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comments10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updateLinks="never" codeName="ThisWorkbook"/>
  <bookViews>
    <workbookView xWindow="0" yWindow="120" windowWidth="8490" windowHeight="4470" firstSheet="5" activeTab="5"/>
  </bookViews>
  <sheets>
    <sheet name="Revision" sheetId="93" state="hidden" r:id="rId1"/>
    <sheet name="原始 ME Input BOM " sheetId="77" r:id="rId2"/>
    <sheet name="廠區與產品" sheetId="89" state="hidden" r:id="rId3"/>
    <sheet name="Material Housing" sheetId="6" state="hidden" r:id="rId4"/>
    <sheet name="表頭(討論upload或上線填)" sheetId="99" state="hidden" r:id="rId5"/>
    <sheet name="Upload BOM" sheetId="98" r:id="rId6"/>
    <sheet name="Category" sheetId="5" state="hidden" r:id="rId7"/>
    <sheet name="CMF" sheetId="94" state="hidden" r:id="rId8"/>
    <sheet name="Screw list" sheetId="95" state="hidden" r:id="rId9"/>
    <sheet name="remark-pics" sheetId="96" state="hidden" r:id="rId10"/>
    <sheet name="必填尺寸對照表" sheetId="91" r:id="rId11"/>
    <sheet name="SPA Schedule" sheetId="92" state="hidden" r:id="rId12"/>
    <sheet name="BU1" sheetId="83" state="hidden" r:id="rId13"/>
    <sheet name="BU2" sheetId="84" state="hidden" r:id="rId14"/>
    <sheet name="BU3" sheetId="85" state="hidden" r:id="rId15"/>
    <sheet name="BU5" sheetId="86" state="hidden" r:id="rId16"/>
    <sheet name="ME SPA Summary" sheetId="100" state="hidden" r:id="rId17"/>
    <sheet name="ME SPA Item Spec." sheetId="101" state="hidden" r:id="rId18"/>
    <sheet name="Output Form" sheetId="87" r:id="rId19"/>
    <sheet name="Material Price" sheetId="44" state="hidden" r:id="rId20"/>
    <sheet name="Material ME-Others" sheetId="12" state="hidden" r:id="rId21"/>
    <sheet name="Material EMC" sheetId="13" state="hidden" r:id="rId22"/>
    <sheet name="Material Cable" sheetId="7" state="hidden" r:id="rId23"/>
    <sheet name="Material Packing" sheetId="9" state="hidden" r:id="rId24"/>
    <sheet name="Material Electro-Mechanical" sheetId="10" state="hidden" r:id="rId25"/>
    <sheet name="Module Rate " sheetId="76" state="hidden" r:id="rId26"/>
    <sheet name="Material Density" sheetId="43" state="hidden" r:id="rId27"/>
    <sheet name="Tooling Plastic Parts list" sheetId="74" state="hidden" r:id="rId28"/>
    <sheet name="Die Cut Material &amp; Price" sheetId="78" state="hidden" r:id="rId29"/>
    <sheet name="Part List Die Cut" sheetId="81" state="hidden" r:id="rId30"/>
    <sheet name="Clean Sheet Die Cut" sheetId="82" state="hidden" r:id="rId31"/>
    <sheet name="Clean Sheet Die Cut (EX Eco)" sheetId="88" state="hidden" r:id="rId32"/>
  </sheets>
  <externalReferences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_____p7" localSheetId="13" hidden="1">{"'MODIFY &amp; REPARE '!$B$1:$S$27"}</definedName>
    <definedName name="______p7" localSheetId="14" hidden="1">{"'MODIFY &amp; REPARE '!$B$1:$S$27"}</definedName>
    <definedName name="______p7" localSheetId="15" hidden="1">{"'MODIFY &amp; REPARE '!$B$1:$S$27"}</definedName>
    <definedName name="______p7" localSheetId="17" hidden="1">{"'MODIFY &amp; REPARE '!$B$1:$S$27"}</definedName>
    <definedName name="______p7" localSheetId="16" hidden="1">{"'MODIFY &amp; REPARE '!$B$1:$S$27"}</definedName>
    <definedName name="______p7" localSheetId="2" hidden="1">{"'MODIFY &amp; REPARE '!$B$1:$S$27"}</definedName>
    <definedName name="______p7" hidden="1">{"'MODIFY &amp; REPARE '!$B$1:$S$27"}</definedName>
    <definedName name="______P8" localSheetId="13" hidden="1">{"'MODIFY &amp; REPARE '!$B$1:$S$27"}</definedName>
    <definedName name="______P8" localSheetId="14" hidden="1">{"'MODIFY &amp; REPARE '!$B$1:$S$27"}</definedName>
    <definedName name="______P8" localSheetId="15" hidden="1">{"'MODIFY &amp; REPARE '!$B$1:$S$27"}</definedName>
    <definedName name="______P8" localSheetId="17" hidden="1">{"'MODIFY &amp; REPARE '!$B$1:$S$27"}</definedName>
    <definedName name="______P8" localSheetId="16" hidden="1">{"'MODIFY &amp; REPARE '!$B$1:$S$27"}</definedName>
    <definedName name="______P8" localSheetId="2" hidden="1">{"'MODIFY &amp; REPARE '!$B$1:$S$27"}</definedName>
    <definedName name="______P8" hidden="1">{"'MODIFY &amp; REPARE '!$B$1:$S$27"}</definedName>
    <definedName name="_____p7" localSheetId="13" hidden="1">{"'MODIFY &amp; REPARE '!$B$1:$S$27"}</definedName>
    <definedName name="_____p7" localSheetId="14" hidden="1">{"'MODIFY &amp; REPARE '!$B$1:$S$27"}</definedName>
    <definedName name="_____p7" localSheetId="15" hidden="1">{"'MODIFY &amp; REPARE '!$B$1:$S$27"}</definedName>
    <definedName name="_____p7" localSheetId="17" hidden="1">{"'MODIFY &amp; REPARE '!$B$1:$S$27"}</definedName>
    <definedName name="_____p7" localSheetId="16" hidden="1">{"'MODIFY &amp; REPARE '!$B$1:$S$27"}</definedName>
    <definedName name="_____p7" localSheetId="2" hidden="1">{"'MODIFY &amp; REPARE '!$B$1:$S$27"}</definedName>
    <definedName name="_____p7" hidden="1">{"'MODIFY &amp; REPARE '!$B$1:$S$27"}</definedName>
    <definedName name="_____P8" localSheetId="13" hidden="1">{"'MODIFY &amp; REPARE '!$B$1:$S$27"}</definedName>
    <definedName name="_____P8" localSheetId="14" hidden="1">{"'MODIFY &amp; REPARE '!$B$1:$S$27"}</definedName>
    <definedName name="_____P8" localSheetId="15" hidden="1">{"'MODIFY &amp; REPARE '!$B$1:$S$27"}</definedName>
    <definedName name="_____P8" localSheetId="17" hidden="1">{"'MODIFY &amp; REPARE '!$B$1:$S$27"}</definedName>
    <definedName name="_____P8" localSheetId="16" hidden="1">{"'MODIFY &amp; REPARE '!$B$1:$S$27"}</definedName>
    <definedName name="_____P8" localSheetId="2" hidden="1">{"'MODIFY &amp; REPARE '!$B$1:$S$27"}</definedName>
    <definedName name="_____P8" hidden="1">{"'MODIFY &amp; REPARE '!$B$1:$S$27"}</definedName>
    <definedName name="____pp7" localSheetId="13" hidden="1">{"'MODIFY &amp; REPARE '!$B$1:$S$27"}</definedName>
    <definedName name="____pp7" localSheetId="14" hidden="1">{"'MODIFY &amp; REPARE '!$B$1:$S$27"}</definedName>
    <definedName name="____pp7" localSheetId="15" hidden="1">{"'MODIFY &amp; REPARE '!$B$1:$S$27"}</definedName>
    <definedName name="____pp7" localSheetId="17" hidden="1">{"'MODIFY &amp; REPARE '!$B$1:$S$27"}</definedName>
    <definedName name="____pp7" localSheetId="16" hidden="1">{"'MODIFY &amp; REPARE '!$B$1:$S$27"}</definedName>
    <definedName name="____pp7" localSheetId="2" hidden="1">{"'MODIFY &amp; REPARE '!$B$1:$S$27"}</definedName>
    <definedName name="____pp7" hidden="1">{"'MODIFY &amp; REPARE '!$B$1:$S$27"}</definedName>
    <definedName name="____pp8" localSheetId="13" hidden="1">{"'MODIFY &amp; REPARE '!$B$1:$S$27"}</definedName>
    <definedName name="____pp8" localSheetId="14" hidden="1">{"'MODIFY &amp; REPARE '!$B$1:$S$27"}</definedName>
    <definedName name="____pp8" localSheetId="15" hidden="1">{"'MODIFY &amp; REPARE '!$B$1:$S$27"}</definedName>
    <definedName name="____pp8" localSheetId="17" hidden="1">{"'MODIFY &amp; REPARE '!$B$1:$S$27"}</definedName>
    <definedName name="____pp8" localSheetId="16" hidden="1">{"'MODIFY &amp; REPARE '!$B$1:$S$27"}</definedName>
    <definedName name="____pp8" localSheetId="2" hidden="1">{"'MODIFY &amp; REPARE '!$B$1:$S$27"}</definedName>
    <definedName name="____pp8" hidden="1">{"'MODIFY &amp; REPARE '!$B$1:$S$27"}</definedName>
    <definedName name="____PPP7" localSheetId="13" hidden="1">{"'MODIFY &amp; REPARE '!$B$1:$S$27"}</definedName>
    <definedName name="____PPP7" localSheetId="14" hidden="1">{"'MODIFY &amp; REPARE '!$B$1:$S$27"}</definedName>
    <definedName name="____PPP7" localSheetId="15" hidden="1">{"'MODIFY &amp; REPARE '!$B$1:$S$27"}</definedName>
    <definedName name="____PPP7" localSheetId="17" hidden="1">{"'MODIFY &amp; REPARE '!$B$1:$S$27"}</definedName>
    <definedName name="____PPP7" localSheetId="16" hidden="1">{"'MODIFY &amp; REPARE '!$B$1:$S$27"}</definedName>
    <definedName name="____PPP7" localSheetId="2" hidden="1">{"'MODIFY &amp; REPARE '!$B$1:$S$27"}</definedName>
    <definedName name="____PPP7" hidden="1">{"'MODIFY &amp; REPARE '!$B$1:$S$27"}</definedName>
    <definedName name="____PPP8" localSheetId="13" hidden="1">{"'MODIFY &amp; REPARE '!$B$1:$S$27"}</definedName>
    <definedName name="____PPP8" localSheetId="14" hidden="1">{"'MODIFY &amp; REPARE '!$B$1:$S$27"}</definedName>
    <definedName name="____PPP8" localSheetId="15" hidden="1">{"'MODIFY &amp; REPARE '!$B$1:$S$27"}</definedName>
    <definedName name="____PPP8" localSheetId="17" hidden="1">{"'MODIFY &amp; REPARE '!$B$1:$S$27"}</definedName>
    <definedName name="____PPP8" localSheetId="16" hidden="1">{"'MODIFY &amp; REPARE '!$B$1:$S$27"}</definedName>
    <definedName name="____PPP8" localSheetId="2" hidden="1">{"'MODIFY &amp; REPARE '!$B$1:$S$27"}</definedName>
    <definedName name="____PPP8" hidden="1">{"'MODIFY &amp; REPARE '!$B$1:$S$27"}</definedName>
    <definedName name="___f3" localSheetId="13" hidden="1">{"'MODIFY &amp; REPARE '!$B$1:$S$27"}</definedName>
    <definedName name="___f3" localSheetId="14" hidden="1">{"'MODIFY &amp; REPARE '!$B$1:$S$27"}</definedName>
    <definedName name="___f3" localSheetId="15" hidden="1">{"'MODIFY &amp; REPARE '!$B$1:$S$27"}</definedName>
    <definedName name="___f3" localSheetId="17" hidden="1">{"'MODIFY &amp; REPARE '!$B$1:$S$27"}</definedName>
    <definedName name="___f3" localSheetId="16" hidden="1">{"'MODIFY &amp; REPARE '!$B$1:$S$27"}</definedName>
    <definedName name="___f3" localSheetId="2" hidden="1">{"'MODIFY &amp; REPARE '!$B$1:$S$27"}</definedName>
    <definedName name="___f3" hidden="1">{"'MODIFY &amp; REPARE '!$B$1:$S$27"}</definedName>
    <definedName name="___M3" localSheetId="13" hidden="1">{"'MODIFY &amp; REPARE '!$B$1:$S$27"}</definedName>
    <definedName name="___M3" localSheetId="14" hidden="1">{"'MODIFY &amp; REPARE '!$B$1:$S$27"}</definedName>
    <definedName name="___M3" localSheetId="15" hidden="1">{"'MODIFY &amp; REPARE '!$B$1:$S$27"}</definedName>
    <definedName name="___M3" localSheetId="17" hidden="1">{"'MODIFY &amp; REPARE '!$B$1:$S$27"}</definedName>
    <definedName name="___M3" localSheetId="16" hidden="1">{"'MODIFY &amp; REPARE '!$B$1:$S$27"}</definedName>
    <definedName name="___M3" localSheetId="2" hidden="1">{"'MODIFY &amp; REPARE '!$B$1:$S$27"}</definedName>
    <definedName name="___M3" hidden="1">{"'MODIFY &amp; REPARE '!$B$1:$S$27"}</definedName>
    <definedName name="___p7" localSheetId="13" hidden="1">{"'MODIFY &amp; REPARE '!$B$1:$S$27"}</definedName>
    <definedName name="___p7" localSheetId="14" hidden="1">{"'MODIFY &amp; REPARE '!$B$1:$S$27"}</definedName>
    <definedName name="___p7" localSheetId="15" hidden="1">{"'MODIFY &amp; REPARE '!$B$1:$S$27"}</definedName>
    <definedName name="___p7" localSheetId="17" hidden="1">{"'MODIFY &amp; REPARE '!$B$1:$S$27"}</definedName>
    <definedName name="___p7" localSheetId="16" hidden="1">{"'MODIFY &amp; REPARE '!$B$1:$S$27"}</definedName>
    <definedName name="___p7" localSheetId="2" hidden="1">{"'MODIFY &amp; REPARE '!$B$1:$S$27"}</definedName>
    <definedName name="___p7" hidden="1">{"'MODIFY &amp; REPARE '!$B$1:$S$27"}</definedName>
    <definedName name="___P8" localSheetId="13" hidden="1">{"'MODIFY &amp; REPARE '!$B$1:$S$27"}</definedName>
    <definedName name="___P8" localSheetId="14" hidden="1">{"'MODIFY &amp; REPARE '!$B$1:$S$27"}</definedName>
    <definedName name="___P8" localSheetId="15" hidden="1">{"'MODIFY &amp; REPARE '!$B$1:$S$27"}</definedName>
    <definedName name="___P8" localSheetId="17" hidden="1">{"'MODIFY &amp; REPARE '!$B$1:$S$27"}</definedName>
    <definedName name="___P8" localSheetId="16" hidden="1">{"'MODIFY &amp; REPARE '!$B$1:$S$27"}</definedName>
    <definedName name="___P8" localSheetId="2" hidden="1">{"'MODIFY &amp; REPARE '!$B$1:$S$27"}</definedName>
    <definedName name="___P8" hidden="1">{"'MODIFY &amp; REPARE '!$B$1:$S$27"}</definedName>
    <definedName name="___pp7" localSheetId="13" hidden="1">{"'MODIFY &amp; REPARE '!$B$1:$S$27"}</definedName>
    <definedName name="___pp7" localSheetId="14" hidden="1">{"'MODIFY &amp; REPARE '!$B$1:$S$27"}</definedName>
    <definedName name="___pp7" localSheetId="15" hidden="1">{"'MODIFY &amp; REPARE '!$B$1:$S$27"}</definedName>
    <definedName name="___pp7" localSheetId="17" hidden="1">{"'MODIFY &amp; REPARE '!$B$1:$S$27"}</definedName>
    <definedName name="___pp7" localSheetId="16" hidden="1">{"'MODIFY &amp; REPARE '!$B$1:$S$27"}</definedName>
    <definedName name="___pp7" localSheetId="2" hidden="1">{"'MODIFY &amp; REPARE '!$B$1:$S$27"}</definedName>
    <definedName name="___pp7" hidden="1">{"'MODIFY &amp; REPARE '!$B$1:$S$27"}</definedName>
    <definedName name="___pp8" localSheetId="13" hidden="1">{"'MODIFY &amp; REPARE '!$B$1:$S$27"}</definedName>
    <definedName name="___pp8" localSheetId="14" hidden="1">{"'MODIFY &amp; REPARE '!$B$1:$S$27"}</definedName>
    <definedName name="___pp8" localSheetId="15" hidden="1">{"'MODIFY &amp; REPARE '!$B$1:$S$27"}</definedName>
    <definedName name="___pp8" localSheetId="17" hidden="1">{"'MODIFY &amp; REPARE '!$B$1:$S$27"}</definedName>
    <definedName name="___pp8" localSheetId="16" hidden="1">{"'MODIFY &amp; REPARE '!$B$1:$S$27"}</definedName>
    <definedName name="___pp8" localSheetId="2" hidden="1">{"'MODIFY &amp; REPARE '!$B$1:$S$27"}</definedName>
    <definedName name="___pp8" hidden="1">{"'MODIFY &amp; REPARE '!$B$1:$S$27"}</definedName>
    <definedName name="___PPP7" localSheetId="13" hidden="1">{"'MODIFY &amp; REPARE '!$B$1:$S$27"}</definedName>
    <definedName name="___PPP7" localSheetId="14" hidden="1">{"'MODIFY &amp; REPARE '!$B$1:$S$27"}</definedName>
    <definedName name="___PPP7" localSheetId="15" hidden="1">{"'MODIFY &amp; REPARE '!$B$1:$S$27"}</definedName>
    <definedName name="___PPP7" localSheetId="17" hidden="1">{"'MODIFY &amp; REPARE '!$B$1:$S$27"}</definedName>
    <definedName name="___PPP7" localSheetId="16" hidden="1">{"'MODIFY &amp; REPARE '!$B$1:$S$27"}</definedName>
    <definedName name="___PPP7" localSheetId="2" hidden="1">{"'MODIFY &amp; REPARE '!$B$1:$S$27"}</definedName>
    <definedName name="___PPP7" hidden="1">{"'MODIFY &amp; REPARE '!$B$1:$S$27"}</definedName>
    <definedName name="___PPP8" localSheetId="13" hidden="1">{"'MODIFY &amp; REPARE '!$B$1:$S$27"}</definedName>
    <definedName name="___PPP8" localSheetId="14" hidden="1">{"'MODIFY &amp; REPARE '!$B$1:$S$27"}</definedName>
    <definedName name="___PPP8" localSheetId="15" hidden="1">{"'MODIFY &amp; REPARE '!$B$1:$S$27"}</definedName>
    <definedName name="___PPP8" localSheetId="17" hidden="1">{"'MODIFY &amp; REPARE '!$B$1:$S$27"}</definedName>
    <definedName name="___PPP8" localSheetId="16" hidden="1">{"'MODIFY &amp; REPARE '!$B$1:$S$27"}</definedName>
    <definedName name="___PPP8" localSheetId="2" hidden="1">{"'MODIFY &amp; REPARE '!$B$1:$S$27"}</definedName>
    <definedName name="___PPP8" hidden="1">{"'MODIFY &amp; REPARE '!$B$1:$S$27"}</definedName>
    <definedName name="__123Graph_ABAL" localSheetId="12" hidden="1">#REF!</definedName>
    <definedName name="__123Graph_ABAL" localSheetId="13" hidden="1">#REF!</definedName>
    <definedName name="__123Graph_ABAL" localSheetId="14" hidden="1">#REF!</definedName>
    <definedName name="__123Graph_ABAL" localSheetId="15" hidden="1">#REF!</definedName>
    <definedName name="__123Graph_ABAL" localSheetId="30" hidden="1">#REF!</definedName>
    <definedName name="__123Graph_ABAL" localSheetId="31" hidden="1">#REF!</definedName>
    <definedName name="__123Graph_ABAL" localSheetId="7" hidden="1">#REF!</definedName>
    <definedName name="__123Graph_ABAL" localSheetId="28" hidden="1">#REF!</definedName>
    <definedName name="__123Graph_ABAL" localSheetId="22" hidden="1">#REF!</definedName>
    <definedName name="__123Graph_ABAL" localSheetId="19" hidden="1">#REF!</definedName>
    <definedName name="__123Graph_ABAL" localSheetId="17" hidden="1">#REF!</definedName>
    <definedName name="__123Graph_ABAL" localSheetId="16" hidden="1">#REF!</definedName>
    <definedName name="__123Graph_ABAL" localSheetId="25" hidden="1">#REF!</definedName>
    <definedName name="__123Graph_ABAL" localSheetId="18" hidden="1">#REF!</definedName>
    <definedName name="__123Graph_ABAL" localSheetId="29" hidden="1">#REF!</definedName>
    <definedName name="__123Graph_ABAL" localSheetId="9" hidden="1">#REF!</definedName>
    <definedName name="__123Graph_ABAL" localSheetId="0" hidden="1">#REF!</definedName>
    <definedName name="__123Graph_ABAL" localSheetId="8" hidden="1">#REF!</definedName>
    <definedName name="__123Graph_ABAL" localSheetId="27" hidden="1">#REF!</definedName>
    <definedName name="__123Graph_ABAL" localSheetId="5" hidden="1">#REF!</definedName>
    <definedName name="__123Graph_ABAL" localSheetId="10" hidden="1">#REF!</definedName>
    <definedName name="__123Graph_ABAL" localSheetId="1" hidden="1">#REF!</definedName>
    <definedName name="__123Graph_ABAL" localSheetId="2" hidden="1">#REF!</definedName>
    <definedName name="__123Graph_ABAL" hidden="1">#REF!</definedName>
    <definedName name="__123Graph_D" hidden="1">'[1]2FDAY'!$D$10:$D$10</definedName>
    <definedName name="__123Graph_LBL_ABAL" localSheetId="12" hidden="1">#REF!</definedName>
    <definedName name="__123Graph_LBL_ABAL" localSheetId="13" hidden="1">#REF!</definedName>
    <definedName name="__123Graph_LBL_ABAL" localSheetId="14" hidden="1">#REF!</definedName>
    <definedName name="__123Graph_LBL_ABAL" localSheetId="15" hidden="1">#REF!</definedName>
    <definedName name="__123Graph_LBL_ABAL" localSheetId="30" hidden="1">#REF!</definedName>
    <definedName name="__123Graph_LBL_ABAL" localSheetId="31" hidden="1">#REF!</definedName>
    <definedName name="__123Graph_LBL_ABAL" localSheetId="7" hidden="1">#REF!</definedName>
    <definedName name="__123Graph_LBL_ABAL" localSheetId="28" hidden="1">#REF!</definedName>
    <definedName name="__123Graph_LBL_ABAL" localSheetId="22" hidden="1">#REF!</definedName>
    <definedName name="__123Graph_LBL_ABAL" localSheetId="19" hidden="1">#REF!</definedName>
    <definedName name="__123Graph_LBL_ABAL" localSheetId="17" hidden="1">#REF!</definedName>
    <definedName name="__123Graph_LBL_ABAL" localSheetId="16" hidden="1">#REF!</definedName>
    <definedName name="__123Graph_LBL_ABAL" localSheetId="25" hidden="1">#REF!</definedName>
    <definedName name="__123Graph_LBL_ABAL" localSheetId="18" hidden="1">#REF!</definedName>
    <definedName name="__123Graph_LBL_ABAL" localSheetId="29" hidden="1">#REF!</definedName>
    <definedName name="__123Graph_LBL_ABAL" localSheetId="9" hidden="1">#REF!</definedName>
    <definedName name="__123Graph_LBL_ABAL" localSheetId="0" hidden="1">#REF!</definedName>
    <definedName name="__123Graph_LBL_ABAL" localSheetId="8" hidden="1">#REF!</definedName>
    <definedName name="__123Graph_LBL_ABAL" localSheetId="27" hidden="1">#REF!</definedName>
    <definedName name="__123Graph_LBL_ABAL" localSheetId="5" hidden="1">#REF!</definedName>
    <definedName name="__123Graph_LBL_ABAL" localSheetId="10" hidden="1">#REF!</definedName>
    <definedName name="__123Graph_LBL_ABAL" localSheetId="1" hidden="1">#REF!</definedName>
    <definedName name="__123Graph_LBL_ABAL" localSheetId="2" hidden="1">#REF!</definedName>
    <definedName name="__123Graph_LBL_ABAL" hidden="1">#REF!</definedName>
    <definedName name="__123Graph_XBAL" localSheetId="12" hidden="1">#REF!</definedName>
    <definedName name="__123Graph_XBAL" localSheetId="13" hidden="1">#REF!</definedName>
    <definedName name="__123Graph_XBAL" localSheetId="14" hidden="1">#REF!</definedName>
    <definedName name="__123Graph_XBAL" localSheetId="15" hidden="1">#REF!</definedName>
    <definedName name="__123Graph_XBAL" localSheetId="30" hidden="1">#REF!</definedName>
    <definedName name="__123Graph_XBAL" localSheetId="31" hidden="1">#REF!</definedName>
    <definedName name="__123Graph_XBAL" localSheetId="7" hidden="1">#REF!</definedName>
    <definedName name="__123Graph_XBAL" localSheetId="28" hidden="1">#REF!</definedName>
    <definedName name="__123Graph_XBAL" localSheetId="22" hidden="1">#REF!</definedName>
    <definedName name="__123Graph_XBAL" localSheetId="19" hidden="1">#REF!</definedName>
    <definedName name="__123Graph_XBAL" localSheetId="17" hidden="1">#REF!</definedName>
    <definedName name="__123Graph_XBAL" localSheetId="16" hidden="1">#REF!</definedName>
    <definedName name="__123Graph_XBAL" localSheetId="25" hidden="1">#REF!</definedName>
    <definedName name="__123Graph_XBAL" localSheetId="18" hidden="1">#REF!</definedName>
    <definedName name="__123Graph_XBAL" localSheetId="29" hidden="1">#REF!</definedName>
    <definedName name="__123Graph_XBAL" localSheetId="9" hidden="1">#REF!</definedName>
    <definedName name="__123Graph_XBAL" localSheetId="0" hidden="1">#REF!</definedName>
    <definedName name="__123Graph_XBAL" localSheetId="8" hidden="1">#REF!</definedName>
    <definedName name="__123Graph_XBAL" localSheetId="27" hidden="1">#REF!</definedName>
    <definedName name="__123Graph_XBAL" localSheetId="5" hidden="1">#REF!</definedName>
    <definedName name="__123Graph_XBAL" localSheetId="10" hidden="1">#REF!</definedName>
    <definedName name="__123Graph_XBAL" localSheetId="1" hidden="1">#REF!</definedName>
    <definedName name="__123Graph_XBAL" localSheetId="2" hidden="1">#REF!</definedName>
    <definedName name="__123Graph_XBAL" hidden="1">#REF!</definedName>
    <definedName name="__f3" localSheetId="13" hidden="1">{"'MODIFY &amp; REPARE '!$B$1:$S$27"}</definedName>
    <definedName name="__f3" localSheetId="14" hidden="1">{"'MODIFY &amp; REPARE '!$B$1:$S$27"}</definedName>
    <definedName name="__f3" localSheetId="15" hidden="1">{"'MODIFY &amp; REPARE '!$B$1:$S$27"}</definedName>
    <definedName name="__f3" localSheetId="17" hidden="1">{"'MODIFY &amp; REPARE '!$B$1:$S$27"}</definedName>
    <definedName name="__f3" localSheetId="16" hidden="1">{"'MODIFY &amp; REPARE '!$B$1:$S$27"}</definedName>
    <definedName name="__f3" localSheetId="2" hidden="1">{"'MODIFY &amp; REPARE '!$B$1:$S$27"}</definedName>
    <definedName name="__f3" hidden="1">{"'MODIFY &amp; REPARE '!$B$1:$S$27"}</definedName>
    <definedName name="__M3" localSheetId="13" hidden="1">{"'MODIFY &amp; REPARE '!$B$1:$S$27"}</definedName>
    <definedName name="__M3" localSheetId="14" hidden="1">{"'MODIFY &amp; REPARE '!$B$1:$S$27"}</definedName>
    <definedName name="__M3" localSheetId="15" hidden="1">{"'MODIFY &amp; REPARE '!$B$1:$S$27"}</definedName>
    <definedName name="__M3" localSheetId="17" hidden="1">{"'MODIFY &amp; REPARE '!$B$1:$S$27"}</definedName>
    <definedName name="__M3" localSheetId="16" hidden="1">{"'MODIFY &amp; REPARE '!$B$1:$S$27"}</definedName>
    <definedName name="__M3" localSheetId="2" hidden="1">{"'MODIFY &amp; REPARE '!$B$1:$S$27"}</definedName>
    <definedName name="__M3" hidden="1">{"'MODIFY &amp; REPARE '!$B$1:$S$27"}</definedName>
    <definedName name="__p7" localSheetId="13" hidden="1">{"'MODIFY &amp; REPARE '!$B$1:$S$27"}</definedName>
    <definedName name="__p7" localSheetId="14" hidden="1">{"'MODIFY &amp; REPARE '!$B$1:$S$27"}</definedName>
    <definedName name="__p7" localSheetId="15" hidden="1">{"'MODIFY &amp; REPARE '!$B$1:$S$27"}</definedName>
    <definedName name="__p7" localSheetId="17" hidden="1">{"'MODIFY &amp; REPARE '!$B$1:$S$27"}</definedName>
    <definedName name="__p7" localSheetId="16" hidden="1">{"'MODIFY &amp; REPARE '!$B$1:$S$27"}</definedName>
    <definedName name="__p7" localSheetId="2" hidden="1">{"'MODIFY &amp; REPARE '!$B$1:$S$27"}</definedName>
    <definedName name="__p7" hidden="1">{"'MODIFY &amp; REPARE '!$B$1:$S$27"}</definedName>
    <definedName name="__P8" localSheetId="13" hidden="1">{"'MODIFY &amp; REPARE '!$B$1:$S$27"}</definedName>
    <definedName name="__P8" localSheetId="14" hidden="1">{"'MODIFY &amp; REPARE '!$B$1:$S$27"}</definedName>
    <definedName name="__P8" localSheetId="15" hidden="1">{"'MODIFY &amp; REPARE '!$B$1:$S$27"}</definedName>
    <definedName name="__P8" localSheetId="17" hidden="1">{"'MODIFY &amp; REPARE '!$B$1:$S$27"}</definedName>
    <definedName name="__P8" localSheetId="16" hidden="1">{"'MODIFY &amp; REPARE '!$B$1:$S$27"}</definedName>
    <definedName name="__P8" localSheetId="2" hidden="1">{"'MODIFY &amp; REPARE '!$B$1:$S$27"}</definedName>
    <definedName name="__P8" hidden="1">{"'MODIFY &amp; REPARE '!$B$1:$S$27"}</definedName>
    <definedName name="__pp7" localSheetId="13" hidden="1">{"'MODIFY &amp; REPARE '!$B$1:$S$27"}</definedName>
    <definedName name="__pp7" localSheetId="14" hidden="1">{"'MODIFY &amp; REPARE '!$B$1:$S$27"}</definedName>
    <definedName name="__pp7" localSheetId="15" hidden="1">{"'MODIFY &amp; REPARE '!$B$1:$S$27"}</definedName>
    <definedName name="__pp7" localSheetId="17" hidden="1">{"'MODIFY &amp; REPARE '!$B$1:$S$27"}</definedName>
    <definedName name="__pp7" localSheetId="16" hidden="1">{"'MODIFY &amp; REPARE '!$B$1:$S$27"}</definedName>
    <definedName name="__pp7" localSheetId="2" hidden="1">{"'MODIFY &amp; REPARE '!$B$1:$S$27"}</definedName>
    <definedName name="__pp7" hidden="1">{"'MODIFY &amp; REPARE '!$B$1:$S$27"}</definedName>
    <definedName name="__pp8" localSheetId="13" hidden="1">{"'MODIFY &amp; REPARE '!$B$1:$S$27"}</definedName>
    <definedName name="__pp8" localSheetId="14" hidden="1">{"'MODIFY &amp; REPARE '!$B$1:$S$27"}</definedName>
    <definedName name="__pp8" localSheetId="15" hidden="1">{"'MODIFY &amp; REPARE '!$B$1:$S$27"}</definedName>
    <definedName name="__pp8" localSheetId="17" hidden="1">{"'MODIFY &amp; REPARE '!$B$1:$S$27"}</definedName>
    <definedName name="__pp8" localSheetId="16" hidden="1">{"'MODIFY &amp; REPARE '!$B$1:$S$27"}</definedName>
    <definedName name="__pp8" localSheetId="2" hidden="1">{"'MODIFY &amp; REPARE '!$B$1:$S$27"}</definedName>
    <definedName name="__pp8" hidden="1">{"'MODIFY &amp; REPARE '!$B$1:$S$27"}</definedName>
    <definedName name="__PPP7" localSheetId="13" hidden="1">{"'MODIFY &amp; REPARE '!$B$1:$S$27"}</definedName>
    <definedName name="__PPP7" localSheetId="14" hidden="1">{"'MODIFY &amp; REPARE '!$B$1:$S$27"}</definedName>
    <definedName name="__PPP7" localSheetId="15" hidden="1">{"'MODIFY &amp; REPARE '!$B$1:$S$27"}</definedName>
    <definedName name="__PPP7" localSheetId="17" hidden="1">{"'MODIFY &amp; REPARE '!$B$1:$S$27"}</definedName>
    <definedName name="__PPP7" localSheetId="16" hidden="1">{"'MODIFY &amp; REPARE '!$B$1:$S$27"}</definedName>
    <definedName name="__PPP7" localSheetId="2" hidden="1">{"'MODIFY &amp; REPARE '!$B$1:$S$27"}</definedName>
    <definedName name="__PPP7" hidden="1">{"'MODIFY &amp; REPARE '!$B$1:$S$27"}</definedName>
    <definedName name="__PPP8" localSheetId="13" hidden="1">{"'MODIFY &amp; REPARE '!$B$1:$S$27"}</definedName>
    <definedName name="__PPP8" localSheetId="14" hidden="1">{"'MODIFY &amp; REPARE '!$B$1:$S$27"}</definedName>
    <definedName name="__PPP8" localSheetId="15" hidden="1">{"'MODIFY &amp; REPARE '!$B$1:$S$27"}</definedName>
    <definedName name="__PPP8" localSheetId="17" hidden="1">{"'MODIFY &amp; REPARE '!$B$1:$S$27"}</definedName>
    <definedName name="__PPP8" localSheetId="16" hidden="1">{"'MODIFY &amp; REPARE '!$B$1:$S$27"}</definedName>
    <definedName name="__PPP8" localSheetId="2" hidden="1">{"'MODIFY &amp; REPARE '!$B$1:$S$27"}</definedName>
    <definedName name="__PPP8" hidden="1">{"'MODIFY &amp; REPARE '!$B$1:$S$27"}</definedName>
    <definedName name="_10p7_" localSheetId="13" hidden="1">{"'MODIFY &amp; REPARE '!$B$1:$S$27"}</definedName>
    <definedName name="_10p7_" localSheetId="14" hidden="1">{"'MODIFY &amp; REPARE '!$B$1:$S$27"}</definedName>
    <definedName name="_10p7_" localSheetId="15" hidden="1">{"'MODIFY &amp; REPARE '!$B$1:$S$27"}</definedName>
    <definedName name="_10p7_" localSheetId="17" hidden="1">{"'MODIFY &amp; REPARE '!$B$1:$S$27"}</definedName>
    <definedName name="_10p7_" localSheetId="16" hidden="1">{"'MODIFY &amp; REPARE '!$B$1:$S$27"}</definedName>
    <definedName name="_10p7_" localSheetId="2" hidden="1">{"'MODIFY &amp; REPARE '!$B$1:$S$27"}</definedName>
    <definedName name="_10p7_" hidden="1">{"'MODIFY &amp; REPARE '!$B$1:$S$27"}</definedName>
    <definedName name="_113p7_" localSheetId="13" hidden="1">{"'MODIFY &amp; REPARE '!$B$1:$S$27"}</definedName>
    <definedName name="_113p7_" localSheetId="14" hidden="1">{"'MODIFY &amp; REPARE '!$B$1:$S$27"}</definedName>
    <definedName name="_113p7_" localSheetId="15" hidden="1">{"'MODIFY &amp; REPARE '!$B$1:$S$27"}</definedName>
    <definedName name="_113p7_" localSheetId="17" hidden="1">{"'MODIFY &amp; REPARE '!$B$1:$S$27"}</definedName>
    <definedName name="_113p7_" localSheetId="16" hidden="1">{"'MODIFY &amp; REPARE '!$B$1:$S$27"}</definedName>
    <definedName name="_113p7_" localSheetId="2" hidden="1">{"'MODIFY &amp; REPARE '!$B$1:$S$27"}</definedName>
    <definedName name="_113p7_" hidden="1">{"'MODIFY &amp; REPARE '!$B$1:$S$27"}</definedName>
    <definedName name="_114P8_" localSheetId="13" hidden="1">{"'MODIFY &amp; REPARE '!$B$1:$S$27"}</definedName>
    <definedName name="_114P8_" localSheetId="14" hidden="1">{"'MODIFY &amp; REPARE '!$B$1:$S$27"}</definedName>
    <definedName name="_114P8_" localSheetId="15" hidden="1">{"'MODIFY &amp; REPARE '!$B$1:$S$27"}</definedName>
    <definedName name="_114P8_" localSheetId="17" hidden="1">{"'MODIFY &amp; REPARE '!$B$1:$S$27"}</definedName>
    <definedName name="_114P8_" localSheetId="16" hidden="1">{"'MODIFY &amp; REPARE '!$B$1:$S$27"}</definedName>
    <definedName name="_114P8_" localSheetId="2" hidden="1">{"'MODIFY &amp; REPARE '!$B$1:$S$27"}</definedName>
    <definedName name="_114P8_" hidden="1">{"'MODIFY &amp; REPARE '!$B$1:$S$27"}</definedName>
    <definedName name="_116m3_" localSheetId="13" hidden="1">{"'MODIFY &amp; REPARE '!$B$1:$S$27"}</definedName>
    <definedName name="_116m3_" localSheetId="14" hidden="1">{"'MODIFY &amp; REPARE '!$B$1:$S$27"}</definedName>
    <definedName name="_116m3_" localSheetId="15" hidden="1">{"'MODIFY &amp; REPARE '!$B$1:$S$27"}</definedName>
    <definedName name="_116m3_" localSheetId="17" hidden="1">{"'MODIFY &amp; REPARE '!$B$1:$S$27"}</definedName>
    <definedName name="_116m3_" localSheetId="16" hidden="1">{"'MODIFY &amp; REPARE '!$B$1:$S$27"}</definedName>
    <definedName name="_116m3_" localSheetId="2" hidden="1">{"'MODIFY &amp; REPARE '!$B$1:$S$27"}</definedName>
    <definedName name="_116m3_" hidden="1">{"'MODIFY &amp; REPARE '!$B$1:$S$27"}</definedName>
    <definedName name="_119m6_" localSheetId="13" hidden="1">{"'MODIFY &amp; REPARE '!$B$1:$S$27"}</definedName>
    <definedName name="_119m6_" localSheetId="14" hidden="1">{"'MODIFY &amp; REPARE '!$B$1:$S$27"}</definedName>
    <definedName name="_119m6_" localSheetId="15" hidden="1">{"'MODIFY &amp; REPARE '!$B$1:$S$27"}</definedName>
    <definedName name="_119m6_" localSheetId="17" hidden="1">{"'MODIFY &amp; REPARE '!$B$1:$S$27"}</definedName>
    <definedName name="_119m6_" localSheetId="16" hidden="1">{"'MODIFY &amp; REPARE '!$B$1:$S$27"}</definedName>
    <definedName name="_119m6_" localSheetId="2" hidden="1">{"'MODIFY &amp; REPARE '!$B$1:$S$27"}</definedName>
    <definedName name="_119m6_" hidden="1">{"'MODIFY &amp; REPARE '!$B$1:$S$27"}</definedName>
    <definedName name="_122p7_" localSheetId="13" hidden="1">{"'MODIFY &amp; REPARE '!$B$1:$S$27"}</definedName>
    <definedName name="_122p7_" localSheetId="14" hidden="1">{"'MODIFY &amp; REPARE '!$B$1:$S$27"}</definedName>
    <definedName name="_122p7_" localSheetId="15" hidden="1">{"'MODIFY &amp; REPARE '!$B$1:$S$27"}</definedName>
    <definedName name="_122p7_" localSheetId="17" hidden="1">{"'MODIFY &amp; REPARE '!$B$1:$S$27"}</definedName>
    <definedName name="_122p7_" localSheetId="16" hidden="1">{"'MODIFY &amp; REPARE '!$B$1:$S$27"}</definedName>
    <definedName name="_122p7_" localSheetId="2" hidden="1">{"'MODIFY &amp; REPARE '!$B$1:$S$27"}</definedName>
    <definedName name="_122p7_" hidden="1">{"'MODIFY &amp; REPARE '!$B$1:$S$27"}</definedName>
    <definedName name="_125p70_" localSheetId="13" hidden="1">{"'MODIFY &amp; REPARE '!$B$1:$S$27"}</definedName>
    <definedName name="_125p70_" localSheetId="14" hidden="1">{"'MODIFY &amp; REPARE '!$B$1:$S$27"}</definedName>
    <definedName name="_125p70_" localSheetId="15" hidden="1">{"'MODIFY &amp; REPARE '!$B$1:$S$27"}</definedName>
    <definedName name="_125p70_" localSheetId="17" hidden="1">{"'MODIFY &amp; REPARE '!$B$1:$S$27"}</definedName>
    <definedName name="_125p70_" localSheetId="16" hidden="1">{"'MODIFY &amp; REPARE '!$B$1:$S$27"}</definedName>
    <definedName name="_125p70_" localSheetId="2" hidden="1">{"'MODIFY &amp; REPARE '!$B$1:$S$27"}</definedName>
    <definedName name="_125p70_" hidden="1">{"'MODIFY &amp; REPARE '!$B$1:$S$27"}</definedName>
    <definedName name="_128P8_" localSheetId="13" hidden="1">{"'MODIFY &amp; REPARE '!$B$1:$S$27"}</definedName>
    <definedName name="_128P8_" localSheetId="14" hidden="1">{"'MODIFY &amp; REPARE '!$B$1:$S$27"}</definedName>
    <definedName name="_128P8_" localSheetId="15" hidden="1">{"'MODIFY &amp; REPARE '!$B$1:$S$27"}</definedName>
    <definedName name="_128P8_" localSheetId="17" hidden="1">{"'MODIFY &amp; REPARE '!$B$1:$S$27"}</definedName>
    <definedName name="_128P8_" localSheetId="16" hidden="1">{"'MODIFY &amp; REPARE '!$B$1:$S$27"}</definedName>
    <definedName name="_128P8_" localSheetId="2" hidden="1">{"'MODIFY &amp; REPARE '!$B$1:$S$27"}</definedName>
    <definedName name="_128P8_" hidden="1">{"'MODIFY &amp; REPARE '!$B$1:$S$27"}</definedName>
    <definedName name="_13P8_" localSheetId="13" hidden="1">{"'MODIFY &amp; REPARE '!$B$1:$S$27"}</definedName>
    <definedName name="_13P8_" localSheetId="14" hidden="1">{"'MODIFY &amp; REPARE '!$B$1:$S$27"}</definedName>
    <definedName name="_13P8_" localSheetId="15" hidden="1">{"'MODIFY &amp; REPARE '!$B$1:$S$27"}</definedName>
    <definedName name="_13P8_" localSheetId="17" hidden="1">{"'MODIFY &amp; REPARE '!$B$1:$S$27"}</definedName>
    <definedName name="_13P8_" localSheetId="16" hidden="1">{"'MODIFY &amp; REPARE '!$B$1:$S$27"}</definedName>
    <definedName name="_13P8_" localSheetId="2" hidden="1">{"'MODIFY &amp; REPARE '!$B$1:$S$27"}</definedName>
    <definedName name="_13P8_" hidden="1">{"'MODIFY &amp; REPARE '!$B$1:$S$27"}</definedName>
    <definedName name="_39f3_" localSheetId="13" hidden="1">{"'MODIFY &amp; REPARE '!$B$1:$S$27"}</definedName>
    <definedName name="_39f3_" localSheetId="14" hidden="1">{"'MODIFY &amp; REPARE '!$B$1:$S$27"}</definedName>
    <definedName name="_39f3_" localSheetId="15" hidden="1">{"'MODIFY &amp; REPARE '!$B$1:$S$27"}</definedName>
    <definedName name="_39f3_" localSheetId="17" hidden="1">{"'MODIFY &amp; REPARE '!$B$1:$S$27"}</definedName>
    <definedName name="_39f3_" localSheetId="16" hidden="1">{"'MODIFY &amp; REPARE '!$B$1:$S$27"}</definedName>
    <definedName name="_39f3_" localSheetId="2" hidden="1">{"'MODIFY &amp; REPARE '!$B$1:$S$27"}</definedName>
    <definedName name="_39f3_" hidden="1">{"'MODIFY &amp; REPARE '!$B$1:$S$27"}</definedName>
    <definedName name="_3M3_" localSheetId="13" hidden="1">{"'MODIFY &amp; REPARE '!$B$1:$S$27"}</definedName>
    <definedName name="_3M3_" localSheetId="14" hidden="1">{"'MODIFY &amp; REPARE '!$B$1:$S$27"}</definedName>
    <definedName name="_3M3_" localSheetId="15" hidden="1">{"'MODIFY &amp; REPARE '!$B$1:$S$27"}</definedName>
    <definedName name="_3M3_" localSheetId="17" hidden="1">{"'MODIFY &amp; REPARE '!$B$1:$S$27"}</definedName>
    <definedName name="_3M3_" localSheetId="16" hidden="1">{"'MODIFY &amp; REPARE '!$B$1:$S$27"}</definedName>
    <definedName name="_3M3_" localSheetId="2" hidden="1">{"'MODIFY &amp; REPARE '!$B$1:$S$27"}</definedName>
    <definedName name="_3M3_" hidden="1">{"'MODIFY &amp; REPARE '!$B$1:$S$27"}</definedName>
    <definedName name="_40f3_" localSheetId="13" hidden="1">{"'MODIFY &amp; REPARE '!$B$1:$S$27"}</definedName>
    <definedName name="_40f3_" localSheetId="14" hidden="1">{"'MODIFY &amp; REPARE '!$B$1:$S$27"}</definedName>
    <definedName name="_40f3_" localSheetId="15" hidden="1">{"'MODIFY &amp; REPARE '!$B$1:$S$27"}</definedName>
    <definedName name="_40f3_" localSheetId="17" hidden="1">{"'MODIFY &amp; REPARE '!$B$1:$S$27"}</definedName>
    <definedName name="_40f3_" localSheetId="16" hidden="1">{"'MODIFY &amp; REPARE '!$B$1:$S$27"}</definedName>
    <definedName name="_40f3_" localSheetId="2" hidden="1">{"'MODIFY &amp; REPARE '!$B$1:$S$27"}</definedName>
    <definedName name="_40f3_" hidden="1">{"'MODIFY &amp; REPARE '!$B$1:$S$27"}</definedName>
    <definedName name="_4p7_" localSheetId="13" hidden="1">{"'MODIFY &amp; REPARE '!$B$1:$S$27"}</definedName>
    <definedName name="_4p7_" localSheetId="14" hidden="1">{"'MODIFY &amp; REPARE '!$B$1:$S$27"}</definedName>
    <definedName name="_4p7_" localSheetId="15" hidden="1">{"'MODIFY &amp; REPARE '!$B$1:$S$27"}</definedName>
    <definedName name="_4p7_" localSheetId="17" hidden="1">{"'MODIFY &amp; REPARE '!$B$1:$S$27"}</definedName>
    <definedName name="_4p7_" localSheetId="16" hidden="1">{"'MODIFY &amp; REPARE '!$B$1:$S$27"}</definedName>
    <definedName name="_4p7_" localSheetId="2" hidden="1">{"'MODIFY &amp; REPARE '!$B$1:$S$27"}</definedName>
    <definedName name="_4p7_" hidden="1">{"'MODIFY &amp; REPARE '!$B$1:$S$27"}</definedName>
    <definedName name="_5P8_" localSheetId="13" hidden="1">{"'MODIFY &amp; REPARE '!$B$1:$S$27"}</definedName>
    <definedName name="_5P8_" localSheetId="14" hidden="1">{"'MODIFY &amp; REPARE '!$B$1:$S$27"}</definedName>
    <definedName name="_5P8_" localSheetId="15" hidden="1">{"'MODIFY &amp; REPARE '!$B$1:$S$27"}</definedName>
    <definedName name="_5P8_" localSheetId="17" hidden="1">{"'MODIFY &amp; REPARE '!$B$1:$S$27"}</definedName>
    <definedName name="_5P8_" localSheetId="16" hidden="1">{"'MODIFY &amp; REPARE '!$B$1:$S$27"}</definedName>
    <definedName name="_5P8_" localSheetId="2" hidden="1">{"'MODIFY &amp; REPARE '!$B$1:$S$27"}</definedName>
    <definedName name="_5P8_" hidden="1">{"'MODIFY &amp; REPARE '!$B$1:$S$27"}</definedName>
    <definedName name="_7M3_" localSheetId="13" hidden="1">{"'MODIFY &amp; REPARE '!$B$1:$S$27"}</definedName>
    <definedName name="_7M3_" localSheetId="14" hidden="1">{"'MODIFY &amp; REPARE '!$B$1:$S$27"}</definedName>
    <definedName name="_7M3_" localSheetId="15" hidden="1">{"'MODIFY &amp; REPARE '!$B$1:$S$27"}</definedName>
    <definedName name="_7M3_" localSheetId="17" hidden="1">{"'MODIFY &amp; REPARE '!$B$1:$S$27"}</definedName>
    <definedName name="_7M3_" localSheetId="16" hidden="1">{"'MODIFY &amp; REPARE '!$B$1:$S$27"}</definedName>
    <definedName name="_7M3_" localSheetId="2" hidden="1">{"'MODIFY &amp; REPARE '!$B$1:$S$27"}</definedName>
    <definedName name="_7M3_" hidden="1">{"'MODIFY &amp; REPARE '!$B$1:$S$27"}</definedName>
    <definedName name="_f3" localSheetId="13" hidden="1">{"'MODIFY &amp; REPARE '!$B$1:$S$27"}</definedName>
    <definedName name="_f3" localSheetId="14" hidden="1">{"'MODIFY &amp; REPARE '!$B$1:$S$27"}</definedName>
    <definedName name="_f3" localSheetId="15" hidden="1">{"'MODIFY &amp; REPARE '!$B$1:$S$27"}</definedName>
    <definedName name="_f3" localSheetId="17" hidden="1">{"'MODIFY &amp; REPARE '!$B$1:$S$27"}</definedName>
    <definedName name="_f3" localSheetId="16" hidden="1">{"'MODIFY &amp; REPARE '!$B$1:$S$27"}</definedName>
    <definedName name="_f3" localSheetId="2" hidden="1">{"'MODIFY &amp; REPARE '!$B$1:$S$27"}</definedName>
    <definedName name="_f3" hidden="1">{"'MODIFY &amp; REPARE '!$B$1:$S$27"}</definedName>
    <definedName name="_Fill" localSheetId="12" hidden="1">#REF!</definedName>
    <definedName name="_Fill" localSheetId="13" hidden="1">#REF!</definedName>
    <definedName name="_Fill" localSheetId="14" hidden="1">#REF!</definedName>
    <definedName name="_Fill" localSheetId="15" hidden="1">#REF!</definedName>
    <definedName name="_Fill" localSheetId="30" hidden="1">#REF!</definedName>
    <definedName name="_Fill" localSheetId="31" hidden="1">#REF!</definedName>
    <definedName name="_Fill" localSheetId="7" hidden="1">#REF!</definedName>
    <definedName name="_Fill" localSheetId="28" hidden="1">#REF!</definedName>
    <definedName name="_Fill" localSheetId="22" hidden="1">#REF!</definedName>
    <definedName name="_Fill" localSheetId="19" hidden="1">#REF!</definedName>
    <definedName name="_Fill" localSheetId="17" hidden="1">#REF!</definedName>
    <definedName name="_Fill" localSheetId="16" hidden="1">#REF!</definedName>
    <definedName name="_Fill" localSheetId="25" hidden="1">#REF!</definedName>
    <definedName name="_Fill" localSheetId="18" hidden="1">#REF!</definedName>
    <definedName name="_Fill" localSheetId="29" hidden="1">#REF!</definedName>
    <definedName name="_Fill" localSheetId="9" hidden="1">#REF!</definedName>
    <definedName name="_Fill" localSheetId="0" hidden="1">#REF!</definedName>
    <definedName name="_Fill" localSheetId="8" hidden="1">#REF!</definedName>
    <definedName name="_Fill" localSheetId="27" hidden="1">#REF!</definedName>
    <definedName name="_Fill" localSheetId="5" hidden="1">#REF!</definedName>
    <definedName name="_Fill" localSheetId="10" hidden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12" hidden="1">'[2]Issues List'!#REF!</definedName>
    <definedName name="_xlnm._FilterDatabase" localSheetId="13" hidden="1">'[3]Issues List'!#REF!</definedName>
    <definedName name="_xlnm._FilterDatabase" localSheetId="14" hidden="1">'[3]Issues List'!#REF!</definedName>
    <definedName name="_xlnm._FilterDatabase" localSheetId="15" hidden="1">'BU5'!$J$10:$P$205</definedName>
    <definedName name="_xlnm._FilterDatabase" localSheetId="30" hidden="1">'[3]Issues List'!#REF!</definedName>
    <definedName name="_xlnm._FilterDatabase" localSheetId="31" hidden="1">'[3]Issues List'!#REF!</definedName>
    <definedName name="_xlnm._FilterDatabase" localSheetId="28" hidden="1">'Die Cut Material &amp; Price'!$E$97:$N$109</definedName>
    <definedName name="_xlnm._FilterDatabase" localSheetId="19" hidden="1">'Material Price'!$B$1:$B$127</definedName>
    <definedName name="_xlnm._FilterDatabase" localSheetId="17" hidden="1">'ME SPA Item Spec.'!$A$1:$U$837</definedName>
    <definedName name="_xlnm._FilterDatabase" localSheetId="16" hidden="1">'ME SPA Summary'!$A$2:$U$102</definedName>
    <definedName name="_xlnm._FilterDatabase" localSheetId="25" hidden="1">'[3]Issues List'!#REF!</definedName>
    <definedName name="_xlnm._FilterDatabase" localSheetId="18" hidden="1">'Output Form'!$A$4:$N$61</definedName>
    <definedName name="_xlnm._FilterDatabase" localSheetId="29" hidden="1">'[3]Issues List'!#REF!</definedName>
    <definedName name="_xlnm._FilterDatabase" localSheetId="27" hidden="1">'[3]Issues List'!#REF!</definedName>
    <definedName name="_xlnm._FilterDatabase" localSheetId="5" hidden="1">'[3]Issues List'!#REF!</definedName>
    <definedName name="_xlnm._FilterDatabase" localSheetId="10" hidden="1">必填尺寸對照表!$A$3:$BI$109</definedName>
    <definedName name="_xlnm._FilterDatabase" localSheetId="1" hidden="1">'[3]Issues List'!#REF!</definedName>
    <definedName name="_xlnm._FilterDatabase" localSheetId="2" hidden="1">'[3]Issues List'!#REF!</definedName>
    <definedName name="_xlnm._FilterDatabase" hidden="1">'[3]Issues List'!#REF!</definedName>
    <definedName name="_Key1" localSheetId="12" hidden="1">#REF!</definedName>
    <definedName name="_Key1" localSheetId="13" hidden="1">#REF!</definedName>
    <definedName name="_Key1" localSheetId="14" hidden="1">#REF!</definedName>
    <definedName name="_Key1" localSheetId="15" hidden="1">#REF!</definedName>
    <definedName name="_Key1" localSheetId="30" hidden="1">#REF!</definedName>
    <definedName name="_Key1" localSheetId="31" hidden="1">#REF!</definedName>
    <definedName name="_Key1" localSheetId="7" hidden="1">#REF!</definedName>
    <definedName name="_Key1" localSheetId="28" hidden="1">#REF!</definedName>
    <definedName name="_Key1" localSheetId="22" hidden="1">#REF!</definedName>
    <definedName name="_Key1" localSheetId="19" hidden="1">#REF!</definedName>
    <definedName name="_Key1" localSheetId="17" hidden="1">#REF!</definedName>
    <definedName name="_Key1" localSheetId="16" hidden="1">#REF!</definedName>
    <definedName name="_Key1" localSheetId="25" hidden="1">#REF!</definedName>
    <definedName name="_Key1" localSheetId="18" hidden="1">#REF!</definedName>
    <definedName name="_Key1" localSheetId="29" hidden="1">#REF!</definedName>
    <definedName name="_Key1" localSheetId="9" hidden="1">#REF!</definedName>
    <definedName name="_Key1" localSheetId="0" hidden="1">#REF!</definedName>
    <definedName name="_Key1" localSheetId="8" hidden="1">#REF!</definedName>
    <definedName name="_Key1" localSheetId="27" hidden="1">#REF!</definedName>
    <definedName name="_Key1" localSheetId="5" hidden="1">#REF!</definedName>
    <definedName name="_Key1" localSheetId="10" hidden="1">#REF!</definedName>
    <definedName name="_Key1" localSheetId="1" hidden="1">#REF!</definedName>
    <definedName name="_Key1" localSheetId="2" hidden="1">#REF!</definedName>
    <definedName name="_Key1" hidden="1">#REF!</definedName>
    <definedName name="_Key2" localSheetId="12" hidden="1">#REF!</definedName>
    <definedName name="_Key2" localSheetId="13" hidden="1">#REF!</definedName>
    <definedName name="_Key2" localSheetId="14" hidden="1">#REF!</definedName>
    <definedName name="_Key2" localSheetId="15" hidden="1">#REF!</definedName>
    <definedName name="_Key2" localSheetId="30" hidden="1">#REF!</definedName>
    <definedName name="_Key2" localSheetId="31" hidden="1">#REF!</definedName>
    <definedName name="_Key2" localSheetId="7" hidden="1">#REF!</definedName>
    <definedName name="_Key2" localSheetId="28" hidden="1">#REF!</definedName>
    <definedName name="_Key2" localSheetId="22" hidden="1">#REF!</definedName>
    <definedName name="_Key2" localSheetId="19" hidden="1">#REF!</definedName>
    <definedName name="_Key2" localSheetId="17" hidden="1">#REF!</definedName>
    <definedName name="_Key2" localSheetId="16" hidden="1">#REF!</definedName>
    <definedName name="_Key2" localSheetId="25" hidden="1">#REF!</definedName>
    <definedName name="_Key2" localSheetId="18" hidden="1">#REF!</definedName>
    <definedName name="_Key2" localSheetId="29" hidden="1">#REF!</definedName>
    <definedName name="_Key2" localSheetId="9" hidden="1">#REF!</definedName>
    <definedName name="_Key2" localSheetId="0" hidden="1">#REF!</definedName>
    <definedName name="_Key2" localSheetId="8" hidden="1">#REF!</definedName>
    <definedName name="_Key2" localSheetId="27" hidden="1">#REF!</definedName>
    <definedName name="_Key2" localSheetId="5" hidden="1">#REF!</definedName>
    <definedName name="_Key2" localSheetId="10" hidden="1">#REF!</definedName>
    <definedName name="_Key2" localSheetId="1" hidden="1">#REF!</definedName>
    <definedName name="_Key2" localSheetId="2" hidden="1">#REF!</definedName>
    <definedName name="_Key2" hidden="1">#REF!</definedName>
    <definedName name="_keyF" localSheetId="31" hidden="1">#REF!</definedName>
    <definedName name="_keyF" localSheetId="17" hidden="1">#REF!</definedName>
    <definedName name="_keyF" localSheetId="16" hidden="1">#REF!</definedName>
    <definedName name="_keyF" localSheetId="18" hidden="1">#REF!</definedName>
    <definedName name="_keyF" localSheetId="5" hidden="1">#REF!</definedName>
    <definedName name="_keyF" localSheetId="10" hidden="1">#REF!</definedName>
    <definedName name="_keyF" localSheetId="2" hidden="1">#REF!</definedName>
    <definedName name="_keyF" hidden="1">#REF!</definedName>
    <definedName name="_Order1" hidden="1">255</definedName>
    <definedName name="_Order2" hidden="1">0</definedName>
    <definedName name="_p21" localSheetId="31" hidden="1">#REF!</definedName>
    <definedName name="_p21" localSheetId="17" hidden="1">#REF!</definedName>
    <definedName name="_p21" localSheetId="16" hidden="1">#REF!</definedName>
    <definedName name="_p21" localSheetId="18" hidden="1">#REF!</definedName>
    <definedName name="_p21" localSheetId="5" hidden="1">#REF!</definedName>
    <definedName name="_p21" localSheetId="10" hidden="1">#REF!</definedName>
    <definedName name="_p21" localSheetId="2" hidden="1">#REF!</definedName>
    <definedName name="_p21" hidden="1">#REF!</definedName>
    <definedName name="_p7" localSheetId="13" hidden="1">{"'MODIFY &amp; REPARE '!$B$1:$S$27"}</definedName>
    <definedName name="_p7" localSheetId="14" hidden="1">{"'MODIFY &amp; REPARE '!$B$1:$S$27"}</definedName>
    <definedName name="_p7" localSheetId="15" hidden="1">{"'MODIFY &amp; REPARE '!$B$1:$S$27"}</definedName>
    <definedName name="_p7" localSheetId="17" hidden="1">{"'MODIFY &amp; REPARE '!$B$1:$S$27"}</definedName>
    <definedName name="_p7" localSheetId="16" hidden="1">{"'MODIFY &amp; REPARE '!$B$1:$S$27"}</definedName>
    <definedName name="_p7" localSheetId="2" hidden="1">{"'MODIFY &amp; REPARE '!$B$1:$S$27"}</definedName>
    <definedName name="_p7" hidden="1">{"'MODIFY &amp; REPARE '!$B$1:$S$27"}</definedName>
    <definedName name="_P8" localSheetId="13" hidden="1">{"'MODIFY &amp; REPARE '!$B$1:$S$27"}</definedName>
    <definedName name="_P8" localSheetId="14" hidden="1">{"'MODIFY &amp; REPARE '!$B$1:$S$27"}</definedName>
    <definedName name="_P8" localSheetId="15" hidden="1">{"'MODIFY &amp; REPARE '!$B$1:$S$27"}</definedName>
    <definedName name="_P8" localSheetId="17" hidden="1">{"'MODIFY &amp; REPARE '!$B$1:$S$27"}</definedName>
    <definedName name="_P8" localSheetId="16" hidden="1">{"'MODIFY &amp; REPARE '!$B$1:$S$27"}</definedName>
    <definedName name="_P8" localSheetId="2" hidden="1">{"'MODIFY &amp; REPARE '!$B$1:$S$27"}</definedName>
    <definedName name="_P8" hidden="1">{"'MODIFY &amp; REPARE '!$B$1:$S$27"}</definedName>
    <definedName name="_pp7" localSheetId="13" hidden="1">{"'MODIFY &amp; REPARE '!$B$1:$S$27"}</definedName>
    <definedName name="_pp7" localSheetId="14" hidden="1">{"'MODIFY &amp; REPARE '!$B$1:$S$27"}</definedName>
    <definedName name="_pp7" localSheetId="15" hidden="1">{"'MODIFY &amp; REPARE '!$B$1:$S$27"}</definedName>
    <definedName name="_pp7" localSheetId="17" hidden="1">{"'MODIFY &amp; REPARE '!$B$1:$S$27"}</definedName>
    <definedName name="_pp7" localSheetId="16" hidden="1">{"'MODIFY &amp; REPARE '!$B$1:$S$27"}</definedName>
    <definedName name="_pp7" localSheetId="2" hidden="1">{"'MODIFY &amp; REPARE '!$B$1:$S$27"}</definedName>
    <definedName name="_pp7" hidden="1">{"'MODIFY &amp; REPARE '!$B$1:$S$27"}</definedName>
    <definedName name="_pp8" localSheetId="13" hidden="1">{"'MODIFY &amp; REPARE '!$B$1:$S$27"}</definedName>
    <definedName name="_pp8" localSheetId="14" hidden="1">{"'MODIFY &amp; REPARE '!$B$1:$S$27"}</definedName>
    <definedName name="_pp8" localSheetId="15" hidden="1">{"'MODIFY &amp; REPARE '!$B$1:$S$27"}</definedName>
    <definedName name="_pp8" localSheetId="17" hidden="1">{"'MODIFY &amp; REPARE '!$B$1:$S$27"}</definedName>
    <definedName name="_pp8" localSheetId="16" hidden="1">{"'MODIFY &amp; REPARE '!$B$1:$S$27"}</definedName>
    <definedName name="_pp8" localSheetId="2" hidden="1">{"'MODIFY &amp; REPARE '!$B$1:$S$27"}</definedName>
    <definedName name="_pp8" hidden="1">{"'MODIFY &amp; REPARE '!$B$1:$S$27"}</definedName>
    <definedName name="_PPP7" localSheetId="13" hidden="1">{"'MODIFY &amp; REPARE '!$B$1:$S$27"}</definedName>
    <definedName name="_PPP7" localSheetId="14" hidden="1">{"'MODIFY &amp; REPARE '!$B$1:$S$27"}</definedName>
    <definedName name="_PPP7" localSheetId="15" hidden="1">{"'MODIFY &amp; REPARE '!$B$1:$S$27"}</definedName>
    <definedName name="_PPP7" localSheetId="17" hidden="1">{"'MODIFY &amp; REPARE '!$B$1:$S$27"}</definedName>
    <definedName name="_PPP7" localSheetId="16" hidden="1">{"'MODIFY &amp; REPARE '!$B$1:$S$27"}</definedName>
    <definedName name="_PPP7" localSheetId="2" hidden="1">{"'MODIFY &amp; REPARE '!$B$1:$S$27"}</definedName>
    <definedName name="_PPP7" hidden="1">{"'MODIFY &amp; REPARE '!$B$1:$S$27"}</definedName>
    <definedName name="_PPP8" localSheetId="13" hidden="1">{"'MODIFY &amp; REPARE '!$B$1:$S$27"}</definedName>
    <definedName name="_PPP8" localSheetId="14" hidden="1">{"'MODIFY &amp; REPARE '!$B$1:$S$27"}</definedName>
    <definedName name="_PPP8" localSheetId="15" hidden="1">{"'MODIFY &amp; REPARE '!$B$1:$S$27"}</definedName>
    <definedName name="_PPP8" localSheetId="17" hidden="1">{"'MODIFY &amp; REPARE '!$B$1:$S$27"}</definedName>
    <definedName name="_PPP8" localSheetId="16" hidden="1">{"'MODIFY &amp; REPARE '!$B$1:$S$27"}</definedName>
    <definedName name="_PPP8" localSheetId="2" hidden="1">{"'MODIFY &amp; REPARE '!$B$1:$S$27"}</definedName>
    <definedName name="_PPP8" hidden="1">{"'MODIFY &amp; REPARE '!$B$1:$S$27"}</definedName>
    <definedName name="_s" localSheetId="31" hidden="1">#REF!</definedName>
    <definedName name="_s" localSheetId="17" hidden="1">#REF!</definedName>
    <definedName name="_s" localSheetId="16" hidden="1">#REF!</definedName>
    <definedName name="_s" localSheetId="18" hidden="1">#REF!</definedName>
    <definedName name="_s" localSheetId="5" hidden="1">#REF!</definedName>
    <definedName name="_s" localSheetId="10" hidden="1">#REF!</definedName>
    <definedName name="_s" localSheetId="2" hidden="1">#REF!</definedName>
    <definedName name="_s" hidden="1">#REF!</definedName>
    <definedName name="_Sort" localSheetId="12" hidden="1">#REF!</definedName>
    <definedName name="_Sort" localSheetId="13" hidden="1">#REF!</definedName>
    <definedName name="_Sort" localSheetId="14" hidden="1">#REF!</definedName>
    <definedName name="_Sort" localSheetId="15" hidden="1">#REF!</definedName>
    <definedName name="_Sort" localSheetId="30" hidden="1">#REF!</definedName>
    <definedName name="_Sort" localSheetId="31" hidden="1">#REF!</definedName>
    <definedName name="_Sort" localSheetId="7" hidden="1">#REF!</definedName>
    <definedName name="_Sort" localSheetId="28" hidden="1">#REF!</definedName>
    <definedName name="_Sort" localSheetId="22" hidden="1">#REF!</definedName>
    <definedName name="_Sort" localSheetId="19" hidden="1">#REF!</definedName>
    <definedName name="_Sort" localSheetId="17" hidden="1">#REF!</definedName>
    <definedName name="_Sort" localSheetId="16" hidden="1">#REF!</definedName>
    <definedName name="_Sort" localSheetId="25" hidden="1">#REF!</definedName>
    <definedName name="_Sort" localSheetId="18" hidden="1">#REF!</definedName>
    <definedName name="_Sort" localSheetId="29" hidden="1">#REF!</definedName>
    <definedName name="_Sort" localSheetId="9" hidden="1">#REF!</definedName>
    <definedName name="_Sort" localSheetId="0" hidden="1">#REF!</definedName>
    <definedName name="_Sort" localSheetId="8" hidden="1">#REF!</definedName>
    <definedName name="_Sort" localSheetId="27" hidden="1">#REF!</definedName>
    <definedName name="_Sort" localSheetId="5" hidden="1">#REF!</definedName>
    <definedName name="_Sort" localSheetId="10" hidden="1">#REF!</definedName>
    <definedName name="_Sort" localSheetId="1" hidden="1">#REF!</definedName>
    <definedName name="_Sort" localSheetId="2" hidden="1">#REF!</definedName>
    <definedName name="_Sort" hidden="1">#REF!</definedName>
    <definedName name="aaaaaa" localSheetId="13" hidden="1">{"'MODIFY &amp; REPARE '!$B$1:$S$27"}</definedName>
    <definedName name="aaaaaa" localSheetId="14" hidden="1">{"'MODIFY &amp; REPARE '!$B$1:$S$27"}</definedName>
    <definedName name="aaaaaa" localSheetId="15" hidden="1">{"'MODIFY &amp; REPARE '!$B$1:$S$27"}</definedName>
    <definedName name="aaaaaa" localSheetId="17" hidden="1">{"'MODIFY &amp; REPARE '!$B$1:$S$27"}</definedName>
    <definedName name="aaaaaa" localSheetId="16" hidden="1">{"'MODIFY &amp; REPARE '!$B$1:$S$27"}</definedName>
    <definedName name="aaaaaa" localSheetId="2" hidden="1">{"'MODIFY &amp; REPARE '!$B$1:$S$27"}</definedName>
    <definedName name="aaaaaa" hidden="1">{"'MODIFY &amp; REPARE '!$B$1:$S$27"}</definedName>
    <definedName name="ABC_D" localSheetId="13" hidden="1">{#N/A,#N/A,FALSE,"MFI -MIDDLE COVER"}</definedName>
    <definedName name="ABC_D" localSheetId="14" hidden="1">{#N/A,#N/A,FALSE,"MFI -MIDDLE COVER"}</definedName>
    <definedName name="ABC_D" localSheetId="15" hidden="1">{#N/A,#N/A,FALSE,"MFI -MIDDLE COVER"}</definedName>
    <definedName name="ABC_D" localSheetId="17" hidden="1">{#N/A,#N/A,FALSE,"MFI -MIDDLE COVER"}</definedName>
    <definedName name="ABC_D" localSheetId="16" hidden="1">{#N/A,#N/A,FALSE,"MFI -MIDDLE COVER"}</definedName>
    <definedName name="ABC_D" localSheetId="2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Price'!$B$352:$B$361</definedName>
    <definedName name="Acetate_Tape_of_Mylar_Sponge_Poron">'Die Cut Material &amp; Price'!$F$493:$F$495</definedName>
    <definedName name="Adhesive_of_Mylar_Sponge_Poron" localSheetId="17">'[4]Die Cut Material &amp; Price'!$B$246:$B$256</definedName>
    <definedName name="Adhesive_of_Mylar_Sponge_Poron" localSheetId="16">'[4]Die Cut Material &amp; Price'!$B$246:$B$256</definedName>
    <definedName name="Adhesive_of_Mylar_Sponge_Poron" localSheetId="2">'[5]Die Cut Material &amp; Price'!$B$246:$B$256</definedName>
    <definedName name="Adhesive_of_Mylar_Sponge_Poron">'Die Cut Material &amp; Price'!$B$246:$B$256</definedName>
    <definedName name="AIHMB">"文字方塊 11"</definedName>
    <definedName name="AIO">Category!$B$38:$B$65</definedName>
    <definedName name="Al_Cu_Foil">'Die Cut Material &amp; Price'!$B$445:$B$452</definedName>
    <definedName name="Aluminum">'Material Housing'!$E$2:$E$3</definedName>
    <definedName name="ASW" localSheetId="13" hidden="1">{"'MODIFY &amp; REPARE '!$B$1:$S$27"}</definedName>
    <definedName name="ASW" localSheetId="14" hidden="1">{"'MODIFY &amp; REPARE '!$B$1:$S$27"}</definedName>
    <definedName name="ASW" localSheetId="15" hidden="1">{"'MODIFY &amp; REPARE '!$B$1:$S$27"}</definedName>
    <definedName name="ASW" localSheetId="17" hidden="1">{"'MODIFY &amp; REPARE '!$B$1:$S$27"}</definedName>
    <definedName name="ASW" localSheetId="16" hidden="1">{"'MODIFY &amp; REPARE '!$B$1:$S$27"}</definedName>
    <definedName name="ASW" localSheetId="2" hidden="1">{"'MODIFY &amp; REPARE '!$B$1:$S$27"}</definedName>
    <definedName name="ASW" hidden="1">{"'MODIFY &amp; REPARE '!$B$1:$S$27"}</definedName>
    <definedName name="AU" localSheetId="13" hidden="1">{"'sheet(22) (22)'!$A$64:$K$79"}</definedName>
    <definedName name="AU" localSheetId="14" hidden="1">{"'sheet(22) (22)'!$A$64:$K$79"}</definedName>
    <definedName name="AU" localSheetId="15" hidden="1">{"'sheet(22) (22)'!$A$64:$K$79"}</definedName>
    <definedName name="AU" localSheetId="17" hidden="1">{"'sheet(22) (22)'!$A$64:$K$79"}</definedName>
    <definedName name="AU" localSheetId="16" hidden="1">{"'sheet(22) (22)'!$A$64:$K$79"}</definedName>
    <definedName name="AU" localSheetId="2" hidden="1">{"'sheet(22) (22)'!$A$64:$K$79"}</definedName>
    <definedName name="AU" hidden="1">{"'sheet(22) (22)'!$A$64:$K$79"}</definedName>
    <definedName name="B" localSheetId="13" hidden="1">{"'MODIFY &amp; REPARE '!$B$1:$S$27"}</definedName>
    <definedName name="B" localSheetId="14" hidden="1">{"'MODIFY &amp; REPARE '!$B$1:$S$27"}</definedName>
    <definedName name="B" localSheetId="15" hidden="1">{"'MODIFY &amp; REPARE '!$B$1:$S$27"}</definedName>
    <definedName name="B" localSheetId="17" hidden="1">{"'MODIFY &amp; REPARE '!$B$1:$S$27"}</definedName>
    <definedName name="B" localSheetId="16" hidden="1">{"'MODIFY &amp; REPARE '!$B$1:$S$27"}</definedName>
    <definedName name="B" localSheetId="2" hidden="1">{"'MODIFY &amp; REPARE '!$B$1:$S$27"}</definedName>
    <definedName name="B" hidden="1">{"'MODIFY &amp; REPARE '!$B$1:$S$27"}</definedName>
    <definedName name="BEZEL" localSheetId="12" hidden="1">{"'MODIFY &amp; REPARE '!$B$1:$S$27"}</definedName>
    <definedName name="BEZEL" localSheetId="13" hidden="1">{"'MODIFY &amp; REPARE '!$B$1:$S$27"}</definedName>
    <definedName name="BEZEL" localSheetId="14" hidden="1">{"'MODIFY &amp; REPARE '!$B$1:$S$27"}</definedName>
    <definedName name="BEZEL" localSheetId="15" hidden="1">{"'MODIFY &amp; REPARE '!$B$1:$S$27"}</definedName>
    <definedName name="BEZEL" localSheetId="30" hidden="1">{"'MODIFY &amp; REPARE '!$B$1:$S$27"}</definedName>
    <definedName name="BEZEL" localSheetId="31" hidden="1">{"'MODIFY &amp; REPARE '!$B$1:$S$27"}</definedName>
    <definedName name="BEZEL" localSheetId="28" hidden="1">{"'MODIFY &amp; REPARE '!$B$1:$S$27"}</definedName>
    <definedName name="BEZEL" localSheetId="17" hidden="1">{"'MODIFY &amp; REPARE '!$B$1:$S$27"}</definedName>
    <definedName name="BEZEL" localSheetId="16" hidden="1">{"'MODIFY &amp; REPARE '!$B$1:$S$27"}</definedName>
    <definedName name="BEZEL" localSheetId="25" hidden="1">{"'MODIFY &amp; REPARE '!$B$1:$S$27"}</definedName>
    <definedName name="BEZEL" localSheetId="18" hidden="1">{"'MODIFY &amp; REPARE '!$B$1:$S$27"}</definedName>
    <definedName name="BEZEL" localSheetId="29" hidden="1">{"'MODIFY &amp; REPARE '!$B$1:$S$27"}</definedName>
    <definedName name="BEZEL" localSheetId="27" hidden="1">{"'MODIFY &amp; REPARE '!$B$1:$S$27"}</definedName>
    <definedName name="BEZEL" localSheetId="5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hidden="1">{"'MODIFY &amp; REPARE '!$B$1:$S$27"}</definedName>
    <definedName name="Bezel_white" localSheetId="13" hidden="1">{"'MODIFY &amp; REPARE '!$B$1:$S$27"}</definedName>
    <definedName name="Bezel_white" localSheetId="14" hidden="1">{"'MODIFY &amp; REPARE '!$B$1:$S$27"}</definedName>
    <definedName name="Bezel_white" localSheetId="15" hidden="1">{"'MODIFY &amp; REPARE '!$B$1:$S$27"}</definedName>
    <definedName name="Bezel_white" localSheetId="17" hidden="1">{"'MODIFY &amp; REPARE '!$B$1:$S$27"}</definedName>
    <definedName name="Bezel_white" localSheetId="16" hidden="1">{"'MODIFY &amp; REPARE '!$B$1:$S$27"}</definedName>
    <definedName name="Bezel_white" localSheetId="2" hidden="1">{"'MODIFY &amp; REPARE '!$B$1:$S$27"}</definedName>
    <definedName name="Bezel_white" hidden="1">{"'MODIFY &amp; REPARE '!$B$1:$S$27"}</definedName>
    <definedName name="BKT" localSheetId="13" hidden="1">{"'MODIFY &amp; REPARE '!$B$1:$S$27"}</definedName>
    <definedName name="BKT" localSheetId="14" hidden="1">{"'MODIFY &amp; REPARE '!$B$1:$S$27"}</definedName>
    <definedName name="BKT" localSheetId="15" hidden="1">{"'MODIFY &amp; REPARE '!$B$1:$S$27"}</definedName>
    <definedName name="BKT" localSheetId="17" hidden="1">{"'MODIFY &amp; REPARE '!$B$1:$S$27"}</definedName>
    <definedName name="BKT" localSheetId="16" hidden="1">{"'MODIFY &amp; REPARE '!$B$1:$S$27"}</definedName>
    <definedName name="BKT" localSheetId="2" hidden="1">{"'MODIFY &amp; REPARE '!$B$1:$S$27"}</definedName>
    <definedName name="BKT" hidden="1">{"'MODIFY &amp; REPARE '!$B$1:$S$27"}</definedName>
    <definedName name="brkt_l" localSheetId="13" hidden="1">{"'MODIFY &amp; REPARE '!$B$1:$S$27"}</definedName>
    <definedName name="brkt_l" localSheetId="14" hidden="1">{"'MODIFY &amp; REPARE '!$B$1:$S$27"}</definedName>
    <definedName name="brkt_l" localSheetId="15" hidden="1">{"'MODIFY &amp; REPARE '!$B$1:$S$27"}</definedName>
    <definedName name="brkt_l" localSheetId="17" hidden="1">{"'MODIFY &amp; REPARE '!$B$1:$S$27"}</definedName>
    <definedName name="brkt_l" localSheetId="16" hidden="1">{"'MODIFY &amp; REPARE '!$B$1:$S$27"}</definedName>
    <definedName name="brkt_l" localSheetId="2" hidden="1">{"'MODIFY &amp; REPARE '!$B$1:$S$27"}</definedName>
    <definedName name="brkt_l" hidden="1">{"'MODIFY &amp; REPARE '!$B$1:$S$27"}</definedName>
    <definedName name="Cable">Category!$E$3:$E$20</definedName>
    <definedName name="Catcher" localSheetId="13" hidden="1">{#N/A,#N/A,FALSE,"MFI -MIDDLE COVER"}</definedName>
    <definedName name="Catcher" localSheetId="14" hidden="1">{#N/A,#N/A,FALSE,"MFI -MIDDLE COVER"}</definedName>
    <definedName name="Catcher" localSheetId="15" hidden="1">{#N/A,#N/A,FALSE,"MFI -MIDDLE COVER"}</definedName>
    <definedName name="Catcher" localSheetId="17" hidden="1">{#N/A,#N/A,FALSE,"MFI -MIDDLE COVER"}</definedName>
    <definedName name="Catcher" localSheetId="16" hidden="1">{#N/A,#N/A,FALSE,"MFI -MIDDLE COVER"}</definedName>
    <definedName name="Catcher" localSheetId="2" hidden="1">{#N/A,#N/A,FALSE,"MFI -MIDDLE COVER"}</definedName>
    <definedName name="Catcher" hidden="1">{#N/A,#N/A,FALSE,"MFI -MIDDLE COVER"}</definedName>
    <definedName name="ConductiveTape">'Die Cut Material &amp; Price'!$B$386:$B$391</definedName>
    <definedName name="Conference_Phone">Category!$B$86:$B$94</definedName>
    <definedName name="dddd" localSheetId="13" hidden="1">{"'MODIFY &amp; REPARE '!$B$1:$S$27"}</definedName>
    <definedName name="dddd" localSheetId="14" hidden="1">{"'MODIFY &amp; REPARE '!$B$1:$S$27"}</definedName>
    <definedName name="dddd" localSheetId="15" hidden="1">{"'MODIFY &amp; REPARE '!$B$1:$S$27"}</definedName>
    <definedName name="dddd" localSheetId="17" hidden="1">{"'MODIFY &amp; REPARE '!$B$1:$S$27"}</definedName>
    <definedName name="dddd" localSheetId="16" hidden="1">{"'MODIFY &amp; REPARE '!$B$1:$S$27"}</definedName>
    <definedName name="dddd" localSheetId="2" hidden="1">{"'MODIFY &amp; REPARE '!$B$1:$S$27"}</definedName>
    <definedName name="dddd" hidden="1">{"'MODIFY &amp; REPARE '!$B$1:$S$27"}</definedName>
    <definedName name="DDDDDD" localSheetId="13" hidden="1">{"'MODIFY &amp; REPARE '!$B$1:$S$27"}</definedName>
    <definedName name="DDDDDD" localSheetId="14" hidden="1">{"'MODIFY &amp; REPARE '!$B$1:$S$27"}</definedName>
    <definedName name="DDDDDD" localSheetId="15" hidden="1">{"'MODIFY &amp; REPARE '!$B$1:$S$27"}</definedName>
    <definedName name="DDDDDD" localSheetId="17" hidden="1">{"'MODIFY &amp; REPARE '!$B$1:$S$27"}</definedName>
    <definedName name="DDDDDD" localSheetId="16" hidden="1">{"'MODIFY &amp; REPARE '!$B$1:$S$27"}</definedName>
    <definedName name="DDDDDD" localSheetId="2" hidden="1">{"'MODIFY &amp; REPARE '!$B$1:$S$27"}</definedName>
    <definedName name="DDDDDD" hidden="1">{"'MODIFY &amp; REPARE '!$B$1:$S$27"}</definedName>
    <definedName name="DM5料件試產進度" localSheetId="12" hidden="1">{#N/A,#N/A,FALSE,"MFI -MIDDLE COVER"}</definedName>
    <definedName name="DM5料件試產進度" localSheetId="13" hidden="1">{#N/A,#N/A,FALSE,"MFI -MIDDLE COVER"}</definedName>
    <definedName name="DM5料件試產進度" localSheetId="14" hidden="1">{#N/A,#N/A,FALSE,"MFI -MIDDLE COVER"}</definedName>
    <definedName name="DM5料件試產進度" localSheetId="15" hidden="1">{#N/A,#N/A,FALSE,"MFI -MIDDLE COVER"}</definedName>
    <definedName name="DM5料件試產進度" localSheetId="30" hidden="1">{#N/A,#N/A,FALSE,"MFI -MIDDLE COVER"}</definedName>
    <definedName name="DM5料件試產進度" localSheetId="31" hidden="1">{#N/A,#N/A,FALSE,"MFI -MIDDLE COVER"}</definedName>
    <definedName name="DM5料件試產進度" localSheetId="28" hidden="1">{#N/A,#N/A,FALSE,"MFI -MIDDLE COVER"}</definedName>
    <definedName name="DM5料件試產進度" localSheetId="17" hidden="1">{#N/A,#N/A,FALSE,"MFI -MIDDLE COVER"}</definedName>
    <definedName name="DM5料件試產進度" localSheetId="16" hidden="1">{#N/A,#N/A,FALSE,"MFI -MIDDLE COVER"}</definedName>
    <definedName name="DM5料件試產進度" localSheetId="25" hidden="1">{#N/A,#N/A,FALSE,"MFI -MIDDLE COVER"}</definedName>
    <definedName name="DM5料件試產進度" localSheetId="18" hidden="1">{#N/A,#N/A,FALSE,"MFI -MIDDLE COVER"}</definedName>
    <definedName name="DM5料件試產進度" localSheetId="29" hidden="1">{#N/A,#N/A,FALSE,"MFI -MIDDLE COVER"}</definedName>
    <definedName name="DM5料件試產進度" localSheetId="27" hidden="1">{#N/A,#N/A,FALSE,"MFI -MIDDLE COVER"}</definedName>
    <definedName name="DM5料件試產進度" localSheetId="5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hidden="1">{#N/A,#N/A,FALSE,"MFI -MIDDLE COVER"}</definedName>
    <definedName name="DOUBLE_INJECTION">'Material Housing'!$O$2:$O$26</definedName>
    <definedName name="dqd" localSheetId="13" hidden="1">{#N/A,#N/A,FALSE,"MFI -MIDDLE COVER"}</definedName>
    <definedName name="dqd" localSheetId="14" hidden="1">{#N/A,#N/A,FALSE,"MFI -MIDDLE COVER"}</definedName>
    <definedName name="dqd" localSheetId="15" hidden="1">{#N/A,#N/A,FALSE,"MFI -MIDDLE COVER"}</definedName>
    <definedName name="dqd" localSheetId="17" hidden="1">{#N/A,#N/A,FALSE,"MFI -MIDDLE COVER"}</definedName>
    <definedName name="dqd" localSheetId="16" hidden="1">{#N/A,#N/A,FALSE,"MFI -MIDDLE COVER"}</definedName>
    <definedName name="dqd" localSheetId="2" hidden="1">{#N/A,#N/A,FALSE,"MFI -MIDDLE COVER"}</definedName>
    <definedName name="dqd" hidden="1">{#N/A,#N/A,FALSE,"MFI -MIDDLE COVER"}</definedName>
    <definedName name="DT">Category!$B$15:$B$35</definedName>
    <definedName name="ED" localSheetId="13" hidden="1">{"'sheet(22) (22)'!$A$64:$K$79"}</definedName>
    <definedName name="ED" localSheetId="14" hidden="1">{"'sheet(22) (22)'!$A$64:$K$79"}</definedName>
    <definedName name="ED" localSheetId="15" hidden="1">{"'sheet(22) (22)'!$A$64:$K$79"}</definedName>
    <definedName name="ED" localSheetId="17" hidden="1">{"'sheet(22) (22)'!$A$64:$K$79"}</definedName>
    <definedName name="ED" localSheetId="16" hidden="1">{"'sheet(22) (22)'!$A$64:$K$79"}</definedName>
    <definedName name="ED" localSheetId="2" hidden="1">{"'sheet(22) (22)'!$A$64:$K$79"}</definedName>
    <definedName name="ED" hidden="1">{"'sheet(22) (22)'!$A$64:$K$79"}</definedName>
    <definedName name="ee" localSheetId="13" hidden="1">{"'MODIFY &amp; REPARE '!$B$1:$S$27"}</definedName>
    <definedName name="ee" localSheetId="14" hidden="1">{"'MODIFY &amp; REPARE '!$B$1:$S$27"}</definedName>
    <definedName name="ee" localSheetId="15" hidden="1">{"'MODIFY &amp; REPARE '!$B$1:$S$27"}</definedName>
    <definedName name="ee" localSheetId="17" hidden="1">{"'MODIFY &amp; REPARE '!$B$1:$S$27"}</definedName>
    <definedName name="ee" localSheetId="16" hidden="1">{"'MODIFY &amp; REPARE '!$B$1:$S$27"}</definedName>
    <definedName name="ee" localSheetId="2" hidden="1">{"'MODIFY &amp; REPARE '!$B$1:$S$27"}</definedName>
    <definedName name="ee" hidden="1">{"'MODIFY &amp; REPARE '!$B$1:$S$27"}</definedName>
    <definedName name="ElectroMechanical">Category!$E$62:$E$68</definedName>
    <definedName name="EMC">Category!$E$105:$E$112</definedName>
    <definedName name="ER" localSheetId="12" hidden="1">#REF!</definedName>
    <definedName name="ER" localSheetId="13" hidden="1">#REF!</definedName>
    <definedName name="ER" localSheetId="14" hidden="1">#REF!</definedName>
    <definedName name="ER" localSheetId="15" hidden="1">#REF!</definedName>
    <definedName name="ER" localSheetId="30" hidden="1">#REF!</definedName>
    <definedName name="ER" localSheetId="31" hidden="1">#REF!</definedName>
    <definedName name="ER" localSheetId="7" hidden="1">#REF!</definedName>
    <definedName name="ER" localSheetId="28" hidden="1">#REF!</definedName>
    <definedName name="ER" localSheetId="22" hidden="1">#REF!</definedName>
    <definedName name="ER" localSheetId="19" hidden="1">#REF!</definedName>
    <definedName name="ER" localSheetId="17" hidden="1">#REF!</definedName>
    <definedName name="ER" localSheetId="16" hidden="1">#REF!</definedName>
    <definedName name="ER" localSheetId="25" hidden="1">#REF!</definedName>
    <definedName name="ER" localSheetId="18" hidden="1">#REF!</definedName>
    <definedName name="ER" localSheetId="29" hidden="1">#REF!</definedName>
    <definedName name="ER" localSheetId="9" hidden="1">#REF!</definedName>
    <definedName name="ER" localSheetId="0" hidden="1">#REF!</definedName>
    <definedName name="ER" localSheetId="8" hidden="1">#REF!</definedName>
    <definedName name="ER" localSheetId="27" hidden="1">#REF!</definedName>
    <definedName name="ER" localSheetId="5" hidden="1">#REF!</definedName>
    <definedName name="ER" localSheetId="10" hidden="1">#REF!</definedName>
    <definedName name="ER" localSheetId="1" hidden="1">#REF!</definedName>
    <definedName name="ER" localSheetId="2" hidden="1">#REF!</definedName>
    <definedName name="ER" hidden="1">#REF!</definedName>
    <definedName name="ETYJ" localSheetId="12" hidden="1">#REF!</definedName>
    <definedName name="ETYJ" localSheetId="13" hidden="1">#REF!</definedName>
    <definedName name="ETYJ" localSheetId="14" hidden="1">#REF!</definedName>
    <definedName name="ETYJ" localSheetId="15" hidden="1">#REF!</definedName>
    <definedName name="ETYJ" localSheetId="30" hidden="1">#REF!</definedName>
    <definedName name="ETYJ" localSheetId="31" hidden="1">#REF!</definedName>
    <definedName name="ETYJ" localSheetId="7" hidden="1">#REF!</definedName>
    <definedName name="ETYJ" localSheetId="28" hidden="1">#REF!</definedName>
    <definedName name="ETYJ" localSheetId="22" hidden="1">#REF!</definedName>
    <definedName name="ETYJ" localSheetId="19" hidden="1">#REF!</definedName>
    <definedName name="ETYJ" localSheetId="17" hidden="1">#REF!</definedName>
    <definedName name="ETYJ" localSheetId="16" hidden="1">#REF!</definedName>
    <definedName name="ETYJ" localSheetId="25" hidden="1">#REF!</definedName>
    <definedName name="ETYJ" localSheetId="18" hidden="1">#REF!</definedName>
    <definedName name="ETYJ" localSheetId="29" hidden="1">#REF!</definedName>
    <definedName name="ETYJ" localSheetId="9" hidden="1">#REF!</definedName>
    <definedName name="ETYJ" localSheetId="0" hidden="1">#REF!</definedName>
    <definedName name="ETYJ" localSheetId="8" hidden="1">#REF!</definedName>
    <definedName name="ETYJ" localSheetId="27" hidden="1">#REF!</definedName>
    <definedName name="ETYJ" localSheetId="5" hidden="1">#REF!</definedName>
    <definedName name="ETYJ" localSheetId="10" hidden="1">#REF!</definedName>
    <definedName name="ETYJ" localSheetId="1" hidden="1">#REF!</definedName>
    <definedName name="ETYJ" localSheetId="2" hidden="1">#REF!</definedName>
    <definedName name="ETYJ" hidden="1">#REF!</definedName>
    <definedName name="EYJ" localSheetId="12" hidden="1">#REF!</definedName>
    <definedName name="EYJ" localSheetId="13" hidden="1">#REF!</definedName>
    <definedName name="EYJ" localSheetId="14" hidden="1">#REF!</definedName>
    <definedName name="EYJ" localSheetId="15" hidden="1">#REF!</definedName>
    <definedName name="EYJ" localSheetId="30" hidden="1">#REF!</definedName>
    <definedName name="EYJ" localSheetId="31" hidden="1">#REF!</definedName>
    <definedName name="EYJ" localSheetId="7" hidden="1">#REF!</definedName>
    <definedName name="EYJ" localSheetId="28" hidden="1">#REF!</definedName>
    <definedName name="EYJ" localSheetId="22" hidden="1">#REF!</definedName>
    <definedName name="EYJ" localSheetId="19" hidden="1">#REF!</definedName>
    <definedName name="EYJ" localSheetId="17" hidden="1">#REF!</definedName>
    <definedName name="EYJ" localSheetId="16" hidden="1">#REF!</definedName>
    <definedName name="EYJ" localSheetId="25" hidden="1">#REF!</definedName>
    <definedName name="EYJ" localSheetId="18" hidden="1">#REF!</definedName>
    <definedName name="EYJ" localSheetId="29" hidden="1">#REF!</definedName>
    <definedName name="EYJ" localSheetId="9" hidden="1">#REF!</definedName>
    <definedName name="EYJ" localSheetId="0" hidden="1">#REF!</definedName>
    <definedName name="EYJ" localSheetId="8" hidden="1">#REF!</definedName>
    <definedName name="EYJ" localSheetId="27" hidden="1">#REF!</definedName>
    <definedName name="EYJ" localSheetId="5" hidden="1">#REF!</definedName>
    <definedName name="EYJ" localSheetId="10" hidden="1">#REF!</definedName>
    <definedName name="EYJ" localSheetId="1" hidden="1">#REF!</definedName>
    <definedName name="EYJ" localSheetId="2" hidden="1">#REF!</definedName>
    <definedName name="EYJ" hidden="1">#REF!</definedName>
    <definedName name="FDF" localSheetId="13" hidden="1">{"'MODIFY &amp; REPARE '!$B$1:$S$27"}</definedName>
    <definedName name="FDF" localSheetId="14" hidden="1">{"'MODIFY &amp; REPARE '!$B$1:$S$27"}</definedName>
    <definedName name="FDF" localSheetId="15" hidden="1">{"'MODIFY &amp; REPARE '!$B$1:$S$27"}</definedName>
    <definedName name="FDF" localSheetId="17" hidden="1">{"'MODIFY &amp; REPARE '!$B$1:$S$27"}</definedName>
    <definedName name="FDF" localSheetId="16" hidden="1">{"'MODIFY &amp; REPARE '!$B$1:$S$27"}</definedName>
    <definedName name="FDF" localSheetId="2" hidden="1">{"'MODIFY &amp; REPARE '!$B$1:$S$27"}</definedName>
    <definedName name="FDF" hidden="1">{"'MODIFY &amp; REPARE '!$B$1:$S$27"}</definedName>
    <definedName name="fdsfsdfdsf" localSheetId="12" hidden="1">'[6]Issues List'!#REF!</definedName>
    <definedName name="fdsfsdfdsf" localSheetId="13" hidden="1">'[6]Issues List'!#REF!</definedName>
    <definedName name="fdsfsdfdsf" localSheetId="14" hidden="1">'[6]Issues List'!#REF!</definedName>
    <definedName name="fdsfsdfdsf" localSheetId="15" hidden="1">'[6]Issues List'!#REF!</definedName>
    <definedName name="fdsfsdfdsf" localSheetId="30" hidden="1">'[6]Issues List'!#REF!</definedName>
    <definedName name="fdsfsdfdsf" localSheetId="31" hidden="1">'[6]Issues List'!#REF!</definedName>
    <definedName name="fdsfsdfdsf" localSheetId="28" hidden="1">'[6]Issues List'!#REF!</definedName>
    <definedName name="fdsfsdfdsf" localSheetId="19" hidden="1">'[6]Issues List'!#REF!</definedName>
    <definedName name="fdsfsdfdsf" localSheetId="17" hidden="1">'[6]Issues List'!#REF!</definedName>
    <definedName name="fdsfsdfdsf" localSheetId="16" hidden="1">'[6]Issues List'!#REF!</definedName>
    <definedName name="fdsfsdfdsf" localSheetId="25" hidden="1">'[6]Issues List'!#REF!</definedName>
    <definedName name="fdsfsdfdsf" localSheetId="18" hidden="1">'[6]Issues List'!#REF!</definedName>
    <definedName name="fdsfsdfdsf" localSheetId="29" hidden="1">'[6]Issues List'!#REF!</definedName>
    <definedName name="fdsfsdfdsf" localSheetId="27" hidden="1">'[6]Issues List'!#REF!</definedName>
    <definedName name="fdsfsdfdsf" localSheetId="5" hidden="1">'[6]Issues List'!#REF!</definedName>
    <definedName name="fdsfsdfdsf" localSheetId="10" hidden="1">'[6]Issues List'!#REF!</definedName>
    <definedName name="fdsfsdfdsf" localSheetId="1" hidden="1">'[6]Issues List'!#REF!</definedName>
    <definedName name="fdsfsdfdsf" localSheetId="2" hidden="1">'[6]Issues List'!#REF!</definedName>
    <definedName name="fdsfsdfdsf" hidden="1">'[6]Issues List'!#REF!</definedName>
    <definedName name="FFF" localSheetId="13" hidden="1">{"'MODIFY &amp; REPARE '!$B$1:$S$27"}</definedName>
    <definedName name="FFF" localSheetId="14" hidden="1">{"'MODIFY &amp; REPARE '!$B$1:$S$27"}</definedName>
    <definedName name="FFF" localSheetId="15" hidden="1">{"'MODIFY &amp; REPARE '!$B$1:$S$27"}</definedName>
    <definedName name="FFF" localSheetId="17" hidden="1">{"'MODIFY &amp; REPARE '!$B$1:$S$27"}</definedName>
    <definedName name="FFF" localSheetId="16" hidden="1">{"'MODIFY &amp; REPARE '!$B$1:$S$27"}</definedName>
    <definedName name="FFF" localSheetId="2" hidden="1">{"'MODIFY &amp; REPARE '!$B$1:$S$27"}</definedName>
    <definedName name="FFF" hidden="1">{"'MODIFY &amp; REPARE '!$B$1:$S$27"}</definedName>
    <definedName name="FFFF" localSheetId="13" hidden="1">{"'MODIFY &amp; REPARE '!$B$1:$S$27"}</definedName>
    <definedName name="FFFF" localSheetId="14" hidden="1">{"'MODIFY &amp; REPARE '!$B$1:$S$27"}</definedName>
    <definedName name="FFFF" localSheetId="15" hidden="1">{"'MODIFY &amp; REPARE '!$B$1:$S$27"}</definedName>
    <definedName name="FFFF" localSheetId="17" hidden="1">{"'MODIFY &amp; REPARE '!$B$1:$S$27"}</definedName>
    <definedName name="FFFF" localSheetId="16" hidden="1">{"'MODIFY &amp; REPARE '!$B$1:$S$27"}</definedName>
    <definedName name="FFFF" localSheetId="2" hidden="1">{"'MODIFY &amp; REPARE '!$B$1:$S$27"}</definedName>
    <definedName name="FFFF" hidden="1">{"'MODIFY &amp; REPARE '!$B$1:$S$27"}</definedName>
    <definedName name="File" localSheetId="13" hidden="1">{"'MODIFY &amp; REPARE '!$B$1:$S$27"}</definedName>
    <definedName name="File" localSheetId="14" hidden="1">{"'MODIFY &amp; REPARE '!$B$1:$S$27"}</definedName>
    <definedName name="File" localSheetId="15" hidden="1">{"'MODIFY &amp; REPARE '!$B$1:$S$27"}</definedName>
    <definedName name="File" localSheetId="17" hidden="1">{"'MODIFY &amp; REPARE '!$B$1:$S$27"}</definedName>
    <definedName name="File" localSheetId="16" hidden="1">{"'MODIFY &amp; REPARE '!$B$1:$S$27"}</definedName>
    <definedName name="File" localSheetId="2" hidden="1">{"'MODIFY &amp; REPARE '!$B$1:$S$27"}</definedName>
    <definedName name="File" hidden="1">{"'MODIFY &amp; REPARE '!$B$1:$S$27"}</definedName>
    <definedName name="file2" localSheetId="13" hidden="1">{"'MODIFY &amp; REPARE '!$B$1:$S$27"}</definedName>
    <definedName name="file2" localSheetId="14" hidden="1">{"'MODIFY &amp; REPARE '!$B$1:$S$27"}</definedName>
    <definedName name="file2" localSheetId="15" hidden="1">{"'MODIFY &amp; REPARE '!$B$1:$S$27"}</definedName>
    <definedName name="file2" localSheetId="17" hidden="1">{"'MODIFY &amp; REPARE '!$B$1:$S$27"}</definedName>
    <definedName name="file2" localSheetId="16" hidden="1">{"'MODIFY &amp; REPARE '!$B$1:$S$27"}</definedName>
    <definedName name="file2" localSheetId="2" hidden="1">{"'MODIFY &amp; REPARE '!$B$1:$S$27"}</definedName>
    <definedName name="file2" hidden="1">{"'MODIFY &amp; REPARE '!$B$1:$S$27"}</definedName>
    <definedName name="fill2" localSheetId="31" hidden="1">#REF!</definedName>
    <definedName name="fill2" localSheetId="17" hidden="1">#REF!</definedName>
    <definedName name="fill2" localSheetId="16" hidden="1">#REF!</definedName>
    <definedName name="fill2" localSheetId="18" hidden="1">#REF!</definedName>
    <definedName name="fill2" localSheetId="5" hidden="1">#REF!</definedName>
    <definedName name="fill2" localSheetId="10" hidden="1">#REF!</definedName>
    <definedName name="fill2" localSheetId="2" hidden="1">#REF!</definedName>
    <definedName name="fill2" hidden="1">#REF!</definedName>
    <definedName name="fin" localSheetId="2">'[7]Material Price'!$A$59:$D$64</definedName>
    <definedName name="fin">'Material Price'!$A$74:$D$79</definedName>
    <definedName name="FixtureCreate" localSheetId="17">[4]Category!$I$3:$I$8</definedName>
    <definedName name="FixtureCreate" localSheetId="16">[4]Category!$I$3:$I$8</definedName>
    <definedName name="FixtureCreate" localSheetId="2">[7]Category!$H$3:$H$8</definedName>
    <definedName name="FixtureCreate">Category!$I$3:$I$8</definedName>
    <definedName name="FP" localSheetId="13" hidden="1">{"'MODIFY &amp; REPARE '!$B$1:$S$27"}</definedName>
    <definedName name="FP" localSheetId="14" hidden="1">{"'MODIFY &amp; REPARE '!$B$1:$S$27"}</definedName>
    <definedName name="FP" localSheetId="15" hidden="1">{"'MODIFY &amp; REPARE '!$B$1:$S$27"}</definedName>
    <definedName name="FP" localSheetId="17" hidden="1">{"'MODIFY &amp; REPARE '!$B$1:$S$27"}</definedName>
    <definedName name="FP" localSheetId="16" hidden="1">{"'MODIFY &amp; REPARE '!$B$1:$S$27"}</definedName>
    <definedName name="FP" localSheetId="2" hidden="1">{"'MODIFY &amp; REPARE '!$B$1:$S$27"}</definedName>
    <definedName name="FP" hidden="1">{"'MODIFY &amp; REPARE '!$B$1:$S$27"}</definedName>
    <definedName name="FPBKT" localSheetId="13" hidden="1">{"'MODIFY &amp; REPARE '!$B$1:$S$27"}</definedName>
    <definedName name="FPBKT" localSheetId="14" hidden="1">{"'MODIFY &amp; REPARE '!$B$1:$S$27"}</definedName>
    <definedName name="FPBKT" localSheetId="15" hidden="1">{"'MODIFY &amp; REPARE '!$B$1:$S$27"}</definedName>
    <definedName name="FPBKT" localSheetId="17" hidden="1">{"'MODIFY &amp; REPARE '!$B$1:$S$27"}</definedName>
    <definedName name="FPBKT" localSheetId="16" hidden="1">{"'MODIFY &amp; REPARE '!$B$1:$S$27"}</definedName>
    <definedName name="FPBKT" localSheetId="2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13" hidden="1">{"'MODIFY &amp; REPARE '!$B$1:$S$27"}</definedName>
    <definedName name="FUCK" localSheetId="14" hidden="1">{"'MODIFY &amp; REPARE '!$B$1:$S$27"}</definedName>
    <definedName name="FUCK" localSheetId="15" hidden="1">{"'MODIFY &amp; REPARE '!$B$1:$S$27"}</definedName>
    <definedName name="FUCK" localSheetId="17" hidden="1">{"'MODIFY &amp; REPARE '!$B$1:$S$27"}</definedName>
    <definedName name="FUCK" localSheetId="16" hidden="1">{"'MODIFY &amp; REPARE '!$B$1:$S$27"}</definedName>
    <definedName name="FUCK" localSheetId="2" hidden="1">{"'MODIFY &amp; REPARE '!$B$1:$S$27"}</definedName>
    <definedName name="FUCK" hidden="1">{"'MODIFY &amp; REPARE '!$B$1:$S$27"}</definedName>
    <definedName name="Gasket">'Die Cut Material &amp; Price'!$B$407:$B$413</definedName>
    <definedName name="GGG" localSheetId="12" hidden="1">{"'MODIFY &amp; REPARE '!$B$1:$S$27"}</definedName>
    <definedName name="ggg" localSheetId="13" hidden="1">{"'MODIFY &amp; REPARE '!$B$1:$S$27"}</definedName>
    <definedName name="ggg" localSheetId="14" hidden="1">{"'MODIFY &amp; REPARE '!$B$1:$S$27"}</definedName>
    <definedName name="ggg" localSheetId="15" hidden="1">{"'MODIFY &amp; REPARE '!$B$1:$S$27"}</definedName>
    <definedName name="ggg" localSheetId="30" hidden="1">{"'MODIFY &amp; REPARE '!$B$1:$S$27"}</definedName>
    <definedName name="ggg" localSheetId="31" hidden="1">{"'MODIFY &amp; REPARE '!$B$1:$S$27"}</definedName>
    <definedName name="ggg" localSheetId="28" hidden="1">{"'MODIFY &amp; REPARE '!$B$1:$S$27"}</definedName>
    <definedName name="ggg" localSheetId="17" hidden="1">{"'MODIFY &amp; REPARE '!$B$1:$S$27"}</definedName>
    <definedName name="ggg" localSheetId="16" hidden="1">{"'MODIFY &amp; REPARE '!$B$1:$S$27"}</definedName>
    <definedName name="ggg" localSheetId="25" hidden="1">{"'MODIFY &amp; REPARE '!$B$1:$S$27"}</definedName>
    <definedName name="GGG" localSheetId="18" hidden="1">{"'MODIFY &amp; REPARE '!$B$1:$S$27"}</definedName>
    <definedName name="ggg" localSheetId="29" hidden="1">{"'MODIFY &amp; REPARE '!$B$1:$S$27"}</definedName>
    <definedName name="ggg" localSheetId="27" hidden="1">{"'MODIFY &amp; REPARE '!$B$1:$S$27"}</definedName>
    <definedName name="ggg" localSheetId="5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hidden="1">{"'MODIFY &amp; REPARE '!$B$1:$S$27"}</definedName>
    <definedName name="gggg" localSheetId="13" hidden="1">{"'MODIFY &amp; REPARE '!$B$1:$S$27"}</definedName>
    <definedName name="gggg" localSheetId="14" hidden="1">{"'MODIFY &amp; REPARE '!$B$1:$S$27"}</definedName>
    <definedName name="gggg" localSheetId="15" hidden="1">{"'MODIFY &amp; REPARE '!$B$1:$S$27"}</definedName>
    <definedName name="gggg" localSheetId="17" hidden="1">{"'MODIFY &amp; REPARE '!$B$1:$S$27"}</definedName>
    <definedName name="gggg" localSheetId="16" hidden="1">{"'MODIFY &amp; REPARE '!$B$1:$S$27"}</definedName>
    <definedName name="gggg" localSheetId="2" hidden="1">{"'MODIFY &amp; REPARE '!$B$1:$S$27"}</definedName>
    <definedName name="gggg" hidden="1">{"'MODIFY &amp; REPARE '!$B$1:$S$27"}</definedName>
    <definedName name="HDD_B" localSheetId="13" hidden="1">{#N/A,#N/A,FALSE,"MFI -MIDDLE COVER"}</definedName>
    <definedName name="HDD_B" localSheetId="14" hidden="1">{#N/A,#N/A,FALSE,"MFI -MIDDLE COVER"}</definedName>
    <definedName name="HDD_B" localSheetId="15" hidden="1">{#N/A,#N/A,FALSE,"MFI -MIDDLE COVER"}</definedName>
    <definedName name="HDD_B" localSheetId="17" hidden="1">{#N/A,#N/A,FALSE,"MFI -MIDDLE COVER"}</definedName>
    <definedName name="HDD_B" localSheetId="16" hidden="1">{#N/A,#N/A,FALSE,"MFI -MIDDLE COVER"}</definedName>
    <definedName name="HDD_B" localSheetId="2" hidden="1">{#N/A,#N/A,FALSE,"MFI -MIDDLE COVER"}</definedName>
    <definedName name="HDD_B" hidden="1">{#N/A,#N/A,FALSE,"MFI -MIDDLE COVER"}</definedName>
    <definedName name="HHH" localSheetId="13" hidden="1">{"'MODIFY &amp; REPARE '!$B$1:$S$27"}</definedName>
    <definedName name="HHH" localSheetId="14" hidden="1">{"'MODIFY &amp; REPARE '!$B$1:$S$27"}</definedName>
    <definedName name="HHH" localSheetId="15" hidden="1">{"'MODIFY &amp; REPARE '!$B$1:$S$27"}</definedName>
    <definedName name="HHH" localSheetId="17" hidden="1">{"'MODIFY &amp; REPARE '!$B$1:$S$27"}</definedName>
    <definedName name="HHH" localSheetId="16" hidden="1">{"'MODIFY &amp; REPARE '!$B$1:$S$27"}</definedName>
    <definedName name="HHH" localSheetId="2" hidden="1">{"'MODIFY &amp; REPARE '!$B$1:$S$27"}</definedName>
    <definedName name="HHH" hidden="1">{"'MODIFY &amp; REPARE '!$B$1:$S$27"}</definedName>
    <definedName name="HHHJ" localSheetId="13" hidden="1">{"'MODIFY &amp; REPARE '!$B$1:$S$27"}</definedName>
    <definedName name="HHHJ" localSheetId="14" hidden="1">{"'MODIFY &amp; REPARE '!$B$1:$S$27"}</definedName>
    <definedName name="HHHJ" localSheetId="15" hidden="1">{"'MODIFY &amp; REPARE '!$B$1:$S$27"}</definedName>
    <definedName name="HHHJ" localSheetId="17" hidden="1">{"'MODIFY &amp; REPARE '!$B$1:$S$27"}</definedName>
    <definedName name="HHHJ" localSheetId="16" hidden="1">{"'MODIFY &amp; REPARE '!$B$1:$S$27"}</definedName>
    <definedName name="HHHJ" localSheetId="2" hidden="1">{"'MODIFY &amp; REPARE '!$B$1:$S$27"}</definedName>
    <definedName name="HHHJ" hidden="1">{"'MODIFY &amp; REPARE '!$B$1:$S$27"}</definedName>
    <definedName name="hhjhh" localSheetId="12" hidden="1">'[6]Issues List'!#REF!</definedName>
    <definedName name="hhjhh" localSheetId="13" hidden="1">'[6]Issues List'!#REF!</definedName>
    <definedName name="hhjhh" localSheetId="14" hidden="1">'[6]Issues List'!#REF!</definedName>
    <definedName name="hhjhh" localSheetId="15" hidden="1">'[6]Issues List'!#REF!</definedName>
    <definedName name="hhjhh" localSheetId="30" hidden="1">'[6]Issues List'!#REF!</definedName>
    <definedName name="hhjhh" localSheetId="31" hidden="1">'[6]Issues List'!#REF!</definedName>
    <definedName name="hhjhh" localSheetId="28" hidden="1">'[6]Issues List'!#REF!</definedName>
    <definedName name="hhjhh" localSheetId="19" hidden="1">'[6]Issues List'!#REF!</definedName>
    <definedName name="hhjhh" localSheetId="17" hidden="1">'[6]Issues List'!#REF!</definedName>
    <definedName name="hhjhh" localSheetId="16" hidden="1">'[6]Issues List'!#REF!</definedName>
    <definedName name="hhjhh" localSheetId="25" hidden="1">'[6]Issues List'!#REF!</definedName>
    <definedName name="hhjhh" localSheetId="18" hidden="1">'[6]Issues List'!#REF!</definedName>
    <definedName name="hhjhh" localSheetId="29" hidden="1">'[6]Issues List'!#REF!</definedName>
    <definedName name="hhjhh" localSheetId="27" hidden="1">'[6]Issues List'!#REF!</definedName>
    <definedName name="hhjhh" localSheetId="5" hidden="1">'[6]Issues List'!#REF!</definedName>
    <definedName name="hhjhh" localSheetId="10" hidden="1">'[6]Issues List'!#REF!</definedName>
    <definedName name="hhjhh" localSheetId="1" hidden="1">'[6]Issues List'!#REF!</definedName>
    <definedName name="hhjhh" localSheetId="2" hidden="1">'[6]Issues List'!#REF!</definedName>
    <definedName name="hhjhh" hidden="1">'[6]Issues List'!#REF!</definedName>
    <definedName name="HIGH_GLOSS">'Material Housing'!$H$2</definedName>
    <definedName name="Ｈinge">'Material Housing'!$J$2:$J$15</definedName>
    <definedName name="Housing">Category!$E$21:$E$45</definedName>
    <definedName name="HTML" localSheetId="13" hidden="1">{"'MODIFY &amp; REPARE '!$B$1:$S$27"}</definedName>
    <definedName name="HTML" localSheetId="14" hidden="1">{"'MODIFY &amp; REPARE '!$B$1:$S$27"}</definedName>
    <definedName name="HTML" localSheetId="15" hidden="1">{"'MODIFY &amp; REPARE '!$B$1:$S$27"}</definedName>
    <definedName name="HTML" localSheetId="17" hidden="1">{"'MODIFY &amp; REPARE '!$B$1:$S$27"}</definedName>
    <definedName name="HTML" localSheetId="16" hidden="1">{"'MODIFY &amp; REPARE '!$B$1:$S$27"}</definedName>
    <definedName name="HTML" localSheetId="2" hidden="1">{"'MODIFY &amp; REPARE '!$B$1:$S$27"}</definedName>
    <definedName name="HTML" hidden="1">{"'MODIFY &amp; REPARE '!$B$1:$S$27"}</definedName>
    <definedName name="HTML_CodePage" hidden="1">950</definedName>
    <definedName name="HTML_Control" localSheetId="12" hidden="1">{"'MODIFY &amp; REPARE '!$B$1:$S$27"}</definedName>
    <definedName name="HTML_Control" localSheetId="13" hidden="1">{"'MODIFY &amp; REPARE '!$B$1:$S$27"}</definedName>
    <definedName name="HTML_Control" localSheetId="14" hidden="1">{"'MODIFY &amp; REPARE '!$B$1:$S$27"}</definedName>
    <definedName name="HTML_Control" localSheetId="15" hidden="1">{"'MODIFY &amp; REPARE '!$B$1:$S$27"}</definedName>
    <definedName name="HTML_Control" localSheetId="30" hidden="1">{"'MODIFY &amp; REPARE '!$B$1:$S$27"}</definedName>
    <definedName name="HTML_Control" localSheetId="31" hidden="1">{"'MODIFY &amp; REPARE '!$B$1:$S$27"}</definedName>
    <definedName name="HTML_Control" localSheetId="28" hidden="1">{"'MODIFY &amp; REPARE '!$B$1:$S$27"}</definedName>
    <definedName name="HTML_Control" localSheetId="17" hidden="1">{"'MODIFY &amp; REPARE '!$B$1:$S$27"}</definedName>
    <definedName name="HTML_Control" localSheetId="16" hidden="1">{"'MODIFY &amp; REPARE '!$B$1:$S$27"}</definedName>
    <definedName name="HTML_Control" localSheetId="25" hidden="1">{"'MODIFY &amp; REPARE '!$B$1:$S$27"}</definedName>
    <definedName name="HTML_Control" localSheetId="18" hidden="1">{"'MODIFY &amp; REPARE '!$B$1:$S$27"}</definedName>
    <definedName name="HTML_Control" localSheetId="29" hidden="1">{"'MODIFY &amp; REPARE '!$B$1:$S$27"}</definedName>
    <definedName name="HTML_Control" localSheetId="27" hidden="1">{"'MODIFY &amp; REPARE '!$B$1:$S$27"}</definedName>
    <definedName name="HTML_Control" localSheetId="5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hidden="1">{"'MODIFY &amp; REPARE '!$B$1:$S$27"}</definedName>
    <definedName name="HTML_Control1" localSheetId="13" hidden="1">{"'MODIFY &amp; REPARE '!$B$1:$S$27"}</definedName>
    <definedName name="HTML_Control1" localSheetId="14" hidden="1">{"'MODIFY &amp; REPARE '!$B$1:$S$27"}</definedName>
    <definedName name="HTML_Control1" localSheetId="15" hidden="1">{"'MODIFY &amp; REPARE '!$B$1:$S$27"}</definedName>
    <definedName name="HTML_Control1" localSheetId="17" hidden="1">{"'MODIFY &amp; REPARE '!$B$1:$S$27"}</definedName>
    <definedName name="HTML_Control1" localSheetId="16" hidden="1">{"'MODIFY &amp; REPARE '!$B$1:$S$27"}</definedName>
    <definedName name="HTML_Control1" localSheetId="2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13" hidden="1">{"'MODIFY &amp; REPARE '!$B$1:$S$27"}</definedName>
    <definedName name="HTML1_CONTROL" localSheetId="14" hidden="1">{"'MODIFY &amp; REPARE '!$B$1:$S$27"}</definedName>
    <definedName name="HTML1_CONTROL" localSheetId="15" hidden="1">{"'MODIFY &amp; REPARE '!$B$1:$S$27"}</definedName>
    <definedName name="HTML1_CONTROL" localSheetId="17" hidden="1">{"'MODIFY &amp; REPARE '!$B$1:$S$27"}</definedName>
    <definedName name="HTML1_CONTROL" localSheetId="16" hidden="1">{"'MODIFY &amp; REPARE '!$B$1:$S$27"}</definedName>
    <definedName name="HTML1_CONTROL" localSheetId="2" hidden="1">{"'MODIFY &amp; REPARE '!$B$1:$S$27"}</definedName>
    <definedName name="HTML1_CONTROL" hidden="1">{"'MODIFY &amp; REPARE '!$B$1:$S$27"}</definedName>
    <definedName name="HTMLCount" hidden="1">1</definedName>
    <definedName name="HWJH5W3" localSheetId="12" hidden="1">#REF!</definedName>
    <definedName name="HWJH5W3" localSheetId="13" hidden="1">#REF!</definedName>
    <definedName name="HWJH5W3" localSheetId="14" hidden="1">#REF!</definedName>
    <definedName name="HWJH5W3" localSheetId="15" hidden="1">#REF!</definedName>
    <definedName name="HWJH5W3" localSheetId="30" hidden="1">#REF!</definedName>
    <definedName name="HWJH5W3" localSheetId="31" hidden="1">#REF!</definedName>
    <definedName name="HWJH5W3" localSheetId="7" hidden="1">#REF!</definedName>
    <definedName name="HWJH5W3" localSheetId="28" hidden="1">#REF!</definedName>
    <definedName name="HWJH5W3" localSheetId="22" hidden="1">#REF!</definedName>
    <definedName name="HWJH5W3" localSheetId="19" hidden="1">#REF!</definedName>
    <definedName name="HWJH5W3" localSheetId="17" hidden="1">#REF!</definedName>
    <definedName name="HWJH5W3" localSheetId="16" hidden="1">#REF!</definedName>
    <definedName name="HWJH5W3" localSheetId="25" hidden="1">#REF!</definedName>
    <definedName name="HWJH5W3" localSheetId="18" hidden="1">#REF!</definedName>
    <definedName name="HWJH5W3" localSheetId="29" hidden="1">#REF!</definedName>
    <definedName name="HWJH5W3" localSheetId="9" hidden="1">#REF!</definedName>
    <definedName name="HWJH5W3" localSheetId="0" hidden="1">#REF!</definedName>
    <definedName name="HWJH5W3" localSheetId="8" hidden="1">#REF!</definedName>
    <definedName name="HWJH5W3" localSheetId="27" hidden="1">#REF!</definedName>
    <definedName name="HWJH5W3" localSheetId="5" hidden="1">#REF!</definedName>
    <definedName name="HWJH5W3" localSheetId="10" hidden="1">#REF!</definedName>
    <definedName name="HWJH5W3" localSheetId="1" hidden="1">#REF!</definedName>
    <definedName name="HWJH5W3" localSheetId="2" hidden="1">#REF!</definedName>
    <definedName name="HWJH5W3" hidden="1">#REF!</definedName>
    <definedName name="IMR">'Material Housing'!$N$2:$N$19</definedName>
    <definedName name="JJJ" localSheetId="13" hidden="1">{"'MODIFY &amp; REPARE '!$B$1:$S$27"}</definedName>
    <definedName name="JJJ" localSheetId="14" hidden="1">{"'MODIFY &amp; REPARE '!$B$1:$S$27"}</definedName>
    <definedName name="JJJ" localSheetId="15" hidden="1">{"'MODIFY &amp; REPARE '!$B$1:$S$27"}</definedName>
    <definedName name="JJJ" localSheetId="17" hidden="1">{"'MODIFY &amp; REPARE '!$B$1:$S$27"}</definedName>
    <definedName name="JJJ" localSheetId="16" hidden="1">{"'MODIFY &amp; REPARE '!$B$1:$S$27"}</definedName>
    <definedName name="JJJ" localSheetId="2" hidden="1">{"'MODIFY &amp; REPARE '!$B$1:$S$27"}</definedName>
    <definedName name="JJJ" hidden="1">{"'MODIFY &amp; REPARE '!$B$1:$S$27"}</definedName>
    <definedName name="jjjjj" localSheetId="13" hidden="1">{"'MODIFY &amp; REPARE '!$B$1:$S$27"}</definedName>
    <definedName name="jjjjj" localSheetId="14" hidden="1">{"'MODIFY &amp; REPARE '!$B$1:$S$27"}</definedName>
    <definedName name="jjjjj" localSheetId="15" hidden="1">{"'MODIFY &amp; REPARE '!$B$1:$S$27"}</definedName>
    <definedName name="jjjjj" localSheetId="17" hidden="1">{"'MODIFY &amp; REPARE '!$B$1:$S$27"}</definedName>
    <definedName name="jjjjj" localSheetId="16" hidden="1">{"'MODIFY &amp; REPARE '!$B$1:$S$27"}</definedName>
    <definedName name="jjjjj" localSheetId="2" hidden="1">{"'MODIFY &amp; REPARE '!$B$1:$S$27"}</definedName>
    <definedName name="jjjjj" hidden="1">{"'MODIFY &amp; REPARE '!$B$1:$S$27"}</definedName>
    <definedName name="jkjij" localSheetId="12" hidden="1">'[6]Issues List'!#REF!</definedName>
    <definedName name="jkjij" localSheetId="13" hidden="1">'[6]Issues List'!#REF!</definedName>
    <definedName name="jkjij" localSheetId="14" hidden="1">'[6]Issues List'!#REF!</definedName>
    <definedName name="jkjij" localSheetId="15" hidden="1">'[6]Issues List'!#REF!</definedName>
    <definedName name="jkjij" localSheetId="30" hidden="1">'[6]Issues List'!#REF!</definedName>
    <definedName name="jkjij" localSheetId="31" hidden="1">'[6]Issues List'!#REF!</definedName>
    <definedName name="jkjij" localSheetId="28" hidden="1">'[6]Issues List'!#REF!</definedName>
    <definedName name="jkjij" localSheetId="19" hidden="1">'[6]Issues List'!#REF!</definedName>
    <definedName name="jkjij" localSheetId="17" hidden="1">'[6]Issues List'!#REF!</definedName>
    <definedName name="jkjij" localSheetId="16" hidden="1">'[6]Issues List'!#REF!</definedName>
    <definedName name="jkjij" localSheetId="25" hidden="1">'[6]Issues List'!#REF!</definedName>
    <definedName name="jkjij" localSheetId="18" hidden="1">'[6]Issues List'!#REF!</definedName>
    <definedName name="jkjij" localSheetId="29" hidden="1">'[6]Issues List'!#REF!</definedName>
    <definedName name="jkjij" localSheetId="27" hidden="1">'[6]Issues List'!#REF!</definedName>
    <definedName name="jkjij" localSheetId="5" hidden="1">'[6]Issues List'!#REF!</definedName>
    <definedName name="jkjij" localSheetId="10" hidden="1">'[6]Issues List'!#REF!</definedName>
    <definedName name="jkjij" localSheetId="1" hidden="1">'[6]Issues List'!#REF!</definedName>
    <definedName name="jkjij" localSheetId="2" hidden="1">'[6]Issues List'!#REF!</definedName>
    <definedName name="jkjij" hidden="1">'[6]Issues List'!#REF!</definedName>
    <definedName name="JM41_Bezel" localSheetId="13" hidden="1">{"'MODIFY &amp; REPARE '!$B$1:$S$27"}</definedName>
    <definedName name="JM41_Bezel" localSheetId="14" hidden="1">{"'MODIFY &amp; REPARE '!$B$1:$S$27"}</definedName>
    <definedName name="JM41_Bezel" localSheetId="15" hidden="1">{"'MODIFY &amp; REPARE '!$B$1:$S$27"}</definedName>
    <definedName name="JM41_Bezel" localSheetId="17" hidden="1">{"'MODIFY &amp; REPARE '!$B$1:$S$27"}</definedName>
    <definedName name="JM41_Bezel" localSheetId="16" hidden="1">{"'MODIFY &amp; REPARE '!$B$1:$S$27"}</definedName>
    <definedName name="JM41_Bezel" localSheetId="2" hidden="1">{"'MODIFY &amp; REPARE '!$B$1:$S$27"}</definedName>
    <definedName name="JM41_Bezel" hidden="1">{"'MODIFY &amp; REPARE '!$B$1:$S$27"}</definedName>
    <definedName name="JM41Bezel" localSheetId="13" hidden="1">{"'MODIFY &amp; REPARE '!$B$1:$S$27"}</definedName>
    <definedName name="JM41Bezel" localSheetId="14" hidden="1">{"'MODIFY &amp; REPARE '!$B$1:$S$27"}</definedName>
    <definedName name="JM41Bezel" localSheetId="15" hidden="1">{"'MODIFY &amp; REPARE '!$B$1:$S$27"}</definedName>
    <definedName name="JM41Bezel" localSheetId="17" hidden="1">{"'MODIFY &amp; REPARE '!$B$1:$S$27"}</definedName>
    <definedName name="JM41Bezel" localSheetId="16" hidden="1">{"'MODIFY &amp; REPARE '!$B$1:$S$27"}</definedName>
    <definedName name="JM41Bezel" localSheetId="2" hidden="1">{"'MODIFY &amp; REPARE '!$B$1:$S$27"}</definedName>
    <definedName name="JM41Bezel" hidden="1">{"'MODIFY &amp; REPARE '!$B$1:$S$27"}</definedName>
    <definedName name="JM41L_case" localSheetId="13" hidden="1">{"'MODIFY &amp; REPARE '!$B$1:$S$27"}</definedName>
    <definedName name="JM41L_case" localSheetId="14" hidden="1">{"'MODIFY &amp; REPARE '!$B$1:$S$27"}</definedName>
    <definedName name="JM41L_case" localSheetId="15" hidden="1">{"'MODIFY &amp; REPARE '!$B$1:$S$27"}</definedName>
    <definedName name="JM41L_case" localSheetId="17" hidden="1">{"'MODIFY &amp; REPARE '!$B$1:$S$27"}</definedName>
    <definedName name="JM41L_case" localSheetId="16" hidden="1">{"'MODIFY &amp; REPARE '!$B$1:$S$27"}</definedName>
    <definedName name="JM41L_case" localSheetId="2" hidden="1">{"'MODIFY &amp; REPARE '!$B$1:$S$27"}</definedName>
    <definedName name="JM41L_case" hidden="1">{"'MODIFY &amp; REPARE '!$B$1:$S$27"}</definedName>
    <definedName name="JM41Lcase" localSheetId="13" hidden="1">{"'MODIFY &amp; REPARE '!$B$1:$S$27"}</definedName>
    <definedName name="JM41Lcase" localSheetId="14" hidden="1">{"'MODIFY &amp; REPARE '!$B$1:$S$27"}</definedName>
    <definedName name="JM41Lcase" localSheetId="15" hidden="1">{"'MODIFY &amp; REPARE '!$B$1:$S$27"}</definedName>
    <definedName name="JM41Lcase" localSheetId="17" hidden="1">{"'MODIFY &amp; REPARE '!$B$1:$S$27"}</definedName>
    <definedName name="JM41Lcase" localSheetId="16" hidden="1">{"'MODIFY &amp; REPARE '!$B$1:$S$27"}</definedName>
    <definedName name="JM41Lcase" localSheetId="2" hidden="1">{"'MODIFY &amp; REPARE '!$B$1:$S$27"}</definedName>
    <definedName name="JM41Lcase" hidden="1">{"'MODIFY &amp; REPARE '!$B$1:$S$27"}</definedName>
    <definedName name="JM41Panel" localSheetId="13" hidden="1">{"'MODIFY &amp; REPARE '!$B$1:$S$27"}</definedName>
    <definedName name="JM41Panel" localSheetId="14" hidden="1">{"'MODIFY &amp; REPARE '!$B$1:$S$27"}</definedName>
    <definedName name="JM41Panel" localSheetId="15" hidden="1">{"'MODIFY &amp; REPARE '!$B$1:$S$27"}</definedName>
    <definedName name="JM41Panel" localSheetId="17" hidden="1">{"'MODIFY &amp; REPARE '!$B$1:$S$27"}</definedName>
    <definedName name="JM41Panel" localSheetId="16" hidden="1">{"'MODIFY &amp; REPARE '!$B$1:$S$27"}</definedName>
    <definedName name="JM41Panel" localSheetId="2" hidden="1">{"'MODIFY &amp; REPARE '!$B$1:$S$27"}</definedName>
    <definedName name="JM41Panel" hidden="1">{"'MODIFY &amp; REPARE '!$B$1:$S$27"}</definedName>
    <definedName name="JM41Ucase" localSheetId="13" hidden="1">{"'MODIFY &amp; REPARE '!$B$1:$S$27"}</definedName>
    <definedName name="JM41Ucase" localSheetId="14" hidden="1">{"'MODIFY &amp; REPARE '!$B$1:$S$27"}</definedName>
    <definedName name="JM41Ucase" localSheetId="15" hidden="1">{"'MODIFY &amp; REPARE '!$B$1:$S$27"}</definedName>
    <definedName name="JM41Ucase" localSheetId="17" hidden="1">{"'MODIFY &amp; REPARE '!$B$1:$S$27"}</definedName>
    <definedName name="JM41Ucase" localSheetId="16" hidden="1">{"'MODIFY &amp; REPARE '!$B$1:$S$27"}</definedName>
    <definedName name="JM41Ucase" localSheetId="2" hidden="1">{"'MODIFY &amp; REPARE '!$B$1:$S$27"}</definedName>
    <definedName name="JM41Ucase" hidden="1">{"'MODIFY &amp; REPARE '!$B$1:$S$27"}</definedName>
    <definedName name="k" localSheetId="13" hidden="1">{"'MODIFY &amp; REPARE '!$B$1:$S$27"}</definedName>
    <definedName name="k" localSheetId="14" hidden="1">{"'MODIFY &amp; REPARE '!$B$1:$S$27"}</definedName>
    <definedName name="k" localSheetId="15" hidden="1">{"'MODIFY &amp; REPARE '!$B$1:$S$27"}</definedName>
    <definedName name="k" localSheetId="17" hidden="1">{"'MODIFY &amp; REPARE '!$B$1:$S$27"}</definedName>
    <definedName name="k" localSheetId="16" hidden="1">{"'MODIFY &amp; REPARE '!$B$1:$S$27"}</definedName>
    <definedName name="k" localSheetId="2" hidden="1">{"'MODIFY &amp; REPARE '!$B$1:$S$27"}</definedName>
    <definedName name="k" hidden="1">{"'MODIFY &amp; REPARE '!$B$1:$S$27"}</definedName>
    <definedName name="L" localSheetId="13" hidden="1">{"'MODIFY &amp; REPARE '!$B$1:$S$27"}</definedName>
    <definedName name="L" localSheetId="14" hidden="1">{"'MODIFY &amp; REPARE '!$B$1:$S$27"}</definedName>
    <definedName name="L" localSheetId="15" hidden="1">{"'MODIFY &amp; REPARE '!$B$1:$S$27"}</definedName>
    <definedName name="L" localSheetId="17" hidden="1">{"'MODIFY &amp; REPARE '!$B$1:$S$27"}</definedName>
    <definedName name="L" localSheetId="16" hidden="1">{"'MODIFY &amp; REPARE '!$B$1:$S$27"}</definedName>
    <definedName name="L" localSheetId="2" hidden="1">{"'MODIFY &amp; REPARE '!$B$1:$S$27"}</definedName>
    <definedName name="L" hidden="1">{"'MODIFY &amp; REPARE '!$B$1:$S$27"}</definedName>
    <definedName name="LCDBKT" localSheetId="13" hidden="1">{"'MODIFY &amp; REPARE '!$B$1:$S$27"}</definedName>
    <definedName name="LCDBKT" localSheetId="14" hidden="1">{"'MODIFY &amp; REPARE '!$B$1:$S$27"}</definedName>
    <definedName name="LCDBKT" localSheetId="15" hidden="1">{"'MODIFY &amp; REPARE '!$B$1:$S$27"}</definedName>
    <definedName name="LCDBKT" localSheetId="17" hidden="1">{"'MODIFY &amp; REPARE '!$B$1:$S$27"}</definedName>
    <definedName name="LCDBKT" localSheetId="16" hidden="1">{"'MODIFY &amp; REPARE '!$B$1:$S$27"}</definedName>
    <definedName name="LCDBKT" localSheetId="2" hidden="1">{"'MODIFY &amp; REPARE '!$B$1:$S$27"}</definedName>
    <definedName name="LCDBKT" hidden="1">{"'MODIFY &amp; REPARE '!$B$1:$S$27"}</definedName>
    <definedName name="LCDBKTL" localSheetId="13" hidden="1">{"'MODIFY &amp; REPARE '!$B$1:$S$27"}</definedName>
    <definedName name="LCDBKTL" localSheetId="14" hidden="1">{"'MODIFY &amp; REPARE '!$B$1:$S$27"}</definedName>
    <definedName name="LCDBKTL" localSheetId="15" hidden="1">{"'MODIFY &amp; REPARE '!$B$1:$S$27"}</definedName>
    <definedName name="LCDBKTL" localSheetId="17" hidden="1">{"'MODIFY &amp; REPARE '!$B$1:$S$27"}</definedName>
    <definedName name="LCDBKTL" localSheetId="16" hidden="1">{"'MODIFY &amp; REPARE '!$B$1:$S$27"}</definedName>
    <definedName name="LCDBKTL" localSheetId="2" hidden="1">{"'MODIFY &amp; REPARE '!$B$1:$S$27"}</definedName>
    <definedName name="LCDBKTL" hidden="1">{"'MODIFY &amp; REPARE '!$B$1:$S$27"}</definedName>
    <definedName name="LD" localSheetId="12" hidden="1">{#N/A,#N/A,FALSE,"MFI -MIDDLE COVER"}</definedName>
    <definedName name="LD" localSheetId="13" hidden="1">{#N/A,#N/A,FALSE,"MFI -MIDDLE COVER"}</definedName>
    <definedName name="LD" localSheetId="14" hidden="1">{#N/A,#N/A,FALSE,"MFI -MIDDLE COVER"}</definedName>
    <definedName name="LD" localSheetId="15" hidden="1">{#N/A,#N/A,FALSE,"MFI -MIDDLE COVER"}</definedName>
    <definedName name="LD" localSheetId="30" hidden="1">{#N/A,#N/A,FALSE,"MFI -MIDDLE COVER"}</definedName>
    <definedName name="LD" localSheetId="31" hidden="1">{#N/A,#N/A,FALSE,"MFI -MIDDLE COVER"}</definedName>
    <definedName name="LD" localSheetId="28" hidden="1">{#N/A,#N/A,FALSE,"MFI -MIDDLE COVER"}</definedName>
    <definedName name="LD" localSheetId="17" hidden="1">{#N/A,#N/A,FALSE,"MFI -MIDDLE COVER"}</definedName>
    <definedName name="LD" localSheetId="16" hidden="1">{#N/A,#N/A,FALSE,"MFI -MIDDLE COVER"}</definedName>
    <definedName name="LD" localSheetId="25" hidden="1">{#N/A,#N/A,FALSE,"MFI -MIDDLE COVER"}</definedName>
    <definedName name="LD" localSheetId="18" hidden="1">{#N/A,#N/A,FALSE,"MFI -MIDDLE COVER"}</definedName>
    <definedName name="LD" localSheetId="29" hidden="1">{#N/A,#N/A,FALSE,"MFI -MIDDLE COVER"}</definedName>
    <definedName name="LD" localSheetId="27" hidden="1">{#N/A,#N/A,FALSE,"MFI -MIDDLE COVER"}</definedName>
    <definedName name="LD" localSheetId="5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hidden="1">{#N/A,#N/A,FALSE,"MFI -MIDDLE COVER"}</definedName>
    <definedName name="Lens">'Die Cut Material &amp; Price'!$B$475:$B$480</definedName>
    <definedName name="liteon" localSheetId="31" hidden="1">#REF!</definedName>
    <definedName name="liteon" localSheetId="17" hidden="1">#REF!</definedName>
    <definedName name="liteon" localSheetId="16" hidden="1">#REF!</definedName>
    <definedName name="liteon" localSheetId="18" hidden="1">#REF!</definedName>
    <definedName name="liteon" localSheetId="5" hidden="1">#REF!</definedName>
    <definedName name="liteon" localSheetId="10" hidden="1">#REF!</definedName>
    <definedName name="liteon" localSheetId="2" hidden="1">#REF!</definedName>
    <definedName name="liteon" hidden="1">#REF!</definedName>
    <definedName name="Magnet">'Material EMC'!$H$3:$H$6</definedName>
    <definedName name="Medical">Category!$E$78:$E$82</definedName>
    <definedName name="MEothers">Category!$E$83:$E$103</definedName>
    <definedName name="Mesh">'Die Cut Material &amp; Price'!$B$428:$B$432</definedName>
    <definedName name="Metal">'Material Density'!$A$2:$A$17</definedName>
    <definedName name="Metal密度" localSheetId="2">'[7]Material Density'!$A$2:$B$24</definedName>
    <definedName name="Metal密度">'Material Density'!$A$2:$B$24</definedName>
    <definedName name="Mylar_of_Mylar_Sponge_Poron">'Die Cut Material &amp; Price'!$B$3:$B$16</definedName>
    <definedName name="NamePlate">'Material ME-Others'!$U$3</definedName>
    <definedName name="NB">Category!$B$3:$B$12</definedName>
    <definedName name="Non_FR_PC">'Material Housing'!$C$5</definedName>
    <definedName name="Non_UL_Eco_Form">'Die Cut Material &amp; Price'!$B$421:$B$424</definedName>
    <definedName name="Non_ULGasket灰">'Die Cut Material &amp; Price'!$G$408</definedName>
    <definedName name="Non_ULGasket黑">'Die Cut Material &amp; Price'!$G$410</definedName>
    <definedName name="Non_Woven_of_Mylar_Sponge_Poron">'Die Cut Material &amp; Price'!$F$501:$F$503</definedName>
    <definedName name="NOO" localSheetId="13" hidden="1">{"'MODIFY &amp; REPARE '!$B$1:$S$27"}</definedName>
    <definedName name="NOO" localSheetId="14" hidden="1">{"'MODIFY &amp; REPARE '!$B$1:$S$27"}</definedName>
    <definedName name="NOO" localSheetId="15" hidden="1">{"'MODIFY &amp; REPARE '!$B$1:$S$27"}</definedName>
    <definedName name="NOO" localSheetId="17" hidden="1">{"'MODIFY &amp; REPARE '!$B$1:$S$27"}</definedName>
    <definedName name="NOO" localSheetId="16" hidden="1">{"'MODIFY &amp; REPARE '!$B$1:$S$27"}</definedName>
    <definedName name="NOO" localSheetId="2" hidden="1">{"'MODIFY &amp; REPARE '!$B$1:$S$27"}</definedName>
    <definedName name="NOO" hidden="1">{"'MODIFY &amp; REPARE '!$B$1:$S$27"}</definedName>
    <definedName name="NORMAL">'Material Housing'!$H$2</definedName>
    <definedName name="Nut" localSheetId="2">'[7]Material Density'!$A$13</definedName>
    <definedName name="Nut">'Material Density'!$A$13:$A$16</definedName>
    <definedName name="ok" localSheetId="13" hidden="1">{"'MODIFY &amp; REPARE '!$B$1:$S$27"}</definedName>
    <definedName name="ok" localSheetId="14" hidden="1">{"'MODIFY &amp; REPARE '!$B$1:$S$27"}</definedName>
    <definedName name="ok" localSheetId="15" hidden="1">{"'MODIFY &amp; REPARE '!$B$1:$S$27"}</definedName>
    <definedName name="ok" localSheetId="17" hidden="1">{"'MODIFY &amp; REPARE '!$B$1:$S$27"}</definedName>
    <definedName name="ok" localSheetId="16" hidden="1">{"'MODIFY &amp; REPARE '!$B$1:$S$27"}</definedName>
    <definedName name="ok" localSheetId="2" hidden="1">{"'MODIFY &amp; REPARE '!$B$1:$S$27"}</definedName>
    <definedName name="ok" hidden="1">{"'MODIFY &amp; REPARE '!$B$1:$S$27"}</definedName>
    <definedName name="ooooo" localSheetId="13" hidden="1">{"'MODIFY &amp; REPARE '!$B$1:$S$27"}</definedName>
    <definedName name="ooooo" localSheetId="14" hidden="1">{"'MODIFY &amp; REPARE '!$B$1:$S$27"}</definedName>
    <definedName name="ooooo" localSheetId="15" hidden="1">{"'MODIFY &amp; REPARE '!$B$1:$S$27"}</definedName>
    <definedName name="ooooo" localSheetId="17" hidden="1">{"'MODIFY &amp; REPARE '!$B$1:$S$27"}</definedName>
    <definedName name="ooooo" localSheetId="16" hidden="1">{"'MODIFY &amp; REPARE '!$B$1:$S$27"}</definedName>
    <definedName name="ooooo" localSheetId="2" hidden="1">{"'MODIFY &amp; REPARE '!$B$1:$S$27"}</definedName>
    <definedName name="ooooo" hidden="1">{"'MODIFY &amp; REPARE '!$B$1:$S$27"}</definedName>
    <definedName name="Others" localSheetId="13" hidden="1">{"'MODIFY &amp; REPARE '!$B$1:$S$27"}</definedName>
    <definedName name="Others" localSheetId="14" hidden="1">{"'MODIFY &amp; REPARE '!$B$1:$S$27"}</definedName>
    <definedName name="Others" localSheetId="15" hidden="1">{"'MODIFY &amp; REPARE '!$B$1:$S$27"}</definedName>
    <definedName name="Others" localSheetId="17" hidden="1">{"'MODIFY &amp; REPARE '!$B$1:$S$27"}</definedName>
    <definedName name="Others" localSheetId="16" hidden="1">{"'MODIFY &amp; REPARE '!$B$1:$S$27"}</definedName>
    <definedName name="Others" localSheetId="2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Category!$E$46:$E$61</definedName>
    <definedName name="PAINTING">'Material Housing'!$H$2</definedName>
    <definedName name="part" localSheetId="12" hidden="1">'[8]Issues List'!#REF!</definedName>
    <definedName name="part" localSheetId="13" hidden="1">'[8]Issues List'!#REF!</definedName>
    <definedName name="part" localSheetId="14" hidden="1">'[8]Issues List'!#REF!</definedName>
    <definedName name="part" localSheetId="15" hidden="1">'[8]Issues List'!#REF!</definedName>
    <definedName name="part" localSheetId="30" hidden="1">'[8]Issues List'!#REF!</definedName>
    <definedName name="part" localSheetId="31" hidden="1">'[8]Issues List'!#REF!</definedName>
    <definedName name="part" localSheetId="28" hidden="1">'[8]Issues List'!#REF!</definedName>
    <definedName name="part" localSheetId="19" hidden="1">'[8]Issues List'!#REF!</definedName>
    <definedName name="part" localSheetId="17" hidden="1">'[8]Issues List'!#REF!</definedName>
    <definedName name="part" localSheetId="16" hidden="1">'[8]Issues List'!#REF!</definedName>
    <definedName name="part" localSheetId="25" hidden="1">'[8]Issues List'!#REF!</definedName>
    <definedName name="part" localSheetId="18" hidden="1">'[8]Issues List'!#REF!</definedName>
    <definedName name="part" localSheetId="29" hidden="1">'[8]Issues List'!#REF!</definedName>
    <definedName name="part" localSheetId="27" hidden="1">'[8]Issues List'!#REF!</definedName>
    <definedName name="part" localSheetId="5" hidden="1">'[8]Issues List'!#REF!</definedName>
    <definedName name="part" localSheetId="10" hidden="1">'[8]Issues List'!#REF!</definedName>
    <definedName name="part" localSheetId="1" hidden="1">'[8]Issues List'!#REF!</definedName>
    <definedName name="part" localSheetId="2" hidden="1">'[8]Issues List'!#REF!</definedName>
    <definedName name="part" hidden="1">'[8]Issues List'!#REF!</definedName>
    <definedName name="Part_List_tooling" localSheetId="13" hidden="1">{"'MODIFY &amp; REPARE '!$B$1:$S$27"}</definedName>
    <definedName name="Part_List_tooling" localSheetId="14" hidden="1">{"'MODIFY &amp; REPARE '!$B$1:$S$27"}</definedName>
    <definedName name="Part_List_tooling" localSheetId="15" hidden="1">{"'MODIFY &amp; REPARE '!$B$1:$S$27"}</definedName>
    <definedName name="Part_List_tooling" localSheetId="17" hidden="1">{"'MODIFY &amp; REPARE '!$B$1:$S$27"}</definedName>
    <definedName name="Part_List_tooling" localSheetId="16" hidden="1">{"'MODIFY &amp; REPARE '!$B$1:$S$27"}</definedName>
    <definedName name="Part_List_tooling" localSheetId="2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15percentage_Talcs">'Material Price'!$O$17:$O$22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2" hidden="1">'[3]Issues List'!#REF!</definedName>
    <definedName name="Pla" localSheetId="13" hidden="1">'[3]Issues List'!#REF!</definedName>
    <definedName name="Pla" localSheetId="14" hidden="1">'[3]Issues List'!#REF!</definedName>
    <definedName name="Pla" localSheetId="15" hidden="1">'[3]Issues List'!#REF!</definedName>
    <definedName name="Pla" localSheetId="30" hidden="1">'[3]Issues List'!#REF!</definedName>
    <definedName name="Pla" localSheetId="31" hidden="1">'[3]Issues List'!#REF!</definedName>
    <definedName name="Pla" localSheetId="28" hidden="1">'[3]Issues List'!#REF!</definedName>
    <definedName name="Pla" localSheetId="19" hidden="1">'[3]Issues List'!#REF!</definedName>
    <definedName name="Pla" localSheetId="17" hidden="1">'[3]Issues List'!#REF!</definedName>
    <definedName name="Pla" localSheetId="16" hidden="1">'[3]Issues List'!#REF!</definedName>
    <definedName name="Pla" localSheetId="25" hidden="1">'[3]Issues List'!#REF!</definedName>
    <definedName name="Pla" localSheetId="18" hidden="1">'[3]Issues List'!#REF!</definedName>
    <definedName name="Pla" localSheetId="29" hidden="1">'[3]Issues List'!#REF!</definedName>
    <definedName name="Pla" localSheetId="27" hidden="1">'[3]Issues List'!#REF!</definedName>
    <definedName name="Pla" localSheetId="5" hidden="1">'[3]Issues List'!#REF!</definedName>
    <definedName name="Pla" localSheetId="10" hidden="1">'[3]Issues List'!#REF!</definedName>
    <definedName name="Pla" localSheetId="1" hidden="1">'[3]Issues List'!#REF!</definedName>
    <definedName name="Pla" localSheetId="2" hidden="1">'[3]Issues List'!#REF!</definedName>
    <definedName name="Pla" hidden="1">'[3]Issues List'!#REF!</definedName>
    <definedName name="Plastic_DT_AIO">'Material Housing'!$K$2:$K$24</definedName>
    <definedName name="Plastic_NB">'Material Housing'!$A$2:$A$65</definedName>
    <definedName name="POM">'Material Housing'!$C$105:$C$106</definedName>
    <definedName name="POM_DT_AIO">'Material Housing'!$M$57</definedName>
    <definedName name="Poron">'Material ME-Others'!$Y$3:$Y$9</definedName>
    <definedName name="PPA_55percent_GF">'Material Housing'!$C$107</definedName>
    <definedName name="PPA_60percent_GF">'Material Housing'!$C$108</definedName>
    <definedName name="pppp8" localSheetId="13" hidden="1">{"'MODIFY &amp; REPARE '!$B$1:$S$27"}</definedName>
    <definedName name="pppp8" localSheetId="14" hidden="1">{"'MODIFY &amp; REPARE '!$B$1:$S$27"}</definedName>
    <definedName name="pppp8" localSheetId="15" hidden="1">{"'MODIFY &amp; REPARE '!$B$1:$S$27"}</definedName>
    <definedName name="pppp8" localSheetId="17" hidden="1">{"'MODIFY &amp; REPARE '!$B$1:$S$27"}</definedName>
    <definedName name="pppp8" localSheetId="16" hidden="1">{"'MODIFY &amp; REPARE '!$B$1:$S$27"}</definedName>
    <definedName name="pppp8" localSheetId="2" hidden="1">{"'MODIFY &amp; REPARE '!$B$1:$S$27"}</definedName>
    <definedName name="pppp8" hidden="1">{"'MODIFY &amp; REPARE '!$B$1:$S$27"}</definedName>
    <definedName name="ppppp8" localSheetId="13" hidden="1">{"'MODIFY &amp; REPARE '!$B$1:$S$27"}</definedName>
    <definedName name="ppppp8" localSheetId="14" hidden="1">{"'MODIFY &amp; REPARE '!$B$1:$S$27"}</definedName>
    <definedName name="ppppp8" localSheetId="15" hidden="1">{"'MODIFY &amp; REPARE '!$B$1:$S$27"}</definedName>
    <definedName name="ppppp8" localSheetId="17" hidden="1">{"'MODIFY &amp; REPARE '!$B$1:$S$27"}</definedName>
    <definedName name="ppppp8" localSheetId="16" hidden="1">{"'MODIFY &amp; REPARE '!$B$1:$S$27"}</definedName>
    <definedName name="ppppp8" localSheetId="2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17">[4]Category!$H$3:$H$15</definedName>
    <definedName name="PROCESS" localSheetId="16">[4]Category!$H$3:$H$15</definedName>
    <definedName name="PROCESS" localSheetId="2">[7]Category!$G$3:$G$11</definedName>
    <definedName name="PROCESS">Category!$H$3:$H$15</definedName>
    <definedName name="Protection_Film_of_Mylar_Sponge_Poron">'Die Cut Material &amp; Price'!$B$217:$B$221</definedName>
    <definedName name="qa" localSheetId="13" hidden="1">{"'MODIFY &amp; REPARE '!$B$1:$S$27"}</definedName>
    <definedName name="qa" localSheetId="14" hidden="1">{"'MODIFY &amp; REPARE '!$B$1:$S$27"}</definedName>
    <definedName name="qa" localSheetId="15" hidden="1">{"'MODIFY &amp; REPARE '!$B$1:$S$27"}</definedName>
    <definedName name="qa" localSheetId="17" hidden="1">{"'MODIFY &amp; REPARE '!$B$1:$S$27"}</definedName>
    <definedName name="qa" localSheetId="16" hidden="1">{"'MODIFY &amp; REPARE '!$B$1:$S$27"}</definedName>
    <definedName name="qa" localSheetId="2" hidden="1">{"'MODIFY &amp; REPARE '!$B$1:$S$27"}</definedName>
    <definedName name="qa" hidden="1">{"'MODIFY &amp; REPARE '!$B$1:$S$27"}</definedName>
    <definedName name="QQQ" localSheetId="13" hidden="1">{"'MODIFY &amp; REPARE '!$B$1:$S$27"}</definedName>
    <definedName name="QQQ" localSheetId="14" hidden="1">{"'MODIFY &amp; REPARE '!$B$1:$S$27"}</definedName>
    <definedName name="QQQ" localSheetId="15" hidden="1">{"'MODIFY &amp; REPARE '!$B$1:$S$27"}</definedName>
    <definedName name="QQQ" localSheetId="17" hidden="1">{"'MODIFY &amp; REPARE '!$B$1:$S$27"}</definedName>
    <definedName name="QQQ" localSheetId="16" hidden="1">{"'MODIFY &amp; REPARE '!$B$1:$S$27"}</definedName>
    <definedName name="QQQ" localSheetId="2" hidden="1">{"'MODIFY &amp; REPARE '!$B$1:$S$27"}</definedName>
    <definedName name="QQQ" hidden="1">{"'MODIFY &amp; REPARE '!$B$1:$S$27"}</definedName>
    <definedName name="QW" localSheetId="12" hidden="1">#REF!</definedName>
    <definedName name="QW" localSheetId="13" hidden="1">#REF!</definedName>
    <definedName name="QW" localSheetId="14" hidden="1">#REF!</definedName>
    <definedName name="QW" localSheetId="15" hidden="1">#REF!</definedName>
    <definedName name="QW" localSheetId="30" hidden="1">#REF!</definedName>
    <definedName name="QW" localSheetId="31" hidden="1">#REF!</definedName>
    <definedName name="QW" localSheetId="7" hidden="1">#REF!</definedName>
    <definedName name="QW" localSheetId="28" hidden="1">#REF!</definedName>
    <definedName name="QW" localSheetId="22" hidden="1">#REF!</definedName>
    <definedName name="QW" localSheetId="19" hidden="1">#REF!</definedName>
    <definedName name="QW" localSheetId="17" hidden="1">#REF!</definedName>
    <definedName name="QW" localSheetId="16" hidden="1">#REF!</definedName>
    <definedName name="QW" localSheetId="25" hidden="1">#REF!</definedName>
    <definedName name="QW" localSheetId="18" hidden="1">#REF!</definedName>
    <definedName name="QW" localSheetId="29" hidden="1">#REF!</definedName>
    <definedName name="QW" localSheetId="9" hidden="1">#REF!</definedName>
    <definedName name="QW" localSheetId="0" hidden="1">#REF!</definedName>
    <definedName name="QW" localSheetId="8" hidden="1">#REF!</definedName>
    <definedName name="QW" localSheetId="27" hidden="1">#REF!</definedName>
    <definedName name="QW" localSheetId="5" hidden="1">#REF!</definedName>
    <definedName name="QW" localSheetId="10" hidden="1">#REF!</definedName>
    <definedName name="QW" localSheetId="1" hidden="1">#REF!</definedName>
    <definedName name="QW" localSheetId="2" hidden="1">#REF!</definedName>
    <definedName name="QW" hidden="1">#REF!</definedName>
    <definedName name="RACK">Category!$E$77</definedName>
    <definedName name="ResinWIS" localSheetId="13" hidden="1">{#N/A,#N/A,FALSE,"MFI -MIDDLE COVER"}</definedName>
    <definedName name="ResinWIS" localSheetId="14" hidden="1">{#N/A,#N/A,FALSE,"MFI -MIDDLE COVER"}</definedName>
    <definedName name="ResinWIS" localSheetId="15" hidden="1">{#N/A,#N/A,FALSE,"MFI -MIDDLE COVER"}</definedName>
    <definedName name="ResinWIS" localSheetId="17" hidden="1">{#N/A,#N/A,FALSE,"MFI -MIDDLE COVER"}</definedName>
    <definedName name="ResinWIS" localSheetId="16" hidden="1">{#N/A,#N/A,FALSE,"MFI -MIDDLE COVER"}</definedName>
    <definedName name="ResinWIS" localSheetId="2" hidden="1">{#N/A,#N/A,FALSE,"MFI -MIDDLE COVER"}</definedName>
    <definedName name="ResinWIS" hidden="1">{#N/A,#N/A,FALSE,"MFI -MIDDLE COVER"}</definedName>
    <definedName name="RHCM_Process">'Material Housing'!$P$2:$P$33</definedName>
    <definedName name="RRR" localSheetId="13" hidden="1">{"'MODIFY &amp; REPARE '!$B$1:$S$27"}</definedName>
    <definedName name="RRR" localSheetId="14" hidden="1">{"'MODIFY &amp; REPARE '!$B$1:$S$27"}</definedName>
    <definedName name="RRR" localSheetId="15" hidden="1">{"'MODIFY &amp; REPARE '!$B$1:$S$27"}</definedName>
    <definedName name="RRR" localSheetId="17" hidden="1">{"'MODIFY &amp; REPARE '!$B$1:$S$27"}</definedName>
    <definedName name="RRR" localSheetId="16" hidden="1">{"'MODIFY &amp; REPARE '!$B$1:$S$27"}</definedName>
    <definedName name="RRR" localSheetId="2" hidden="1">{"'MODIFY &amp; REPARE '!$B$1:$S$27"}</definedName>
    <definedName name="RRR" hidden="1">{"'MODIFY &amp; REPARE '!$B$1:$S$27"}</definedName>
    <definedName name="Rubber">'Material ME-Others'!$M$3:$M$4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2">'[7]Material Density'!$A$14:$A$15</definedName>
    <definedName name="Screw">'Material Density'!$A$14:$A$15</definedName>
    <definedName name="SDS" localSheetId="13" hidden="1">{"'MODIFY &amp; REPARE '!$B$1:$S$27"}</definedName>
    <definedName name="SDS" localSheetId="14" hidden="1">{"'MODIFY &amp; REPARE '!$B$1:$S$27"}</definedName>
    <definedName name="SDS" localSheetId="15" hidden="1">{"'MODIFY &amp; REPARE '!$B$1:$S$27"}</definedName>
    <definedName name="SDS" localSheetId="17" hidden="1">{"'MODIFY &amp; REPARE '!$B$1:$S$27"}</definedName>
    <definedName name="SDS" localSheetId="16" hidden="1">{"'MODIFY &amp; REPARE '!$B$1:$S$27"}</definedName>
    <definedName name="SDS" localSheetId="2" hidden="1">{"'MODIFY &amp; REPARE '!$B$1:$S$27"}</definedName>
    <definedName name="SDS" hidden="1">{"'MODIFY &amp; REPARE '!$B$1:$S$27"}</definedName>
    <definedName name="segfdfhgf" localSheetId="12" hidden="1">'[9]Issues List'!#REF!</definedName>
    <definedName name="segfdfhgf" localSheetId="13" hidden="1">'[9]Issues List'!#REF!</definedName>
    <definedName name="segfdfhgf" localSheetId="14" hidden="1">'[9]Issues List'!#REF!</definedName>
    <definedName name="segfdfhgf" localSheetId="15" hidden="1">'[9]Issues List'!#REF!</definedName>
    <definedName name="segfdfhgf" localSheetId="30" hidden="1">'[9]Issues List'!#REF!</definedName>
    <definedName name="segfdfhgf" localSheetId="31" hidden="1">'[9]Issues List'!#REF!</definedName>
    <definedName name="segfdfhgf" localSheetId="28" hidden="1">'[9]Issues List'!#REF!</definedName>
    <definedName name="segfdfhgf" localSheetId="19" hidden="1">'[9]Issues List'!#REF!</definedName>
    <definedName name="segfdfhgf" localSheetId="17" hidden="1">'[9]Issues List'!#REF!</definedName>
    <definedName name="segfdfhgf" localSheetId="16" hidden="1">'[9]Issues List'!#REF!</definedName>
    <definedName name="segfdfhgf" localSheetId="25" hidden="1">'[9]Issues List'!#REF!</definedName>
    <definedName name="segfdfhgf" localSheetId="18" hidden="1">'[9]Issues List'!#REF!</definedName>
    <definedName name="segfdfhgf" localSheetId="29" hidden="1">'[9]Issues List'!#REF!</definedName>
    <definedName name="segfdfhgf" localSheetId="27" hidden="1">'[9]Issues List'!#REF!</definedName>
    <definedName name="segfdfhgf" localSheetId="5" hidden="1">'[9]Issues List'!#REF!</definedName>
    <definedName name="segfdfhgf" localSheetId="10" hidden="1">'[9]Issues List'!#REF!</definedName>
    <definedName name="segfdfhgf" localSheetId="1" hidden="1">'[9]Issues List'!#REF!</definedName>
    <definedName name="segfdfhgf" localSheetId="2" hidden="1">'[9]Issues List'!#REF!</definedName>
    <definedName name="segfdfhgf" hidden="1">'[9]Issues List'!#REF!</definedName>
    <definedName name="ShowPCCS">FALSE</definedName>
    <definedName name="ShowUnpublished">FALSE</definedName>
    <definedName name="SKIMVersion">"SKIM 4.2.20050729"</definedName>
    <definedName name="SPECIAL_TEXTURE">'Material Housing'!$H$2</definedName>
    <definedName name="Sponge_of_Mylar_Sponge_Poron">'Die Cut Material &amp; Price'!$B$86:$B$97</definedName>
    <definedName name="SPWS_WBID">"9DA10260-3510-11D3-811C-00C04F39BB8C"</definedName>
    <definedName name="SSSS" localSheetId="13" hidden="1">{"'MODIFY &amp; REPARE '!$B$1:$S$27"}</definedName>
    <definedName name="SSSS" localSheetId="14" hidden="1">{"'MODIFY &amp; REPARE '!$B$1:$S$27"}</definedName>
    <definedName name="SSSS" localSheetId="15" hidden="1">{"'MODIFY &amp; REPARE '!$B$1:$S$27"}</definedName>
    <definedName name="SSSS" localSheetId="17" hidden="1">{"'MODIFY &amp; REPARE '!$B$1:$S$27"}</definedName>
    <definedName name="SSSS" localSheetId="16" hidden="1">{"'MODIFY &amp; REPARE '!$B$1:$S$27"}</definedName>
    <definedName name="SSSS" localSheetId="2" hidden="1">{"'MODIFY &amp; REPARE '!$B$1:$S$27"}</definedName>
    <definedName name="SSSS" hidden="1">{"'MODIFY &amp; REPARE '!$B$1:$S$27"}</definedName>
    <definedName name="SSSSS" localSheetId="13" hidden="1">{"'MODIFY &amp; REPARE '!$B$1:$S$27"}</definedName>
    <definedName name="SSSSS" localSheetId="14" hidden="1">{"'MODIFY &amp; REPARE '!$B$1:$S$27"}</definedName>
    <definedName name="SSSSS" localSheetId="15" hidden="1">{"'MODIFY &amp; REPARE '!$B$1:$S$27"}</definedName>
    <definedName name="SSSSS" localSheetId="17" hidden="1">{"'MODIFY &amp; REPARE '!$B$1:$S$27"}</definedName>
    <definedName name="SSSSS" localSheetId="16" hidden="1">{"'MODIFY &amp; REPARE '!$B$1:$S$27"}</definedName>
    <definedName name="SSSSS" localSheetId="2" hidden="1">{"'MODIFY &amp; REPARE '!$B$1:$S$27"}</definedName>
    <definedName name="SSSSS" hidden="1">{"'MODIFY &amp; REPARE '!$B$1:$S$27"}</definedName>
    <definedName name="ssssssss" localSheetId="12" hidden="1">#REF!</definedName>
    <definedName name="ssssssss" localSheetId="13" hidden="1">#REF!</definedName>
    <definedName name="ssssssss" localSheetId="14" hidden="1">#REF!</definedName>
    <definedName name="ssssssss" localSheetId="15" hidden="1">#REF!</definedName>
    <definedName name="ssssssss" localSheetId="30" hidden="1">#REF!</definedName>
    <definedName name="ssssssss" localSheetId="31" hidden="1">#REF!</definedName>
    <definedName name="ssssssss" localSheetId="28" hidden="1">#REF!</definedName>
    <definedName name="ssssssss" localSheetId="19" hidden="1">#REF!</definedName>
    <definedName name="ssssssss" localSheetId="17" hidden="1">#REF!</definedName>
    <definedName name="ssssssss" localSheetId="16" hidden="1">#REF!</definedName>
    <definedName name="ssssssss" localSheetId="25" hidden="1">#REF!</definedName>
    <definedName name="ssssssss" localSheetId="18" hidden="1">#REF!</definedName>
    <definedName name="ssssssss" localSheetId="29" hidden="1">#REF!</definedName>
    <definedName name="ssssssss" localSheetId="27" hidden="1">#REF!</definedName>
    <definedName name="ssssssss" localSheetId="5" hidden="1">#REF!</definedName>
    <definedName name="ssssssss" localSheetId="10" hidden="1">#REF!</definedName>
    <definedName name="ssssssss" localSheetId="1" hidden="1">#REF!</definedName>
    <definedName name="ssssssss" localSheetId="2" hidden="1">#REF!</definedName>
    <definedName name="ssssssss" hidden="1">#REF!</definedName>
    <definedName name="Standoff">'Material Price'!$B$72</definedName>
    <definedName name="SummarySheetName">"SKU Summary"</definedName>
    <definedName name="T0.05_AlCu">'Die Cut Material &amp; Price'!$G$445:$G$447</definedName>
    <definedName name="T0.05Adhesive">'Die Cut Material &amp; Price'!$G$246:$G$268</definedName>
    <definedName name="T0.05Mylar">'Die Cut Material &amp; Price'!$G$3:$G$7</definedName>
    <definedName name="T0.05Protection">'Die Cut Material &amp; Price'!$G$217:$G$224</definedName>
    <definedName name="T0.06_AlCu">'Die Cut Material &amp; Price'!$G$449:$G$450</definedName>
    <definedName name="T0.06Protection">'Die Cut Material &amp; Price'!$G$226:$G$228</definedName>
    <definedName name="T0.075_AlCu">'Die Cut Material &amp; Price'!$G$452:$G$453</definedName>
    <definedName name="T0.075Mylar">'Die Cut Material &amp; Price'!$G$9:$G$11</definedName>
    <definedName name="T0.1_AlCu">'Die Cut Material &amp; Price'!$G$455:$G$459</definedName>
    <definedName name="T0.125Mesh">'Die Cut Material &amp; Price'!$G$428:$G$431</definedName>
    <definedName name="T0.125Mylar">'Die Cut Material &amp; Price'!$G$22:$G$26</definedName>
    <definedName name="T0.15_AlCu">'Die Cut Material &amp; Price'!$G$461:$G$464</definedName>
    <definedName name="T0.15Absorber">'Die Cut Material &amp; Price'!$G$356:$G$357</definedName>
    <definedName name="T0.15Adhesive">'Die Cut Material &amp; Price'!$G$285:$G$299</definedName>
    <definedName name="T0.175Mesh">'Die Cut Material &amp; Price'!$G$433:$G$434</definedName>
    <definedName name="T0.175Mylar">'Die Cut Material &amp; Price'!$G$28:$G$33</definedName>
    <definedName name="T0.178Mesh">'Die Cut Material &amp; Price'!$G$436:$G$437</definedName>
    <definedName name="T0.188Mylar">'Die Cut Material &amp; Price'!$G$35:$G$39</definedName>
    <definedName name="T0.1Absorber">'Die Cut Material &amp; Price'!$G$352:$G$354</definedName>
    <definedName name="T0.1Adhesive">'Die Cut Material &amp; Price'!$G$273:$G$279</definedName>
    <definedName name="T0.1Mylar">'Die Cut Material &amp; Price'!$G$13:$G$20</definedName>
    <definedName name="T0.1Protection">'Die Cut Material &amp; Price'!$G$234:$G$241</definedName>
    <definedName name="T0.20_AlCu">'Die Cut Material &amp; Price'!$G$466:$G$467</definedName>
    <definedName name="T0.25_AlCu">'Die Cut Material &amp; Price'!$G$469:$G$470</definedName>
    <definedName name="T0.25Absorber">'Die Cut Material &amp; Price'!$G$363:$G$364</definedName>
    <definedName name="T0.25Adhesive">'Die Cut Material &amp; Price'!$G$309:$G$313</definedName>
    <definedName name="T0.25Mesh">'Die Cut Material &amp; Price'!$G$439:$G$440</definedName>
    <definedName name="T0.25Mylar">'Die Cut Material &amp; Price'!$G$41:$G$49</definedName>
    <definedName name="T0.2Absorber">'Die Cut Material &amp; Price'!$G$359:$G$361</definedName>
    <definedName name="T0.2Adhesive">'Die Cut Material &amp; Price'!$G$301:$G$307</definedName>
    <definedName name="T0.35Absorber">'Die Cut Material &amp; Price'!$G$370:$G$372</definedName>
    <definedName name="T0.38Mylar">'Die Cut Material &amp; Price'!$G$51:$G$56</definedName>
    <definedName name="T0.3Absorber">'Die Cut Material &amp; Price'!$G$366:$G$368</definedName>
    <definedName name="T0.3Adhesive">'Die Cut Material &amp; Price'!$G$315:$G$319</definedName>
    <definedName name="T0.3PMMA">'Die Cut Material &amp; Price'!$G$475:$G$476</definedName>
    <definedName name="T0.43Mylar">'Die Cut Material &amp; Price'!$G$58:$G$61</definedName>
    <definedName name="T0.4Adhesive">'Die Cut Material &amp; Price'!$G$321:$G$326</definedName>
    <definedName name="T0.4PMMA">'Die Cut Material &amp; Price'!$G$478:$G$479</definedName>
    <definedName name="T0.55Absorber">'Die Cut Material &amp; Price'!$G$374:$G$375</definedName>
    <definedName name="T0.5Mylar">'Die Cut Material &amp; Price'!$G$63:$G$66</definedName>
    <definedName name="T0.5PMMA">'Die Cut Material &amp; Price'!$G$481:$G$482</definedName>
    <definedName name="T0.5Sponge">'Die Cut Material &amp; Price'!$G$98:$G$110</definedName>
    <definedName name="T0.64Adhesive">'Die Cut Material &amp; Price'!$G$328:$G$332</definedName>
    <definedName name="T0.76Mylar">'Die Cut Material &amp; Price'!$G$68:$G$71</definedName>
    <definedName name="T0.8Adhesive">'Die Cut Material &amp; Price'!$G$337:$G$339</definedName>
    <definedName name="T0.8Mylar">'Die Cut Material &amp; Price'!$G$73:$G$75</definedName>
    <definedName name="T0.8PMMA">'Die Cut Material &amp; Price'!$G$484:$G$485</definedName>
    <definedName name="T0.8Sponge">'Die Cut Material &amp; Price'!$G$124:$G$128</definedName>
    <definedName name="T1.0Absorber">'Die Cut Material &amp; Price'!$G$377:$G$378</definedName>
    <definedName name="T1.0Mylar">'Die Cut Material &amp; Price'!$G$77:$G$80</definedName>
    <definedName name="T1.0PMMA">'Die Cut Material &amp; Price'!$G$487:$G$488</definedName>
    <definedName name="T1.0Sponge">'Die Cut Material &amp; Price'!$G$133:$G$148</definedName>
    <definedName name="T1.5Sponge">'Die Cut Material &amp; Price'!$G$150:$G$160</definedName>
    <definedName name="T2.0Sponge">'Die Cut Material &amp; Price'!$G$162:$G$170</definedName>
    <definedName name="T2.5Absorber">'Die Cut Material &amp; Price'!$G$380:$G$381</definedName>
    <definedName name="T2.5Sponge">'Die Cut Material &amp; Price'!$G$172:$G$179</definedName>
    <definedName name="T3.0Sponge">'Die Cut Material &amp; Price'!$G$181:$G$188</definedName>
    <definedName name="T3.5Sponge">'Die Cut Material &amp; Price'!$G$190:$G$193</definedName>
    <definedName name="T4.0Sponge">'Die Cut Material &amp; Price'!$G$195:$G$199</definedName>
    <definedName name="T4.5Sponge">'Die Cut Material &amp; Price'!$G$201:$G$206</definedName>
    <definedName name="T5.0Sponge">'Die Cut Material &amp; Price'!$G$208:$G$212</definedName>
    <definedName name="TC">Category!$B$68:$B$84</definedName>
    <definedName name="Thermal">Category!$E$69:$E$76</definedName>
    <definedName name="Tml" localSheetId="13" hidden="1">{"'MODIFY &amp; REPARE '!$B$1:$S$27"}</definedName>
    <definedName name="Tml" localSheetId="14" hidden="1">{"'MODIFY &amp; REPARE '!$B$1:$S$27"}</definedName>
    <definedName name="Tml" localSheetId="15" hidden="1">{"'MODIFY &amp; REPARE '!$B$1:$S$27"}</definedName>
    <definedName name="Tml" localSheetId="17" hidden="1">{"'MODIFY &amp; REPARE '!$B$1:$S$27"}</definedName>
    <definedName name="Tml" localSheetId="16" hidden="1">{"'MODIFY &amp; REPARE '!$B$1:$S$27"}</definedName>
    <definedName name="Tml" localSheetId="2" hidden="1">{"'MODIFY &amp; REPARE '!$B$1:$S$27"}</definedName>
    <definedName name="Tml" hidden="1">{"'MODIFY &amp; REPARE '!$B$1:$S$27"}</definedName>
    <definedName name="TPBKT" localSheetId="13" hidden="1">{"'MODIFY &amp; REPARE '!$B$1:$S$27"}</definedName>
    <definedName name="TPBKT" localSheetId="14" hidden="1">{"'MODIFY &amp; REPARE '!$B$1:$S$27"}</definedName>
    <definedName name="TPBKT" localSheetId="15" hidden="1">{"'MODIFY &amp; REPARE '!$B$1:$S$27"}</definedName>
    <definedName name="TPBKT" localSheetId="17" hidden="1">{"'MODIFY &amp; REPARE '!$B$1:$S$27"}</definedName>
    <definedName name="TPBKT" localSheetId="16" hidden="1">{"'MODIFY &amp; REPARE '!$B$1:$S$27"}</definedName>
    <definedName name="TPBKT" localSheetId="2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13" hidden="1">{"'MODIFY &amp; REPARE '!$B$1:$S$27"}</definedName>
    <definedName name="TTT" localSheetId="14" hidden="1">{"'MODIFY &amp; REPARE '!$B$1:$S$27"}</definedName>
    <definedName name="TTT" localSheetId="15" hidden="1">{"'MODIFY &amp; REPARE '!$B$1:$S$27"}</definedName>
    <definedName name="TTT" localSheetId="17" hidden="1">{"'MODIFY &amp; REPARE '!$B$1:$S$27"}</definedName>
    <definedName name="TTT" localSheetId="16" hidden="1">{"'MODIFY &amp; REPARE '!$B$1:$S$27"}</definedName>
    <definedName name="TTT" localSheetId="2" hidden="1">{"'MODIFY &amp; REPARE '!$B$1:$S$27"}</definedName>
    <definedName name="TTT" hidden="1">{"'MODIFY &amp; REPARE '!$B$1:$S$27"}</definedName>
    <definedName name="Ucase" localSheetId="13" hidden="1">{#N/A,#N/A,FALSE,"MFI -MIDDLE COVER"}</definedName>
    <definedName name="Ucase" localSheetId="14" hidden="1">{#N/A,#N/A,FALSE,"MFI -MIDDLE COVER"}</definedName>
    <definedName name="Ucase" localSheetId="15" hidden="1">{#N/A,#N/A,FALSE,"MFI -MIDDLE COVER"}</definedName>
    <definedName name="Ucase" localSheetId="17" hidden="1">{#N/A,#N/A,FALSE,"MFI -MIDDLE COVER"}</definedName>
    <definedName name="Ucase" localSheetId="16" hidden="1">{#N/A,#N/A,FALSE,"MFI -MIDDLE COVER"}</definedName>
    <definedName name="Ucase" localSheetId="2" hidden="1">{#N/A,#N/A,FALSE,"MFI -MIDDLE COVER"}</definedName>
    <definedName name="Ucase" hidden="1">{#N/A,#N/A,FALSE,"MFI -MIDDLE COVER"}</definedName>
    <definedName name="ucasw" localSheetId="13" hidden="1">{"'MODIFY &amp; REPARE '!$B$1:$S$27"}</definedName>
    <definedName name="ucasw" localSheetId="14" hidden="1">{"'MODIFY &amp; REPARE '!$B$1:$S$27"}</definedName>
    <definedName name="ucasw" localSheetId="15" hidden="1">{"'MODIFY &amp; REPARE '!$B$1:$S$27"}</definedName>
    <definedName name="ucasw" localSheetId="17" hidden="1">{"'MODIFY &amp; REPARE '!$B$1:$S$27"}</definedName>
    <definedName name="ucasw" localSheetId="16" hidden="1">{"'MODIFY &amp; REPARE '!$B$1:$S$27"}</definedName>
    <definedName name="ucasw" localSheetId="2" hidden="1">{"'MODIFY &amp; REPARE '!$B$1:$S$27"}</definedName>
    <definedName name="ucasw" hidden="1">{"'MODIFY &amp; REPARE '!$B$1:$S$27"}</definedName>
    <definedName name="UL_Eco_Form">'Die Cut Material &amp; Price'!$B$416:$B$419</definedName>
    <definedName name="ULGasket黑">'Die Cut Material &amp; Price'!$G$409</definedName>
    <definedName name="UPCSource">"Pianos"</definedName>
    <definedName name="VAC" localSheetId="13" hidden="1">{"'MODIFY &amp; REPARE '!$B$1:$S$27"}</definedName>
    <definedName name="VAC" localSheetId="14" hidden="1">{"'MODIFY &amp; REPARE '!$B$1:$S$27"}</definedName>
    <definedName name="VAC" localSheetId="15" hidden="1">{"'MODIFY &amp; REPARE '!$B$1:$S$27"}</definedName>
    <definedName name="VAC" localSheetId="17" hidden="1">{"'MODIFY &amp; REPARE '!$B$1:$S$27"}</definedName>
    <definedName name="VAC" localSheetId="16" hidden="1">{"'MODIFY &amp; REPARE '!$B$1:$S$27"}</definedName>
    <definedName name="VAC" localSheetId="2" hidden="1">{"'MODIFY &amp; REPARE '!$B$1:$S$27"}</definedName>
    <definedName name="VAC" hidden="1">{"'MODIFY &amp; REPARE '!$B$1:$S$27"}</definedName>
    <definedName name="vd" localSheetId="13" hidden="1">{"'MODIFY &amp; REPARE '!$B$1:$S$27"}</definedName>
    <definedName name="vd" localSheetId="14" hidden="1">{"'MODIFY &amp; REPARE '!$B$1:$S$27"}</definedName>
    <definedName name="vd" localSheetId="15" hidden="1">{"'MODIFY &amp; REPARE '!$B$1:$S$27"}</definedName>
    <definedName name="vd" localSheetId="17" hidden="1">{"'MODIFY &amp; REPARE '!$B$1:$S$27"}</definedName>
    <definedName name="vd" localSheetId="16" hidden="1">{"'MODIFY &amp; REPARE '!$B$1:$S$27"}</definedName>
    <definedName name="vd" localSheetId="2" hidden="1">{"'MODIFY &amp; REPARE '!$B$1:$S$27"}</definedName>
    <definedName name="vd" hidden="1">{"'MODIFY &amp; REPARE '!$B$1:$S$27"}</definedName>
    <definedName name="wda" hidden="1">#N/A</definedName>
    <definedName name="WE" localSheetId="13" hidden="1">#REF!</definedName>
    <definedName name="WE" localSheetId="14" hidden="1">#REF!</definedName>
    <definedName name="WE" localSheetId="15" hidden="1">#REF!</definedName>
    <definedName name="WE" localSheetId="30" hidden="1">#REF!</definedName>
    <definedName name="WE" localSheetId="31" hidden="1">#REF!</definedName>
    <definedName name="WE" localSheetId="7" hidden="1">#REF!</definedName>
    <definedName name="WE" localSheetId="28" hidden="1">#REF!</definedName>
    <definedName name="WE" localSheetId="22" hidden="1">#REF!</definedName>
    <definedName name="WE" localSheetId="19" hidden="1">#REF!</definedName>
    <definedName name="WE" localSheetId="17" hidden="1">#REF!</definedName>
    <definedName name="WE" localSheetId="16" hidden="1">#REF!</definedName>
    <definedName name="WE" localSheetId="25" hidden="1">#REF!</definedName>
    <definedName name="WE" localSheetId="29" hidden="1">#REF!</definedName>
    <definedName name="WE" localSheetId="9" hidden="1">#REF!</definedName>
    <definedName name="WE" localSheetId="0" hidden="1">#REF!</definedName>
    <definedName name="WE" localSheetId="8" hidden="1">#REF!</definedName>
    <definedName name="WE" localSheetId="27" hidden="1">#REF!</definedName>
    <definedName name="WE" localSheetId="5" hidden="1">#REF!</definedName>
    <definedName name="WE" localSheetId="10" hidden="1">#REF!</definedName>
    <definedName name="WE" localSheetId="1" hidden="1">#REF!</definedName>
    <definedName name="WE" localSheetId="2" hidden="1">#REF!</definedName>
    <definedName name="WE" hidden="1">#REF!</definedName>
    <definedName name="Wearable_PC_耐磨">'Material Housing'!$C$128</definedName>
    <definedName name="WERTW" localSheetId="12" hidden="1">#REF!</definedName>
    <definedName name="WERTW" localSheetId="13" hidden="1">#REF!</definedName>
    <definedName name="WERTW" localSheetId="14" hidden="1">#REF!</definedName>
    <definedName name="WERTW" localSheetId="15" hidden="1">#REF!</definedName>
    <definedName name="WERTW" localSheetId="30" hidden="1">#REF!</definedName>
    <definedName name="WERTW" localSheetId="31" hidden="1">#REF!</definedName>
    <definedName name="WERTW" localSheetId="7" hidden="1">#REF!</definedName>
    <definedName name="WERTW" localSheetId="28" hidden="1">#REF!</definedName>
    <definedName name="WERTW" localSheetId="22" hidden="1">#REF!</definedName>
    <definedName name="WERTW" localSheetId="19" hidden="1">#REF!</definedName>
    <definedName name="WERTW" localSheetId="17" hidden="1">#REF!</definedName>
    <definedName name="WERTW" localSheetId="16" hidden="1">#REF!</definedName>
    <definedName name="WERTW" localSheetId="25" hidden="1">#REF!</definedName>
    <definedName name="WERTW" localSheetId="18" hidden="1">#REF!</definedName>
    <definedName name="WERTW" localSheetId="29" hidden="1">#REF!</definedName>
    <definedName name="WERTW" localSheetId="9" hidden="1">#REF!</definedName>
    <definedName name="WERTW" localSheetId="0" hidden="1">#REF!</definedName>
    <definedName name="WERTW" localSheetId="8" hidden="1">#REF!</definedName>
    <definedName name="WERTW" localSheetId="27" hidden="1">#REF!</definedName>
    <definedName name="WERTW" localSheetId="5" hidden="1">#REF!</definedName>
    <definedName name="WERTW" localSheetId="10" hidden="1">#REF!</definedName>
    <definedName name="WERTW" localSheetId="1" hidden="1">#REF!</definedName>
    <definedName name="WERTW" localSheetId="2" hidden="1">#REF!</definedName>
    <definedName name="WERTW" hidden="1">#REF!</definedName>
    <definedName name="WorkbookType">"SKU BOM"</definedName>
    <definedName name="wrn.HDD._.BEZEL." localSheetId="12" hidden="1">{#N/A,#N/A,FALSE,"MFI -MIDDLE COVER"}</definedName>
    <definedName name="wrn.HDD._.BEZEL." localSheetId="13" hidden="1">{#N/A,#N/A,FALSE,"MFI -MIDDLE COVER"}</definedName>
    <definedName name="wrn.HDD._.BEZEL." localSheetId="14" hidden="1">{#N/A,#N/A,FALSE,"MFI -MIDDLE COVER"}</definedName>
    <definedName name="wrn.HDD._.BEZEL." localSheetId="15" hidden="1">{#N/A,#N/A,FALSE,"MFI -MIDDLE COVER"}</definedName>
    <definedName name="wrn.HDD._.BEZEL." localSheetId="30" hidden="1">{#N/A,#N/A,FALSE,"MFI -MIDDLE COVER"}</definedName>
    <definedName name="wrn.HDD._.BEZEL." localSheetId="31" hidden="1">{#N/A,#N/A,FALSE,"MFI -MIDDLE COVER"}</definedName>
    <definedName name="wrn.HDD._.BEZEL." localSheetId="28" hidden="1">{#N/A,#N/A,FALSE,"MFI -MIDDLE COVER"}</definedName>
    <definedName name="wrn.HDD._.BEZEL." localSheetId="17" hidden="1">{#N/A,#N/A,FALSE,"MFI -MIDDLE COVER"}</definedName>
    <definedName name="wrn.HDD._.BEZEL." localSheetId="16" hidden="1">{#N/A,#N/A,FALSE,"MFI -MIDDLE COVER"}</definedName>
    <definedName name="wrn.HDD._.BEZEL." localSheetId="25" hidden="1">{#N/A,#N/A,FALSE,"MFI -MIDDLE COVER"}</definedName>
    <definedName name="wrn.HDD._.BEZEL." localSheetId="18" hidden="1">{#N/A,#N/A,FALSE,"MFI -MIDDLE COVER"}</definedName>
    <definedName name="wrn.HDD._.BEZEL." localSheetId="29" hidden="1">{#N/A,#N/A,FALSE,"MFI -MIDDLE COVER"}</definedName>
    <definedName name="wrn.HDD._.BEZEL." localSheetId="27" hidden="1">{#N/A,#N/A,FALSE,"MFI -MIDDLE COVER"}</definedName>
    <definedName name="wrn.HDD._.BEZEL." localSheetId="5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hidden="1">{#N/A,#N/A,FALSE,"MFI -MIDDLE COVER"}</definedName>
    <definedName name="XXX" localSheetId="13" hidden="1">{"'MODIFY &amp; REPARE '!$B$1:$S$27"}</definedName>
    <definedName name="XXX" localSheetId="14" hidden="1">{"'MODIFY &amp; REPARE '!$B$1:$S$27"}</definedName>
    <definedName name="XXX" localSheetId="15" hidden="1">{"'MODIFY &amp; REPARE '!$B$1:$S$27"}</definedName>
    <definedName name="XXX" localSheetId="17" hidden="1">{"'MODIFY &amp; REPARE '!$B$1:$S$27"}</definedName>
    <definedName name="XXX" localSheetId="16" hidden="1">{"'MODIFY &amp; REPARE '!$B$1:$S$27"}</definedName>
    <definedName name="XXX" localSheetId="2" hidden="1">{"'MODIFY &amp; REPARE '!$B$1:$S$27"}</definedName>
    <definedName name="XXX" hidden="1">{"'MODIFY &amp; REPARE '!$B$1:$S$27"}</definedName>
    <definedName name="YHT" localSheetId="13" hidden="1">{"'MODIFY &amp; REPARE '!$B$1:$S$27"}</definedName>
    <definedName name="YHT" localSheetId="14" hidden="1">{"'MODIFY &amp; REPARE '!$B$1:$S$27"}</definedName>
    <definedName name="YHT" localSheetId="15" hidden="1">{"'MODIFY &amp; REPARE '!$B$1:$S$27"}</definedName>
    <definedName name="YHT" localSheetId="17" hidden="1">{"'MODIFY &amp; REPARE '!$B$1:$S$27"}</definedName>
    <definedName name="YHT" localSheetId="16" hidden="1">{"'MODIFY &amp; REPARE '!$B$1:$S$27"}</definedName>
    <definedName name="YHT" localSheetId="2" hidden="1">{"'MODIFY &amp; REPARE '!$B$1:$S$27"}</definedName>
    <definedName name="YHT" hidden="1">{"'MODIFY &amp; REPARE '!$B$1:$S$27"}</definedName>
    <definedName name="you" localSheetId="13" hidden="1">{"'MODIFY &amp; REPARE '!$B$1:$S$27"}</definedName>
    <definedName name="you" localSheetId="14" hidden="1">{"'MODIFY &amp; REPARE '!$B$1:$S$27"}</definedName>
    <definedName name="you" localSheetId="15" hidden="1">{"'MODIFY &amp; REPARE '!$B$1:$S$27"}</definedName>
    <definedName name="you" localSheetId="17" hidden="1">{"'MODIFY &amp; REPARE '!$B$1:$S$27"}</definedName>
    <definedName name="you" localSheetId="16" hidden="1">{"'MODIFY &amp; REPARE '!$B$1:$S$27"}</definedName>
    <definedName name="you" localSheetId="2" hidden="1">{"'MODIFY &amp; REPARE '!$B$1:$S$27"}</definedName>
    <definedName name="you" hidden="1">{"'MODIFY &amp; REPARE '!$B$1:$S$27"}</definedName>
    <definedName name="YYU" localSheetId="13" hidden="1">{"'MODIFY &amp; REPARE '!$B$1:$S$27"}</definedName>
    <definedName name="YYU" localSheetId="14" hidden="1">{"'MODIFY &amp; REPARE '!$B$1:$S$27"}</definedName>
    <definedName name="YYU" localSheetId="15" hidden="1">{"'MODIFY &amp; REPARE '!$B$1:$S$27"}</definedName>
    <definedName name="YYU" localSheetId="17" hidden="1">{"'MODIFY &amp; REPARE '!$B$1:$S$27"}</definedName>
    <definedName name="YYU" localSheetId="16" hidden="1">{"'MODIFY &amp; REPARE '!$B$1:$S$27"}</definedName>
    <definedName name="YYU" localSheetId="2" hidden="1">{"'MODIFY &amp; REPARE '!$B$1:$S$27"}</definedName>
    <definedName name="YYU" hidden="1">{"'MODIFY &amp; REPARE '!$B$1:$S$27"}</definedName>
    <definedName name="Z_06685B21_AA05_11D2_AA72_00C04FCC440D_.wvu.Cols" localSheetId="31" hidden="1">#REF!</definedName>
    <definedName name="Z_06685B21_AA05_11D2_AA72_00C04FCC440D_.wvu.Cols" localSheetId="17" hidden="1">#REF!</definedName>
    <definedName name="Z_06685B21_AA05_11D2_AA72_00C04FCC440D_.wvu.Cols" localSheetId="16" hidden="1">#REF!</definedName>
    <definedName name="Z_06685B21_AA05_11D2_AA72_00C04FCC440D_.wvu.Cols" localSheetId="18" hidden="1">#REF!</definedName>
    <definedName name="Z_06685B21_AA05_11D2_AA72_00C04FCC440D_.wvu.Cols" localSheetId="5" hidden="1">#REF!</definedName>
    <definedName name="Z_06685B21_AA05_11D2_AA72_00C04FCC440D_.wvu.Cols" localSheetId="10" hidden="1">#REF!</definedName>
    <definedName name="Z_06685B21_AA05_11D2_AA72_00C04FCC440D_.wvu.Cols" localSheetId="2" hidden="1">#REF!</definedName>
    <definedName name="Z_06685B21_AA05_11D2_AA72_00C04FCC440D_.wvu.Cols" hidden="1">#REF!</definedName>
    <definedName name="Z_06685B21_AA05_11D2_AA72_00C04FCC440D_.wvu.PrintArea" localSheetId="31" hidden="1">#REF!</definedName>
    <definedName name="Z_06685B21_AA05_11D2_AA72_00C04FCC440D_.wvu.PrintArea" localSheetId="17" hidden="1">#REF!</definedName>
    <definedName name="Z_06685B21_AA05_11D2_AA72_00C04FCC440D_.wvu.PrintArea" localSheetId="16" hidden="1">#REF!</definedName>
    <definedName name="Z_06685B21_AA05_11D2_AA72_00C04FCC440D_.wvu.PrintArea" localSheetId="18" hidden="1">#REF!</definedName>
    <definedName name="Z_06685B21_AA05_11D2_AA72_00C04FCC440D_.wvu.PrintArea" localSheetId="5" hidden="1">#REF!</definedName>
    <definedName name="Z_06685B21_AA05_11D2_AA72_00C04FCC440D_.wvu.PrintArea" localSheetId="10" hidden="1">#REF!</definedName>
    <definedName name="Z_06685B21_AA05_11D2_AA72_00C04FCC440D_.wvu.PrintArea" localSheetId="2" hidden="1">#REF!</definedName>
    <definedName name="Z_06685B21_AA05_11D2_AA72_00C04FCC440D_.wvu.PrintArea" hidden="1">#REF!</definedName>
    <definedName name="Z_06685B21_AA05_11D2_AA72_00C04FCC440D_.wvu.Rows" localSheetId="31" hidden="1">#REF!</definedName>
    <definedName name="Z_06685B21_AA05_11D2_AA72_00C04FCC440D_.wvu.Rows" localSheetId="17" hidden="1">#REF!</definedName>
    <definedName name="Z_06685B21_AA05_11D2_AA72_00C04FCC440D_.wvu.Rows" localSheetId="16" hidden="1">#REF!</definedName>
    <definedName name="Z_06685B21_AA05_11D2_AA72_00C04FCC440D_.wvu.Rows" localSheetId="18" hidden="1">#REF!</definedName>
    <definedName name="Z_06685B21_AA05_11D2_AA72_00C04FCC440D_.wvu.Rows" localSheetId="5" hidden="1">#REF!</definedName>
    <definedName name="Z_06685B21_AA05_11D2_AA72_00C04FCC440D_.wvu.Rows" localSheetId="10" hidden="1">#REF!</definedName>
    <definedName name="Z_06685B21_AA05_11D2_AA72_00C04FCC440D_.wvu.Rows" localSheetId="2" hidden="1">#REF!</definedName>
    <definedName name="Z_06685B21_AA05_11D2_AA72_00C04FCC440D_.wvu.Rows" hidden="1">#REF!</definedName>
    <definedName name="Z_1DB72221_C82D_11D4_A7F3_0050BA6A83ED_.wvu.Cols" localSheetId="31" hidden="1">#REF!</definedName>
    <definedName name="Z_1DB72221_C82D_11D4_A7F3_0050BA6A83ED_.wvu.Cols" localSheetId="17" hidden="1">#REF!</definedName>
    <definedName name="Z_1DB72221_C82D_11D4_A7F3_0050BA6A83ED_.wvu.Cols" localSheetId="16" hidden="1">#REF!</definedName>
    <definedName name="Z_1DB72221_C82D_11D4_A7F3_0050BA6A83ED_.wvu.Cols" localSheetId="18" hidden="1">#REF!</definedName>
    <definedName name="Z_1DB72221_C82D_11D4_A7F3_0050BA6A83ED_.wvu.Cols" localSheetId="5" hidden="1">#REF!</definedName>
    <definedName name="Z_1DB72221_C82D_11D4_A7F3_0050BA6A83ED_.wvu.Cols" localSheetId="10" hidden="1">#REF!</definedName>
    <definedName name="Z_1DB72221_C82D_11D4_A7F3_0050BA6A83ED_.wvu.Cols" localSheetId="2" hidden="1">#REF!</definedName>
    <definedName name="Z_1DB72221_C82D_11D4_A7F3_0050BA6A83ED_.wvu.Cols" hidden="1">#REF!</definedName>
    <definedName name="Z_1DB72221_C82D_11D4_A7F3_0050BA6A83ED_.wvu.Rows" localSheetId="31" hidden="1">#REF!</definedName>
    <definedName name="Z_1DB72221_C82D_11D4_A7F3_0050BA6A83ED_.wvu.Rows" localSheetId="17" hidden="1">#REF!</definedName>
    <definedName name="Z_1DB72221_C82D_11D4_A7F3_0050BA6A83ED_.wvu.Rows" localSheetId="16" hidden="1">#REF!</definedName>
    <definedName name="Z_1DB72221_C82D_11D4_A7F3_0050BA6A83ED_.wvu.Rows" localSheetId="18" hidden="1">#REF!</definedName>
    <definedName name="Z_1DB72221_C82D_11D4_A7F3_0050BA6A83ED_.wvu.Rows" localSheetId="5" hidden="1">#REF!</definedName>
    <definedName name="Z_1DB72221_C82D_11D4_A7F3_0050BA6A83ED_.wvu.Rows" localSheetId="10" hidden="1">#REF!</definedName>
    <definedName name="Z_1DB72221_C82D_11D4_A7F3_0050BA6A83ED_.wvu.Rows" localSheetId="2" hidden="1">#REF!</definedName>
    <definedName name="Z_1DB72221_C82D_11D4_A7F3_0050BA6A83ED_.wvu.Rows" hidden="1">#REF!</definedName>
    <definedName name="Z_8F5C2B68_883F_4029_AD18_B0DF3ED256ED_.wvu.FilterData" localSheetId="12" hidden="1">#REF!</definedName>
    <definedName name="Z_8F5C2B68_883F_4029_AD18_B0DF3ED256ED_.wvu.FilterData" localSheetId="13" hidden="1">#REF!</definedName>
    <definedName name="Z_8F5C2B68_883F_4029_AD18_B0DF3ED256ED_.wvu.FilterData" localSheetId="14" hidden="1">#REF!</definedName>
    <definedName name="Z_8F5C2B68_883F_4029_AD18_B0DF3ED256ED_.wvu.FilterData" localSheetId="15" hidden="1">#REF!</definedName>
    <definedName name="Z_8F5C2B68_883F_4029_AD18_B0DF3ED256ED_.wvu.FilterData" localSheetId="30" hidden="1">#REF!</definedName>
    <definedName name="Z_8F5C2B68_883F_4029_AD18_B0DF3ED256ED_.wvu.FilterData" localSheetId="31" hidden="1">#REF!</definedName>
    <definedName name="Z_8F5C2B68_883F_4029_AD18_B0DF3ED256ED_.wvu.FilterData" localSheetId="28" hidden="1">#REF!</definedName>
    <definedName name="Z_8F5C2B68_883F_4029_AD18_B0DF3ED256ED_.wvu.FilterData" localSheetId="19" hidden="1">#REF!</definedName>
    <definedName name="Z_8F5C2B68_883F_4029_AD18_B0DF3ED256ED_.wvu.FilterData" localSheetId="17" hidden="1">#REF!</definedName>
    <definedName name="Z_8F5C2B68_883F_4029_AD18_B0DF3ED256ED_.wvu.FilterData" localSheetId="16" hidden="1">#REF!</definedName>
    <definedName name="Z_8F5C2B68_883F_4029_AD18_B0DF3ED256ED_.wvu.FilterData" localSheetId="25" hidden="1">#REF!</definedName>
    <definedName name="Z_8F5C2B68_883F_4029_AD18_B0DF3ED256ED_.wvu.FilterData" localSheetId="18" hidden="1">#REF!</definedName>
    <definedName name="Z_8F5C2B68_883F_4029_AD18_B0DF3ED256ED_.wvu.FilterData" localSheetId="29" hidden="1">#REF!</definedName>
    <definedName name="Z_8F5C2B68_883F_4029_AD18_B0DF3ED256ED_.wvu.FilterData" localSheetId="27" hidden="1">#REF!</definedName>
    <definedName name="Z_8F5C2B68_883F_4029_AD18_B0DF3ED256ED_.wvu.FilterData" localSheetId="5" hidden="1">#REF!</definedName>
    <definedName name="Z_8F5C2B68_883F_4029_AD18_B0DF3ED256ED_.wvu.FilterData" localSheetId="10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hidden="1">#REF!</definedName>
    <definedName name="Z_8F5C2B68_883F_4029_AD18_B0DF3ED256ED_.wvu.PrintArea" localSheetId="12" hidden="1">#REF!</definedName>
    <definedName name="Z_8F5C2B68_883F_4029_AD18_B0DF3ED256ED_.wvu.PrintArea" localSheetId="13" hidden="1">#REF!</definedName>
    <definedName name="Z_8F5C2B68_883F_4029_AD18_B0DF3ED256ED_.wvu.PrintArea" localSheetId="14" hidden="1">#REF!</definedName>
    <definedName name="Z_8F5C2B68_883F_4029_AD18_B0DF3ED256ED_.wvu.PrintArea" localSheetId="15" hidden="1">#REF!</definedName>
    <definedName name="Z_8F5C2B68_883F_4029_AD18_B0DF3ED256ED_.wvu.PrintArea" localSheetId="30" hidden="1">#REF!</definedName>
    <definedName name="Z_8F5C2B68_883F_4029_AD18_B0DF3ED256ED_.wvu.PrintArea" localSheetId="31" hidden="1">#REF!</definedName>
    <definedName name="Z_8F5C2B68_883F_4029_AD18_B0DF3ED256ED_.wvu.PrintArea" localSheetId="28" hidden="1">#REF!</definedName>
    <definedName name="Z_8F5C2B68_883F_4029_AD18_B0DF3ED256ED_.wvu.PrintArea" localSheetId="19" hidden="1">#REF!</definedName>
    <definedName name="Z_8F5C2B68_883F_4029_AD18_B0DF3ED256ED_.wvu.PrintArea" localSheetId="17" hidden="1">#REF!</definedName>
    <definedName name="Z_8F5C2B68_883F_4029_AD18_B0DF3ED256ED_.wvu.PrintArea" localSheetId="16" hidden="1">#REF!</definedName>
    <definedName name="Z_8F5C2B68_883F_4029_AD18_B0DF3ED256ED_.wvu.PrintArea" localSheetId="25" hidden="1">#REF!</definedName>
    <definedName name="Z_8F5C2B68_883F_4029_AD18_B0DF3ED256ED_.wvu.PrintArea" localSheetId="18" hidden="1">#REF!</definedName>
    <definedName name="Z_8F5C2B68_883F_4029_AD18_B0DF3ED256ED_.wvu.PrintArea" localSheetId="29" hidden="1">#REF!</definedName>
    <definedName name="Z_8F5C2B68_883F_4029_AD18_B0DF3ED256ED_.wvu.PrintArea" localSheetId="27" hidden="1">#REF!</definedName>
    <definedName name="Z_8F5C2B68_883F_4029_AD18_B0DF3ED256ED_.wvu.PrintArea" localSheetId="5" hidden="1">#REF!</definedName>
    <definedName name="Z_8F5C2B68_883F_4029_AD18_B0DF3ED256ED_.wvu.PrintArea" localSheetId="10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hidden="1">#REF!</definedName>
    <definedName name="Z_C63CADD2_0703_11D5_8A22_0080C8EC6978_.wvu.Cols" localSheetId="31" hidden="1">#REF!</definedName>
    <definedName name="Z_C63CADD2_0703_11D5_8A22_0080C8EC6978_.wvu.Cols" localSheetId="17" hidden="1">#REF!</definedName>
    <definedName name="Z_C63CADD2_0703_11D5_8A22_0080C8EC6978_.wvu.Cols" localSheetId="16" hidden="1">#REF!</definedName>
    <definedName name="Z_C63CADD2_0703_11D5_8A22_0080C8EC6978_.wvu.Cols" localSheetId="18" hidden="1">#REF!</definedName>
    <definedName name="Z_C63CADD2_0703_11D5_8A22_0080C8EC6978_.wvu.Cols" localSheetId="5" hidden="1">#REF!</definedName>
    <definedName name="Z_C63CADD2_0703_11D5_8A22_0080C8EC6978_.wvu.Cols" localSheetId="10" hidden="1">#REF!</definedName>
    <definedName name="Z_C63CADD2_0703_11D5_8A22_0080C8EC6978_.wvu.Cols" localSheetId="2" hidden="1">#REF!</definedName>
    <definedName name="Z_C63CADD2_0703_11D5_8A22_0080C8EC6978_.wvu.Cols" hidden="1">#REF!</definedName>
    <definedName name="Z_E3973807_6495_46AE_A0E9_BB974F3F83E5_.wvu.PrintTitles" localSheetId="12" hidden="1">#REF!</definedName>
    <definedName name="Z_E3973807_6495_46AE_A0E9_BB974F3F83E5_.wvu.PrintTitles" localSheetId="13" hidden="1">#REF!</definedName>
    <definedName name="Z_E3973807_6495_46AE_A0E9_BB974F3F83E5_.wvu.PrintTitles" localSheetId="14" hidden="1">#REF!</definedName>
    <definedName name="Z_E3973807_6495_46AE_A0E9_BB974F3F83E5_.wvu.PrintTitles" localSheetId="15" hidden="1">#REF!</definedName>
    <definedName name="Z_E3973807_6495_46AE_A0E9_BB974F3F83E5_.wvu.PrintTitles" localSheetId="30" hidden="1">#REF!</definedName>
    <definedName name="Z_E3973807_6495_46AE_A0E9_BB974F3F83E5_.wvu.PrintTitles" localSheetId="31" hidden="1">#REF!</definedName>
    <definedName name="Z_E3973807_6495_46AE_A0E9_BB974F3F83E5_.wvu.PrintTitles" localSheetId="28" hidden="1">#REF!</definedName>
    <definedName name="Z_E3973807_6495_46AE_A0E9_BB974F3F83E5_.wvu.PrintTitles" localSheetId="19" hidden="1">#REF!</definedName>
    <definedName name="Z_E3973807_6495_46AE_A0E9_BB974F3F83E5_.wvu.PrintTitles" localSheetId="17" hidden="1">#REF!</definedName>
    <definedName name="Z_E3973807_6495_46AE_A0E9_BB974F3F83E5_.wvu.PrintTitles" localSheetId="16" hidden="1">#REF!</definedName>
    <definedName name="Z_E3973807_6495_46AE_A0E9_BB974F3F83E5_.wvu.PrintTitles" localSheetId="25" hidden="1">#REF!</definedName>
    <definedName name="Z_E3973807_6495_46AE_A0E9_BB974F3F83E5_.wvu.PrintTitles" localSheetId="18" hidden="1">#REF!</definedName>
    <definedName name="Z_E3973807_6495_46AE_A0E9_BB974F3F83E5_.wvu.PrintTitles" localSheetId="29" hidden="1">#REF!</definedName>
    <definedName name="Z_E3973807_6495_46AE_A0E9_BB974F3F83E5_.wvu.PrintTitles" localSheetId="27" hidden="1">#REF!</definedName>
    <definedName name="Z_E3973807_6495_46AE_A0E9_BB974F3F83E5_.wvu.PrintTitles" localSheetId="5" hidden="1">#REF!</definedName>
    <definedName name="Z_E3973807_6495_46AE_A0E9_BB974F3F83E5_.wvu.PrintTitles" localSheetId="10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hidden="1">#REF!</definedName>
    <definedName name="ZZZ" localSheetId="12" hidden="1">{"'MODIFY &amp; REPARE '!$B$1:$S$27"}</definedName>
    <definedName name="ZZZ" localSheetId="18" hidden="1">{"'MODIFY &amp; REPARE '!$B$1:$S$27"}</definedName>
    <definedName name="三月份交貨排程" localSheetId="13" hidden="1">{#N/A,#N/A,FALSE,"MFI -MIDDLE COVER"}</definedName>
    <definedName name="三月份交貨排程" localSheetId="14" hidden="1">{#N/A,#N/A,FALSE,"MFI -MIDDLE COVER"}</definedName>
    <definedName name="三月份交貨排程" localSheetId="15" hidden="1">{#N/A,#N/A,FALSE,"MFI -MIDDLE COVER"}</definedName>
    <definedName name="三月份交貨排程" localSheetId="17" hidden="1">{#N/A,#N/A,FALSE,"MFI -MIDDLE COVER"}</definedName>
    <definedName name="三月份交貨排程" localSheetId="16" hidden="1">{#N/A,#N/A,FALSE,"MFI -MIDDLE COVER"}</definedName>
    <definedName name="三月份交貨排程" localSheetId="2" hidden="1">{#N/A,#N/A,FALSE,"MFI -MIDDLE COVER"}</definedName>
    <definedName name="三月份交貨排程" hidden="1">{#N/A,#N/A,FALSE,"MFI -MIDDLE COVER"}</definedName>
    <definedName name="出海外" localSheetId="13" hidden="1">{#N/A,#N/A,FALSE,"MFI -MIDDLE COVER"}</definedName>
    <definedName name="出海外" localSheetId="14" hidden="1">{#N/A,#N/A,FALSE,"MFI -MIDDLE COVER"}</definedName>
    <definedName name="出海外" localSheetId="15" hidden="1">{#N/A,#N/A,FALSE,"MFI -MIDDLE COVER"}</definedName>
    <definedName name="出海外" localSheetId="17" hidden="1">{#N/A,#N/A,FALSE,"MFI -MIDDLE COVER"}</definedName>
    <definedName name="出海外" localSheetId="16" hidden="1">{#N/A,#N/A,FALSE,"MFI -MIDDLE COVER"}</definedName>
    <definedName name="出海外" localSheetId="2" hidden="1">{#N/A,#N/A,FALSE,"MFI -MIDDLE COVER"}</definedName>
    <definedName name="出海外" hidden="1">{#N/A,#N/A,FALSE,"MFI -MIDDLE COVER"}</definedName>
    <definedName name="左右側板" localSheetId="31" hidden="1">#REF!</definedName>
    <definedName name="左右側板" localSheetId="17" hidden="1">#REF!</definedName>
    <definedName name="左右側板" localSheetId="16" hidden="1">#REF!</definedName>
    <definedName name="左右側板" localSheetId="18" hidden="1">#REF!</definedName>
    <definedName name="左右側板" localSheetId="5" hidden="1">#REF!</definedName>
    <definedName name="左右側板" localSheetId="10" hidden="1">#REF!</definedName>
    <definedName name="左右側板" localSheetId="2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耐候_PC">'Material Housing'!$C$132</definedName>
    <definedName name="原料" localSheetId="13" hidden="1">{#N/A,#N/A,FALSE,"MFI -MIDDLE COVER"}</definedName>
    <definedName name="原料" localSheetId="14" hidden="1">{#N/A,#N/A,FALSE,"MFI -MIDDLE COVER"}</definedName>
    <definedName name="原料" localSheetId="15" hidden="1">{#N/A,#N/A,FALSE,"MFI -MIDDLE COVER"}</definedName>
    <definedName name="原料" localSheetId="17" hidden="1">{#N/A,#N/A,FALSE,"MFI -MIDDLE COVER"}</definedName>
    <definedName name="原料" localSheetId="16" hidden="1">{#N/A,#N/A,FALSE,"MFI -MIDDLE COVER"}</definedName>
    <definedName name="原料" localSheetId="2" hidden="1">{#N/A,#N/A,FALSE,"MFI -MIDDLE COVER"}</definedName>
    <definedName name="原料" hidden="1">{#N/A,#N/A,FALSE,"MFI -MIDDLE COVER"}</definedName>
    <definedName name="原料1" localSheetId="13" hidden="1">{#N/A,#N/A,FALSE,"MFI -MIDDLE COVER"}</definedName>
    <definedName name="原料1" localSheetId="14" hidden="1">{#N/A,#N/A,FALSE,"MFI -MIDDLE COVER"}</definedName>
    <definedName name="原料1" localSheetId="15" hidden="1">{#N/A,#N/A,FALSE,"MFI -MIDDLE COVER"}</definedName>
    <definedName name="原料1" localSheetId="17" hidden="1">{#N/A,#N/A,FALSE,"MFI -MIDDLE COVER"}</definedName>
    <definedName name="原料1" localSheetId="16" hidden="1">{#N/A,#N/A,FALSE,"MFI -MIDDLE COVER"}</definedName>
    <definedName name="原料1" localSheetId="2" hidden="1">{#N/A,#N/A,FALSE,"MFI -MIDDLE COVER"}</definedName>
    <definedName name="原料1" hidden="1">{#N/A,#N/A,FALSE,"MFI -MIDDLE COVER"}</definedName>
    <definedName name="得" localSheetId="13" hidden="1">{"'sheet(22) (22)'!$A$64:$K$79"}</definedName>
    <definedName name="得" localSheetId="14" hidden="1">{"'sheet(22) (22)'!$A$64:$K$79"}</definedName>
    <definedName name="得" localSheetId="15" hidden="1">{"'sheet(22) (22)'!$A$64:$K$79"}</definedName>
    <definedName name="得" localSheetId="17" hidden="1">{"'sheet(22) (22)'!$A$64:$K$79"}</definedName>
    <definedName name="得" localSheetId="16" hidden="1">{"'sheet(22) (22)'!$A$64:$K$79"}</definedName>
    <definedName name="得" localSheetId="2" hidden="1">{"'sheet(22) (22)'!$A$64:$K$79"}</definedName>
    <definedName name="得" hidden="1">{"'sheet(22) (22)'!$A$64:$K$79"}</definedName>
    <definedName name="新機種預估" localSheetId="13" hidden="1">{"'Sheet1'!$A$1:$Z$85","'Sheet1'!$AB$3"}</definedName>
    <definedName name="新機種預估" localSheetId="14" hidden="1">{"'Sheet1'!$A$1:$Z$85","'Sheet1'!$AB$3"}</definedName>
    <definedName name="新機種預估" localSheetId="15" hidden="1">{"'Sheet1'!$A$1:$Z$85","'Sheet1'!$AB$3"}</definedName>
    <definedName name="新機種預估" localSheetId="17" hidden="1">{"'Sheet1'!$A$1:$Z$85","'Sheet1'!$AB$3"}</definedName>
    <definedName name="新機種預估" localSheetId="16" hidden="1">{"'Sheet1'!$A$1:$Z$85","'Sheet1'!$AB$3"}</definedName>
    <definedName name="新機種預估" localSheetId="2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843" i="101" l="1"/>
  <c r="AH842" i="101"/>
  <c r="AH841" i="101"/>
  <c r="AH840" i="101"/>
  <c r="AH839" i="101"/>
  <c r="AH838" i="101"/>
  <c r="AH837" i="101"/>
  <c r="AH836" i="101"/>
  <c r="AH835" i="101"/>
  <c r="AH834" i="101"/>
  <c r="AH833" i="101"/>
  <c r="AH832" i="101"/>
  <c r="AH831" i="101"/>
  <c r="AH830" i="101"/>
  <c r="AH829" i="101"/>
  <c r="AH828" i="101"/>
  <c r="AH827" i="101"/>
  <c r="AH826" i="101"/>
  <c r="AH825" i="101"/>
  <c r="AH824" i="101"/>
  <c r="AH823" i="101"/>
  <c r="AH822" i="101"/>
  <c r="AH821" i="101"/>
  <c r="AH820" i="101"/>
  <c r="AH819" i="101"/>
  <c r="AH818" i="101"/>
  <c r="AH817" i="101"/>
  <c r="AH816" i="101"/>
  <c r="AH815" i="101"/>
  <c r="AH814" i="101"/>
  <c r="AH813" i="101"/>
  <c r="AH812" i="101"/>
  <c r="AH811" i="101"/>
  <c r="AH810" i="101"/>
  <c r="AH809" i="101"/>
  <c r="AH808" i="101"/>
  <c r="AH807" i="101"/>
  <c r="AH806" i="101"/>
  <c r="AH805" i="101"/>
  <c r="AH804" i="101"/>
  <c r="AH803" i="101"/>
  <c r="AH802" i="101"/>
  <c r="AH801" i="101"/>
  <c r="AH800" i="101"/>
  <c r="AH799" i="101"/>
  <c r="AH798" i="101"/>
  <c r="AH797" i="101"/>
  <c r="AH796" i="101"/>
  <c r="AH795" i="101"/>
  <c r="AH794" i="101"/>
  <c r="AH793" i="101"/>
  <c r="AH792" i="101"/>
  <c r="AH791" i="101"/>
  <c r="AH790" i="101"/>
  <c r="AH789" i="101"/>
  <c r="AH788" i="101"/>
  <c r="AH787" i="101"/>
  <c r="AH786" i="101"/>
  <c r="AH785" i="101"/>
  <c r="AH784" i="101"/>
  <c r="AH783" i="101"/>
  <c r="AH782" i="101"/>
  <c r="AH781" i="101"/>
  <c r="AH780" i="101"/>
  <c r="AH779" i="101"/>
  <c r="AH778" i="101"/>
  <c r="AH777" i="101"/>
  <c r="AH776" i="101"/>
  <c r="AH775" i="101"/>
  <c r="AH774" i="101"/>
  <c r="AH773" i="101"/>
  <c r="AH772" i="101"/>
  <c r="AH771" i="101"/>
  <c r="AH770" i="101"/>
  <c r="AH769" i="101"/>
  <c r="AH768" i="101"/>
  <c r="AH767" i="101"/>
  <c r="AH766" i="101"/>
  <c r="AH765" i="101"/>
  <c r="AH764" i="101"/>
  <c r="AH763" i="101"/>
  <c r="AH762" i="101"/>
  <c r="AH761" i="101"/>
  <c r="AH760" i="101"/>
  <c r="AH759" i="101"/>
  <c r="AH758" i="101"/>
  <c r="AH757" i="101"/>
  <c r="AH756" i="101"/>
  <c r="AH755" i="101"/>
  <c r="AH754" i="101"/>
  <c r="AH753" i="101"/>
  <c r="AH752" i="101"/>
  <c r="AH751" i="101"/>
  <c r="AH750" i="101"/>
  <c r="AH749" i="101"/>
  <c r="AH748" i="101"/>
  <c r="AH747" i="101"/>
  <c r="AH746" i="101"/>
  <c r="AH745" i="101"/>
  <c r="AH744" i="101"/>
  <c r="AH743" i="101"/>
  <c r="AH742" i="101"/>
  <c r="AH741" i="101"/>
  <c r="AH740" i="101"/>
  <c r="AH739" i="101"/>
  <c r="AH738" i="101"/>
  <c r="AH737" i="101"/>
  <c r="AH736" i="101"/>
  <c r="AH735" i="101"/>
  <c r="AH734" i="101"/>
  <c r="AH733" i="101"/>
  <c r="AH732" i="101"/>
  <c r="AH731" i="101"/>
  <c r="AH730" i="101"/>
  <c r="AH729" i="101"/>
  <c r="AH728" i="101"/>
  <c r="AH727" i="101"/>
  <c r="AH726" i="101"/>
  <c r="AH725" i="101"/>
  <c r="AH724" i="101"/>
  <c r="AH723" i="101"/>
  <c r="AH722" i="101"/>
  <c r="AH721" i="101"/>
  <c r="AH720" i="101"/>
  <c r="AH719" i="101"/>
  <c r="AH718" i="101"/>
  <c r="AH717" i="101"/>
  <c r="AH716" i="101"/>
  <c r="AH715" i="101"/>
  <c r="AH714" i="101"/>
  <c r="AH713" i="101"/>
  <c r="AH712" i="101"/>
  <c r="AH711" i="101"/>
  <c r="AH710" i="101"/>
  <c r="AH709" i="101"/>
  <c r="AH708" i="101"/>
  <c r="AH707" i="101"/>
  <c r="AH706" i="101"/>
  <c r="AH705" i="101"/>
  <c r="AH704" i="101"/>
  <c r="AH703" i="101"/>
  <c r="AH702" i="101"/>
  <c r="AH701" i="101"/>
  <c r="AH700" i="101"/>
  <c r="AH699" i="101"/>
  <c r="AH698" i="101"/>
  <c r="AH697" i="101"/>
  <c r="AH696" i="101"/>
  <c r="AH695" i="101"/>
  <c r="AH694" i="101"/>
  <c r="AH693" i="101"/>
  <c r="AH692" i="101"/>
  <c r="AH691" i="101"/>
  <c r="AH690" i="101"/>
  <c r="AH689" i="101"/>
  <c r="AH688" i="101"/>
  <c r="AH687" i="101"/>
  <c r="AH686" i="101"/>
  <c r="AH685" i="101"/>
  <c r="AH684" i="101"/>
  <c r="AH683" i="101"/>
  <c r="AH682" i="101"/>
  <c r="AH681" i="101"/>
  <c r="AH680" i="101"/>
  <c r="AH679" i="101"/>
  <c r="AH678" i="101"/>
  <c r="AH677" i="101"/>
  <c r="AH676" i="101"/>
  <c r="AH675" i="101"/>
  <c r="AH674" i="101"/>
  <c r="AH673" i="101"/>
  <c r="AH672" i="101"/>
  <c r="AH671" i="101"/>
  <c r="AH670" i="101"/>
  <c r="AH669" i="101"/>
  <c r="AH668" i="101"/>
  <c r="AH667" i="101"/>
  <c r="AH666" i="101"/>
  <c r="AH665" i="101"/>
  <c r="AH664" i="101"/>
  <c r="AH663" i="101"/>
  <c r="AH662" i="101"/>
  <c r="AH661" i="101"/>
  <c r="AH660" i="101"/>
  <c r="AH659" i="101"/>
  <c r="AH658" i="101"/>
  <c r="AH657" i="101"/>
  <c r="AH656" i="101"/>
  <c r="AH655" i="101"/>
  <c r="AH654" i="101"/>
  <c r="AH653" i="101"/>
  <c r="AH652" i="101"/>
  <c r="AH651" i="101"/>
  <c r="AH650" i="101"/>
  <c r="AH649" i="101"/>
  <c r="AH648" i="101"/>
  <c r="AH647" i="101"/>
  <c r="AH646" i="101"/>
  <c r="AH645" i="101"/>
  <c r="AH644" i="101"/>
  <c r="AH643" i="101"/>
  <c r="AH642" i="101"/>
  <c r="AH641" i="101"/>
  <c r="AH640" i="101"/>
  <c r="AH639" i="101"/>
  <c r="AH638" i="101"/>
  <c r="AH637" i="101"/>
  <c r="AH636" i="101"/>
  <c r="AH635" i="101"/>
  <c r="AH634" i="101"/>
  <c r="AH633" i="101"/>
  <c r="AH632" i="101"/>
  <c r="AH631" i="101"/>
  <c r="AH630" i="101"/>
  <c r="AH629" i="101"/>
  <c r="AH628" i="101"/>
  <c r="AH627" i="101"/>
  <c r="AH626" i="101"/>
  <c r="AH625" i="101"/>
  <c r="AH624" i="101"/>
  <c r="AH623" i="101"/>
  <c r="AH622" i="101"/>
  <c r="AH621" i="101"/>
  <c r="AH620" i="101"/>
  <c r="AH619" i="101"/>
  <c r="AH618" i="101"/>
  <c r="AH617" i="101"/>
  <c r="AH616" i="101"/>
  <c r="AH615" i="101"/>
  <c r="AH614" i="101"/>
  <c r="AH613" i="101"/>
  <c r="AH612" i="101"/>
  <c r="AH611" i="101"/>
  <c r="AH610" i="101"/>
  <c r="AH609" i="101"/>
  <c r="AH608" i="101"/>
  <c r="AH607" i="101"/>
  <c r="AH606" i="101"/>
  <c r="AH605" i="101"/>
  <c r="AH604" i="101"/>
  <c r="AH603" i="101"/>
  <c r="AH602" i="101"/>
  <c r="AH601" i="101"/>
  <c r="AH600" i="101"/>
  <c r="AH599" i="101"/>
  <c r="AH598" i="101"/>
  <c r="AH597" i="101"/>
  <c r="AH596" i="101"/>
  <c r="AH595" i="101"/>
  <c r="AH594" i="101"/>
  <c r="AH593" i="101"/>
  <c r="AH592" i="101"/>
  <c r="AH591" i="101"/>
  <c r="AH590" i="101"/>
  <c r="AH589" i="101"/>
  <c r="AH588" i="101"/>
  <c r="AH587" i="101"/>
  <c r="AH586" i="101"/>
  <c r="AH585" i="101"/>
  <c r="AH584" i="101"/>
  <c r="AH583" i="101"/>
  <c r="AH582" i="101"/>
  <c r="AH581" i="101"/>
  <c r="AH580" i="101"/>
  <c r="AH579" i="101"/>
  <c r="AH578" i="101"/>
  <c r="AH577" i="101"/>
  <c r="AH576" i="101"/>
  <c r="AH575" i="101"/>
  <c r="AH574" i="101"/>
  <c r="AH573" i="101"/>
  <c r="AH572" i="101"/>
  <c r="AH571" i="101"/>
  <c r="AH570" i="101"/>
  <c r="AH569" i="101"/>
  <c r="AH568" i="101"/>
  <c r="AH567" i="101"/>
  <c r="AH566" i="101"/>
  <c r="AH565" i="101"/>
  <c r="AH564" i="101"/>
  <c r="AH563" i="101"/>
  <c r="AH562" i="101"/>
  <c r="AH561" i="101"/>
  <c r="AH560" i="101"/>
  <c r="AH559" i="101"/>
  <c r="AH558" i="101"/>
  <c r="AH557" i="101"/>
  <c r="AH556" i="101"/>
  <c r="AH555" i="101"/>
  <c r="AH554" i="101"/>
  <c r="AH553" i="101"/>
  <c r="AH552" i="101"/>
  <c r="AH551" i="101"/>
  <c r="AH550" i="101"/>
  <c r="AH549" i="101"/>
  <c r="AH548" i="101"/>
  <c r="AH547" i="101"/>
  <c r="AH546" i="101"/>
  <c r="AH545" i="101"/>
  <c r="AH544" i="101"/>
  <c r="AH543" i="101"/>
  <c r="AH542" i="101"/>
  <c r="AH541" i="101"/>
  <c r="AH540" i="101"/>
  <c r="AH539" i="101"/>
  <c r="AH538" i="101"/>
  <c r="AH537" i="101"/>
  <c r="AH536" i="101"/>
  <c r="AH535" i="101"/>
  <c r="AH534" i="101"/>
  <c r="AH533" i="101"/>
  <c r="AH532" i="101"/>
  <c r="AH531" i="101"/>
  <c r="AH530" i="101"/>
  <c r="AH529" i="101"/>
  <c r="AH528" i="101"/>
  <c r="AH527" i="101"/>
  <c r="AH526" i="101"/>
  <c r="AH525" i="101"/>
  <c r="AH524" i="101"/>
  <c r="AH523" i="101"/>
  <c r="AH522" i="101"/>
  <c r="AH521" i="101"/>
  <c r="AH520" i="101"/>
  <c r="AH519" i="101"/>
  <c r="AH518" i="101"/>
  <c r="AH517" i="101"/>
  <c r="AH516" i="101"/>
  <c r="AH515" i="101"/>
  <c r="AH514" i="101"/>
  <c r="AH513" i="101"/>
  <c r="AH512" i="101"/>
  <c r="AH511" i="101"/>
  <c r="AH510" i="101"/>
  <c r="AH509" i="101"/>
  <c r="AH508" i="101"/>
  <c r="AH507" i="101"/>
  <c r="AH506" i="101"/>
  <c r="AH505" i="101"/>
  <c r="AH504" i="101"/>
  <c r="AH503" i="101"/>
  <c r="AH502" i="101"/>
  <c r="AH501" i="101"/>
  <c r="AH500" i="101"/>
  <c r="AH499" i="101"/>
  <c r="AH498" i="101"/>
  <c r="AH497" i="101"/>
  <c r="AH496" i="101"/>
  <c r="AH495" i="101"/>
  <c r="AH494" i="101"/>
  <c r="AH493" i="101"/>
  <c r="AH492" i="101"/>
  <c r="AH491" i="101"/>
  <c r="AH490" i="101"/>
  <c r="AH489" i="101"/>
  <c r="AH488" i="101"/>
  <c r="AH487" i="101"/>
  <c r="AH486" i="101"/>
  <c r="AH485" i="101"/>
  <c r="AH484" i="101"/>
  <c r="AH483" i="101"/>
  <c r="AH482" i="101"/>
  <c r="AH481" i="101"/>
  <c r="AH480" i="101"/>
  <c r="AH479" i="101"/>
  <c r="AH478" i="101"/>
  <c r="AH477" i="101"/>
  <c r="AH476" i="101"/>
  <c r="AH475" i="101"/>
  <c r="AH474" i="101"/>
  <c r="AH473" i="101"/>
  <c r="AH472" i="101"/>
  <c r="AH471" i="101"/>
  <c r="AH470" i="101"/>
  <c r="AH469" i="101"/>
  <c r="AH468" i="101"/>
  <c r="AH467" i="101"/>
  <c r="AH466" i="101"/>
  <c r="AH465" i="101"/>
  <c r="AH464" i="101"/>
  <c r="AH463" i="101"/>
  <c r="AH462" i="101"/>
  <c r="AH461" i="101"/>
  <c r="AH460" i="101"/>
  <c r="AH459" i="101"/>
  <c r="AH458" i="101"/>
  <c r="AH457" i="101"/>
  <c r="AH456" i="101"/>
  <c r="AH455" i="101"/>
  <c r="AH454" i="101"/>
  <c r="AH453" i="101"/>
  <c r="AH452" i="101"/>
  <c r="AH451" i="101"/>
  <c r="AH450" i="101"/>
  <c r="AH449" i="101"/>
  <c r="AH448" i="101"/>
  <c r="AH447" i="101"/>
  <c r="AH446" i="101"/>
  <c r="AH445" i="101"/>
  <c r="AH444" i="101"/>
  <c r="AH443" i="101"/>
  <c r="AH442" i="101"/>
  <c r="AH441" i="101"/>
  <c r="AH440" i="101"/>
  <c r="AH439" i="101"/>
  <c r="AH438" i="101"/>
  <c r="AH437" i="101"/>
  <c r="AH436" i="101"/>
  <c r="AH435" i="101"/>
  <c r="AH434" i="101"/>
  <c r="AH433" i="101"/>
  <c r="AH432" i="101"/>
  <c r="AH431" i="101"/>
  <c r="AH430" i="101"/>
  <c r="AH429" i="101"/>
  <c r="AH428" i="101"/>
  <c r="AH427" i="101"/>
  <c r="AH426" i="101"/>
  <c r="AH425" i="101"/>
  <c r="AH424" i="101"/>
  <c r="AH423" i="101"/>
  <c r="AH422" i="101"/>
  <c r="AH421" i="101"/>
  <c r="AH420" i="101"/>
  <c r="AH419" i="101"/>
  <c r="AH418" i="101"/>
  <c r="AH417" i="101"/>
  <c r="AH416" i="101"/>
  <c r="AH415" i="101"/>
  <c r="AH414" i="101"/>
  <c r="AH413" i="101"/>
  <c r="AH412" i="101"/>
  <c r="AH411" i="101"/>
  <c r="AH410" i="101"/>
  <c r="AH409" i="101"/>
  <c r="AH408" i="101"/>
  <c r="AH407" i="101"/>
  <c r="AH406" i="101"/>
  <c r="AH405" i="101"/>
  <c r="AH404" i="101"/>
  <c r="AH403" i="101"/>
  <c r="AH402" i="101"/>
  <c r="AH401" i="101"/>
  <c r="AH400" i="101"/>
  <c r="AH399" i="101"/>
  <c r="AH398" i="101"/>
  <c r="AH397" i="101"/>
  <c r="AH396" i="101"/>
  <c r="AH395" i="101"/>
  <c r="AH394" i="101"/>
  <c r="AH393" i="101"/>
  <c r="AH392" i="101"/>
  <c r="AH391" i="101"/>
  <c r="AH390" i="101"/>
  <c r="AH389" i="101"/>
  <c r="AH388" i="101"/>
  <c r="AH387" i="101"/>
  <c r="AH386" i="101"/>
  <c r="AH385" i="101"/>
  <c r="AH384" i="101"/>
  <c r="AH383" i="101"/>
  <c r="AH382" i="101"/>
  <c r="AH381" i="101"/>
  <c r="AH380" i="101"/>
  <c r="AH379" i="101"/>
  <c r="AH378" i="101"/>
  <c r="AH377" i="101"/>
  <c r="AH376" i="101"/>
  <c r="AH375" i="101"/>
  <c r="AH374" i="101"/>
  <c r="AH373" i="101"/>
  <c r="AH372" i="101"/>
  <c r="AH371" i="101"/>
  <c r="AH370" i="101"/>
  <c r="AH369" i="101"/>
  <c r="AH368" i="101"/>
  <c r="AH367" i="101"/>
  <c r="AH366" i="101"/>
  <c r="AH365" i="101"/>
  <c r="AH364" i="101"/>
  <c r="AH363" i="101"/>
  <c r="AH362" i="101"/>
  <c r="AH361" i="101"/>
  <c r="AH360" i="101"/>
  <c r="AH359" i="101"/>
  <c r="AH358" i="101"/>
  <c r="AH357" i="101"/>
  <c r="AH356" i="101"/>
  <c r="AH355" i="101"/>
  <c r="AH354" i="101"/>
  <c r="AH353" i="101"/>
  <c r="AH352" i="101"/>
  <c r="AH351" i="101"/>
  <c r="AH350" i="101"/>
  <c r="AH349" i="101"/>
  <c r="AH348" i="101"/>
  <c r="AH347" i="101"/>
  <c r="AH346" i="101"/>
  <c r="AH345" i="101"/>
  <c r="AH344" i="101"/>
  <c r="AH343" i="101"/>
  <c r="AH342" i="101"/>
  <c r="AH341" i="101"/>
  <c r="AH340" i="101"/>
  <c r="AH339" i="101"/>
  <c r="AH338" i="101"/>
  <c r="AH337" i="101"/>
  <c r="AH336" i="101"/>
  <c r="AH335" i="101"/>
  <c r="AH334" i="101"/>
  <c r="AH333" i="101"/>
  <c r="AH332" i="101"/>
  <c r="AH331" i="101"/>
  <c r="AH330" i="101"/>
  <c r="AH329" i="101"/>
  <c r="AH328" i="101"/>
  <c r="AH327" i="101"/>
  <c r="AH326" i="101"/>
  <c r="AH325" i="101"/>
  <c r="AH324" i="101"/>
  <c r="AH323" i="101"/>
  <c r="AH322" i="101"/>
  <c r="AH321" i="101"/>
  <c r="AH320" i="101"/>
  <c r="AH319" i="101"/>
  <c r="AH318" i="101"/>
  <c r="AH317" i="101"/>
  <c r="AH316" i="101"/>
  <c r="AH315" i="101"/>
  <c r="AH314" i="101"/>
  <c r="AH313" i="101"/>
  <c r="AH312" i="101"/>
  <c r="AH311" i="101"/>
  <c r="AH310" i="101"/>
  <c r="AH309" i="101"/>
  <c r="AH308" i="101"/>
  <c r="AH307" i="101"/>
  <c r="AH306" i="101"/>
  <c r="AH305" i="101"/>
  <c r="AH304" i="101"/>
  <c r="AH303" i="101"/>
  <c r="AH302" i="101"/>
  <c r="AH301" i="101"/>
  <c r="AH300" i="101"/>
  <c r="AH299" i="101"/>
  <c r="AH298" i="101"/>
  <c r="AH297" i="101"/>
  <c r="AH296" i="101"/>
  <c r="AH295" i="101"/>
  <c r="AH294" i="101"/>
  <c r="AH293" i="101"/>
  <c r="AH292" i="101"/>
  <c r="AH291" i="101"/>
  <c r="AH290" i="101"/>
  <c r="AH289" i="101"/>
  <c r="AH288" i="101"/>
  <c r="AH287" i="101"/>
  <c r="AH286" i="101"/>
  <c r="AH285" i="101"/>
  <c r="AH284" i="101"/>
  <c r="AH283" i="101"/>
  <c r="AH282" i="101"/>
  <c r="AH281" i="101"/>
  <c r="AH280" i="101"/>
  <c r="AH279" i="101"/>
  <c r="AH278" i="101"/>
  <c r="AH277" i="101"/>
  <c r="AH276" i="101"/>
  <c r="AH275" i="101"/>
  <c r="AH274" i="101"/>
  <c r="AH273" i="101"/>
  <c r="AH272" i="101"/>
  <c r="AH271" i="101"/>
  <c r="AH270" i="101"/>
  <c r="AH269" i="101"/>
  <c r="AH268" i="101"/>
  <c r="AH267" i="101"/>
  <c r="AH266" i="101"/>
  <c r="AH265" i="101"/>
  <c r="AH264" i="101"/>
  <c r="AH263" i="101"/>
  <c r="AH262" i="101"/>
  <c r="AH261" i="101"/>
  <c r="AH260" i="101"/>
  <c r="AH259" i="101"/>
  <c r="AH258" i="101"/>
  <c r="AH257" i="101"/>
  <c r="AH256" i="101"/>
  <c r="AH255" i="101"/>
  <c r="AH254" i="101"/>
  <c r="AH253" i="101"/>
  <c r="AH252" i="101"/>
  <c r="AH251" i="101"/>
  <c r="AH250" i="101"/>
  <c r="AH249" i="101"/>
  <c r="AH248" i="101"/>
  <c r="AH247" i="101"/>
  <c r="AH246" i="101"/>
  <c r="AH245" i="101"/>
  <c r="AH244" i="101"/>
  <c r="AH243" i="101"/>
  <c r="AH242" i="101"/>
  <c r="AH241" i="101"/>
  <c r="AH240" i="101"/>
  <c r="AH239" i="101"/>
  <c r="AH238" i="101"/>
  <c r="AH237" i="101"/>
  <c r="AH236" i="101"/>
  <c r="AH235" i="101"/>
  <c r="AH234" i="101"/>
  <c r="AH233" i="101"/>
  <c r="AH232" i="101"/>
  <c r="AH231" i="101"/>
  <c r="AH230" i="101"/>
  <c r="AH229" i="101"/>
  <c r="AH228" i="101"/>
  <c r="AH227" i="101"/>
  <c r="AH226" i="101"/>
  <c r="AH225" i="101"/>
  <c r="AH224" i="101"/>
  <c r="AH223" i="101"/>
  <c r="AH222" i="101"/>
  <c r="AH221" i="101"/>
  <c r="AH220" i="101"/>
  <c r="AH219" i="101"/>
  <c r="AH218" i="101"/>
  <c r="AH217" i="101"/>
  <c r="AH216" i="101"/>
  <c r="AH215" i="101"/>
  <c r="AH214" i="101"/>
  <c r="AH213" i="101"/>
  <c r="AH212" i="101"/>
  <c r="AH211" i="101"/>
  <c r="AH210" i="101"/>
  <c r="AH209" i="101"/>
  <c r="AH208" i="101"/>
  <c r="AH207" i="101"/>
  <c r="AH206" i="101"/>
  <c r="AH205" i="101"/>
  <c r="AH204" i="101"/>
  <c r="AH203" i="101"/>
  <c r="AH202" i="101"/>
  <c r="AH201" i="101"/>
  <c r="AH200" i="101"/>
  <c r="AH199" i="101"/>
  <c r="AH198" i="101"/>
  <c r="AH197" i="101"/>
  <c r="AH196" i="101"/>
  <c r="AH195" i="101"/>
  <c r="AH194" i="101"/>
  <c r="AH193" i="101"/>
  <c r="AH192" i="101"/>
  <c r="AH191" i="101"/>
  <c r="AH190" i="101"/>
  <c r="AH189" i="101"/>
  <c r="AH188" i="101"/>
  <c r="AH187" i="101"/>
  <c r="AH186" i="101"/>
  <c r="AH185" i="101"/>
  <c r="AH184" i="101"/>
  <c r="AH183" i="101"/>
  <c r="AH182" i="101"/>
  <c r="AH181" i="101"/>
  <c r="AH180" i="101"/>
  <c r="AH179" i="101"/>
  <c r="AH178" i="101"/>
  <c r="AH177" i="101"/>
  <c r="AH176" i="101"/>
  <c r="AH175" i="101"/>
  <c r="AH174" i="101"/>
  <c r="AH173" i="101"/>
  <c r="AH172" i="101"/>
  <c r="AH171" i="101"/>
  <c r="AH170" i="101"/>
  <c r="AH169" i="101"/>
  <c r="AH168" i="101"/>
  <c r="AH167" i="101"/>
  <c r="AH166" i="101"/>
  <c r="AH165" i="101"/>
  <c r="AH164" i="101"/>
  <c r="AH163" i="101"/>
  <c r="AH162" i="101"/>
  <c r="AH161" i="101"/>
  <c r="AH160" i="101"/>
  <c r="AH159" i="101"/>
  <c r="AH158" i="101"/>
  <c r="AH157" i="101"/>
  <c r="AH156" i="101"/>
  <c r="AH155" i="101"/>
  <c r="AH154" i="101"/>
  <c r="AH153" i="101"/>
  <c r="AH152" i="101"/>
  <c r="AH151" i="101"/>
  <c r="AH150" i="101"/>
  <c r="AH149" i="101"/>
  <c r="AH148" i="101"/>
  <c r="AH147" i="101"/>
  <c r="AH146" i="101"/>
  <c r="AH145" i="101"/>
  <c r="AH144" i="101"/>
  <c r="AH143" i="101"/>
  <c r="AH142" i="101"/>
  <c r="AH141" i="101"/>
  <c r="AH140" i="101"/>
  <c r="AH139" i="101"/>
  <c r="AH138" i="101"/>
  <c r="AH137" i="101"/>
  <c r="AH136" i="101"/>
  <c r="AH135" i="101"/>
  <c r="AH134" i="101"/>
  <c r="AH133" i="101"/>
  <c r="AH132" i="101"/>
  <c r="AH131" i="101"/>
  <c r="AH130" i="101"/>
  <c r="AH129" i="101"/>
  <c r="AH128" i="101"/>
  <c r="AH127" i="101"/>
  <c r="AH126" i="101"/>
  <c r="AH125" i="101"/>
  <c r="AH124" i="101"/>
  <c r="AH123" i="101"/>
  <c r="AH122" i="101"/>
  <c r="AH121" i="101"/>
  <c r="AH120" i="101"/>
  <c r="AH119" i="101"/>
  <c r="AH118" i="101"/>
  <c r="AH117" i="101"/>
  <c r="AH116" i="101"/>
  <c r="AH115" i="101"/>
  <c r="AH114" i="101"/>
  <c r="AH113" i="101"/>
  <c r="AH112" i="101"/>
  <c r="AH111" i="101"/>
  <c r="AH110" i="101"/>
  <c r="AH109" i="101"/>
  <c r="AH108" i="101"/>
  <c r="AH107" i="101"/>
  <c r="AH106" i="101"/>
  <c r="AH105" i="101"/>
  <c r="AH104" i="101"/>
  <c r="AH103" i="101"/>
  <c r="AH102" i="101"/>
  <c r="AH101" i="101"/>
  <c r="AH100" i="101"/>
  <c r="AH99" i="101"/>
  <c r="AH98" i="101"/>
  <c r="AH97" i="101"/>
  <c r="AH96" i="101"/>
  <c r="AH95" i="101"/>
  <c r="AH94" i="101"/>
  <c r="AH93" i="101"/>
  <c r="AH92" i="101"/>
  <c r="AH91" i="101"/>
  <c r="AH90" i="101"/>
  <c r="AH89" i="101"/>
  <c r="AH88" i="101"/>
  <c r="AH87" i="101"/>
  <c r="AH86" i="101"/>
  <c r="AH85" i="101"/>
  <c r="AH84" i="101"/>
  <c r="AH83" i="101"/>
  <c r="AH82" i="101"/>
  <c r="AH81" i="101"/>
  <c r="AH80" i="101"/>
  <c r="AH79" i="101"/>
  <c r="AH78" i="101"/>
  <c r="AH77" i="101"/>
  <c r="AH76" i="101"/>
  <c r="AH75" i="101"/>
  <c r="AH74" i="101"/>
  <c r="AH73" i="101"/>
  <c r="AH72" i="101"/>
  <c r="AH71" i="101"/>
  <c r="AH70" i="101"/>
  <c r="AH69" i="101"/>
  <c r="AH68" i="101"/>
  <c r="AH67" i="101"/>
  <c r="AH66" i="101"/>
  <c r="AH65" i="101"/>
  <c r="AH64" i="101"/>
  <c r="AH63" i="101"/>
  <c r="AH62" i="101"/>
  <c r="AH61" i="101"/>
  <c r="AH60" i="101"/>
  <c r="AH59" i="101"/>
  <c r="AH58" i="101"/>
  <c r="AH57" i="101"/>
  <c r="AH56" i="101"/>
  <c r="AH55" i="101"/>
  <c r="AH54" i="101"/>
  <c r="AH53" i="101"/>
  <c r="AH52" i="101"/>
  <c r="AH51" i="101"/>
  <c r="AH50" i="101"/>
  <c r="AH49" i="101"/>
  <c r="AH48" i="101"/>
  <c r="AH47" i="101"/>
  <c r="AH46" i="101"/>
  <c r="AH45" i="101"/>
  <c r="AH44" i="101"/>
  <c r="AH43" i="101"/>
  <c r="AH42" i="101"/>
  <c r="AH41" i="101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H5" i="101"/>
  <c r="AH4" i="101"/>
  <c r="AH3" i="101"/>
  <c r="AH2" i="101"/>
  <c r="V100" i="100"/>
  <c r="V99" i="100"/>
  <c r="V98" i="100"/>
  <c r="V97" i="100"/>
  <c r="V96" i="100"/>
  <c r="V95" i="100"/>
  <c r="V94" i="100"/>
  <c r="C94" i="100"/>
  <c r="V93" i="100"/>
  <c r="V92" i="100"/>
  <c r="V91" i="100"/>
  <c r="V90" i="100"/>
  <c r="V89" i="100"/>
  <c r="V88" i="100"/>
  <c r="V87" i="100"/>
  <c r="V86" i="100"/>
  <c r="V85" i="100"/>
  <c r="V84" i="100"/>
  <c r="V83" i="100"/>
  <c r="V82" i="100"/>
  <c r="V81" i="100"/>
  <c r="V80" i="100"/>
  <c r="V79" i="100"/>
  <c r="V78" i="100"/>
  <c r="C78" i="100"/>
  <c r="V77" i="100"/>
  <c r="V76" i="100"/>
  <c r="V75" i="100"/>
  <c r="V74" i="100"/>
  <c r="C74" i="100"/>
  <c r="V73" i="100"/>
  <c r="C73" i="100"/>
  <c r="V72" i="100"/>
  <c r="V71" i="100"/>
  <c r="V70" i="100"/>
  <c r="V69" i="100"/>
  <c r="V68" i="100"/>
  <c r="V67" i="100"/>
  <c r="V66" i="100"/>
  <c r="C66" i="100"/>
  <c r="V65" i="100"/>
  <c r="V64" i="100"/>
  <c r="V63" i="100"/>
  <c r="V62" i="100"/>
  <c r="V61" i="100"/>
  <c r="V60" i="100"/>
  <c r="C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C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C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V4" i="100"/>
  <c r="E3" i="100"/>
  <c r="V3" i="100" s="1"/>
  <c r="C3" i="100"/>
  <c r="J41" i="95" l="1"/>
  <c r="G39" i="95"/>
  <c r="G38" i="95"/>
  <c r="G37" i="95"/>
  <c r="G36" i="95"/>
  <c r="G33" i="95"/>
  <c r="G32" i="95"/>
  <c r="G31" i="95"/>
  <c r="G28" i="95"/>
  <c r="A1" i="95"/>
  <c r="G34" i="95" l="1"/>
  <c r="G40" i="95"/>
  <c r="D9" i="92"/>
  <c r="AW108" i="91" l="1"/>
  <c r="AU108" i="91"/>
  <c r="K25" i="82" l="1"/>
  <c r="K26" i="82"/>
  <c r="K27" i="82"/>
  <c r="K28" i="82"/>
  <c r="K24" i="82"/>
  <c r="G22" i="81"/>
  <c r="K19" i="82" s="1"/>
  <c r="C22" i="81"/>
  <c r="C19" i="82" s="1"/>
  <c r="B22" i="81"/>
  <c r="B19" i="82" s="1"/>
  <c r="A22" i="81"/>
  <c r="A19" i="82" s="1"/>
  <c r="AQ107" i="91" l="1"/>
  <c r="AR107" i="91"/>
  <c r="AP107" i="91"/>
  <c r="AS5" i="91"/>
  <c r="AS6" i="91"/>
  <c r="AS7" i="91"/>
  <c r="AS8" i="91"/>
  <c r="AS9" i="91"/>
  <c r="AS10" i="91"/>
  <c r="AS11" i="91"/>
  <c r="AS12" i="91"/>
  <c r="AS13" i="91"/>
  <c r="AS14" i="91"/>
  <c r="AS15" i="91"/>
  <c r="AS16" i="91"/>
  <c r="AS17" i="91"/>
  <c r="AS18" i="91"/>
  <c r="AS19" i="91"/>
  <c r="AS20" i="91"/>
  <c r="AS21" i="91"/>
  <c r="AS23" i="91"/>
  <c r="AS24" i="91"/>
  <c r="AS25" i="91"/>
  <c r="AS26" i="91"/>
  <c r="AS27" i="91"/>
  <c r="AS28" i="91"/>
  <c r="AS29" i="91"/>
  <c r="AS30" i="91"/>
  <c r="AS31" i="91"/>
  <c r="AS32" i="91"/>
  <c r="AS33" i="91"/>
  <c r="AS34" i="91"/>
  <c r="AS36" i="91"/>
  <c r="AS37" i="91"/>
  <c r="AS38" i="91"/>
  <c r="AS39" i="91"/>
  <c r="AS40" i="91"/>
  <c r="AS41" i="91"/>
  <c r="AS42" i="91"/>
  <c r="AS43" i="91"/>
  <c r="AS44" i="91"/>
  <c r="AS45" i="91"/>
  <c r="AS46" i="91"/>
  <c r="AS47" i="91"/>
  <c r="AS48" i="91"/>
  <c r="AS49" i="91"/>
  <c r="AS50" i="91"/>
  <c r="AS51" i="91"/>
  <c r="AS52" i="91"/>
  <c r="AS53" i="91"/>
  <c r="AS54" i="91"/>
  <c r="AS55" i="91"/>
  <c r="AS56" i="91"/>
  <c r="AS57" i="91"/>
  <c r="AS58" i="91"/>
  <c r="AS59" i="91"/>
  <c r="AS60" i="91"/>
  <c r="AS61" i="91"/>
  <c r="AS62" i="91"/>
  <c r="AS63" i="91"/>
  <c r="AS64" i="91"/>
  <c r="AS65" i="91"/>
  <c r="AS66" i="91"/>
  <c r="AS67" i="91"/>
  <c r="AS68" i="91"/>
  <c r="AS69" i="91"/>
  <c r="AS70" i="91"/>
  <c r="AS71" i="91"/>
  <c r="AS72" i="91"/>
  <c r="AS73" i="91"/>
  <c r="AS74" i="91"/>
  <c r="AS75" i="91"/>
  <c r="AS76" i="91"/>
  <c r="AS77" i="91"/>
  <c r="AS78" i="91"/>
  <c r="AS79" i="91"/>
  <c r="AS80" i="91"/>
  <c r="AS81" i="91"/>
  <c r="AS82" i="91"/>
  <c r="AS83" i="91"/>
  <c r="AS84" i="91"/>
  <c r="AS85" i="91"/>
  <c r="AS86" i="91"/>
  <c r="AS87" i="91"/>
  <c r="AS88" i="91"/>
  <c r="AS89" i="91"/>
  <c r="AS90" i="91"/>
  <c r="AS91" i="91"/>
  <c r="AS92" i="91"/>
  <c r="AS93" i="91"/>
  <c r="AS94" i="91"/>
  <c r="AS95" i="91"/>
  <c r="AS96" i="91"/>
  <c r="AS97" i="91"/>
  <c r="AS98" i="91"/>
  <c r="AS99" i="91"/>
  <c r="AS100" i="91"/>
  <c r="AS101" i="91"/>
  <c r="AS102" i="91"/>
  <c r="AS103" i="91"/>
  <c r="AS104" i="91"/>
  <c r="AS105" i="91"/>
  <c r="AS106" i="91"/>
  <c r="AS4" i="91"/>
  <c r="AO5" i="91"/>
  <c r="AO6" i="91"/>
  <c r="AO7" i="91"/>
  <c r="AO8" i="91"/>
  <c r="AO9" i="91"/>
  <c r="AO10" i="91"/>
  <c r="AO11" i="91"/>
  <c r="AO12" i="91"/>
  <c r="AO13" i="91"/>
  <c r="AO14" i="91"/>
  <c r="AO15" i="91"/>
  <c r="AO16" i="91"/>
  <c r="AO17" i="91"/>
  <c r="AO18" i="91"/>
  <c r="AO19" i="91"/>
  <c r="AO20" i="91"/>
  <c r="AO21" i="91"/>
  <c r="AO23" i="91"/>
  <c r="AO24" i="91"/>
  <c r="AO25" i="91"/>
  <c r="AO26" i="91"/>
  <c r="AO27" i="91"/>
  <c r="AO28" i="91"/>
  <c r="AO29" i="91"/>
  <c r="AO30" i="91"/>
  <c r="AO31" i="91"/>
  <c r="AO32" i="91"/>
  <c r="AO33" i="91"/>
  <c r="AO34" i="91"/>
  <c r="AO36" i="91"/>
  <c r="AO37" i="91"/>
  <c r="AO38" i="91"/>
  <c r="AO39" i="91"/>
  <c r="AO40" i="91"/>
  <c r="AO41" i="91"/>
  <c r="AO42" i="91"/>
  <c r="AO43" i="91"/>
  <c r="AO44" i="91"/>
  <c r="AO45" i="91"/>
  <c r="AO46" i="91"/>
  <c r="AO47" i="91"/>
  <c r="AO48" i="91"/>
  <c r="AO49" i="91"/>
  <c r="AO50" i="91"/>
  <c r="AO51" i="91"/>
  <c r="AO52" i="91"/>
  <c r="AO53" i="91"/>
  <c r="AO54" i="91"/>
  <c r="AO55" i="91"/>
  <c r="AO56" i="91"/>
  <c r="AO57" i="91"/>
  <c r="AO58" i="91"/>
  <c r="AO59" i="91"/>
  <c r="AO60" i="91"/>
  <c r="AO61" i="91"/>
  <c r="AO62" i="91"/>
  <c r="AO63" i="91"/>
  <c r="AO64" i="91"/>
  <c r="AO65" i="91"/>
  <c r="AO66" i="91"/>
  <c r="AO67" i="91"/>
  <c r="AO68" i="91"/>
  <c r="AO69" i="91"/>
  <c r="AO70" i="91"/>
  <c r="AO71" i="91"/>
  <c r="AO72" i="91"/>
  <c r="AO73" i="91"/>
  <c r="AO74" i="91"/>
  <c r="AO75" i="91"/>
  <c r="AO76" i="91"/>
  <c r="AO77" i="91"/>
  <c r="AO78" i="91"/>
  <c r="AO79" i="91"/>
  <c r="AO80" i="91"/>
  <c r="AO81" i="91"/>
  <c r="AO82" i="91"/>
  <c r="AO83" i="91"/>
  <c r="AO84" i="91"/>
  <c r="AO85" i="91"/>
  <c r="AO86" i="91"/>
  <c r="AO87" i="91"/>
  <c r="AO88" i="91"/>
  <c r="AO89" i="91"/>
  <c r="AO90" i="91"/>
  <c r="AO91" i="91"/>
  <c r="AO92" i="91"/>
  <c r="AO93" i="91"/>
  <c r="AO94" i="91"/>
  <c r="AO95" i="91"/>
  <c r="AO96" i="91"/>
  <c r="AO97" i="91"/>
  <c r="AO98" i="91"/>
  <c r="AO99" i="91"/>
  <c r="AO100" i="91"/>
  <c r="AO101" i="91"/>
  <c r="AO102" i="91"/>
  <c r="AO103" i="91"/>
  <c r="AO104" i="91"/>
  <c r="AO105" i="91"/>
  <c r="AO106" i="91"/>
  <c r="AO4" i="91"/>
  <c r="AG107" i="91"/>
  <c r="AH107" i="91"/>
  <c r="AI107" i="91"/>
  <c r="AJ107" i="91"/>
  <c r="AK107" i="91"/>
  <c r="AF107" i="91"/>
  <c r="AL5" i="91"/>
  <c r="AL6" i="91"/>
  <c r="AL7" i="91"/>
  <c r="AL8" i="91"/>
  <c r="AL9" i="91"/>
  <c r="AL10" i="91"/>
  <c r="AL11" i="91"/>
  <c r="AL12" i="91"/>
  <c r="AL13" i="91"/>
  <c r="AL14" i="91"/>
  <c r="AL15" i="91"/>
  <c r="AL16" i="91"/>
  <c r="AL17" i="91"/>
  <c r="AL18" i="91"/>
  <c r="AL19" i="91"/>
  <c r="AL20" i="91"/>
  <c r="AL21" i="91"/>
  <c r="AL23" i="91"/>
  <c r="AL24" i="91"/>
  <c r="AL25" i="91"/>
  <c r="AL26" i="91"/>
  <c r="AL27" i="91"/>
  <c r="AL28" i="91"/>
  <c r="AL29" i="91"/>
  <c r="AL30" i="91"/>
  <c r="AL31" i="91"/>
  <c r="AL32" i="91"/>
  <c r="AL33" i="91"/>
  <c r="AL34" i="91"/>
  <c r="AL36" i="91"/>
  <c r="AL37" i="91"/>
  <c r="AL38" i="91"/>
  <c r="AL39" i="91"/>
  <c r="AL40" i="91"/>
  <c r="AL41" i="91"/>
  <c r="AL42" i="91"/>
  <c r="AL43" i="91"/>
  <c r="AL44" i="91"/>
  <c r="AL45" i="91"/>
  <c r="AL46" i="91"/>
  <c r="AL47" i="91"/>
  <c r="AL48" i="91"/>
  <c r="AL49" i="91"/>
  <c r="AL50" i="91"/>
  <c r="AL51" i="91"/>
  <c r="AL52" i="91"/>
  <c r="AL53" i="91"/>
  <c r="AL54" i="91"/>
  <c r="AL55" i="91"/>
  <c r="AL56" i="91"/>
  <c r="AL57" i="91"/>
  <c r="AL58" i="91"/>
  <c r="AL59" i="91"/>
  <c r="AL60" i="91"/>
  <c r="AL61" i="91"/>
  <c r="AL62" i="91"/>
  <c r="AL63" i="91"/>
  <c r="AL64" i="91"/>
  <c r="AL65" i="91"/>
  <c r="AL66" i="91"/>
  <c r="AL67" i="91"/>
  <c r="AL68" i="91"/>
  <c r="AL69" i="91"/>
  <c r="AL70" i="91"/>
  <c r="AL71" i="91"/>
  <c r="AL72" i="91"/>
  <c r="AL73" i="91"/>
  <c r="AL74" i="91"/>
  <c r="AL75" i="91"/>
  <c r="AL76" i="91"/>
  <c r="AL77" i="91"/>
  <c r="AL78" i="91"/>
  <c r="AL79" i="91"/>
  <c r="AL80" i="91"/>
  <c r="AL81" i="91"/>
  <c r="AL82" i="91"/>
  <c r="AL83" i="91"/>
  <c r="AL84" i="91"/>
  <c r="AL85" i="91"/>
  <c r="AL86" i="91"/>
  <c r="AL87" i="91"/>
  <c r="AL88" i="91"/>
  <c r="AL89" i="91"/>
  <c r="AL90" i="91"/>
  <c r="AL91" i="91"/>
  <c r="AL92" i="91"/>
  <c r="AL93" i="91"/>
  <c r="AL94" i="91"/>
  <c r="AL95" i="91"/>
  <c r="AL96" i="91"/>
  <c r="AL97" i="91"/>
  <c r="AL98" i="91"/>
  <c r="AL99" i="91"/>
  <c r="AL100" i="91"/>
  <c r="AL101" i="91"/>
  <c r="AL102" i="91"/>
  <c r="AL103" i="91"/>
  <c r="AL104" i="91"/>
  <c r="AL105" i="91"/>
  <c r="AL106" i="91"/>
  <c r="AL4" i="91"/>
  <c r="AC107" i="91"/>
  <c r="AD107" i="91"/>
  <c r="AB107" i="91"/>
  <c r="AE5" i="91"/>
  <c r="AE6" i="91"/>
  <c r="AE7" i="91"/>
  <c r="AE8" i="91"/>
  <c r="AE9" i="91"/>
  <c r="AE10" i="91"/>
  <c r="AE11" i="91"/>
  <c r="AE12" i="91"/>
  <c r="AE13" i="91"/>
  <c r="AE14" i="91"/>
  <c r="AE15" i="91"/>
  <c r="AE16" i="91"/>
  <c r="AE17" i="91"/>
  <c r="AE18" i="91"/>
  <c r="AE19" i="91"/>
  <c r="AE20" i="91"/>
  <c r="AE21" i="91"/>
  <c r="AE23" i="91"/>
  <c r="AE24" i="91"/>
  <c r="AE25" i="91"/>
  <c r="AE26" i="91"/>
  <c r="AE27" i="91"/>
  <c r="AE28" i="91"/>
  <c r="AE29" i="91"/>
  <c r="AE30" i="91"/>
  <c r="AE31" i="91"/>
  <c r="AE32" i="91"/>
  <c r="AE33" i="91"/>
  <c r="AE34" i="91"/>
  <c r="AE36" i="91"/>
  <c r="AE37" i="91"/>
  <c r="AE38" i="91"/>
  <c r="AE39" i="91"/>
  <c r="AE40" i="91"/>
  <c r="AE41" i="91"/>
  <c r="AE42" i="91"/>
  <c r="AE43" i="91"/>
  <c r="AE44" i="91"/>
  <c r="AE45" i="91"/>
  <c r="AE46" i="91"/>
  <c r="AE47" i="91"/>
  <c r="AE48" i="91"/>
  <c r="AE49" i="91"/>
  <c r="AE50" i="91"/>
  <c r="AE51" i="91"/>
  <c r="AE52" i="91"/>
  <c r="AE53" i="91"/>
  <c r="AE54" i="91"/>
  <c r="AE55" i="91"/>
  <c r="AE56" i="91"/>
  <c r="AE57" i="91"/>
  <c r="AE58" i="91"/>
  <c r="AE59" i="91"/>
  <c r="AE60" i="91"/>
  <c r="AE61" i="91"/>
  <c r="AE62" i="91"/>
  <c r="AE63" i="91"/>
  <c r="AE64" i="91"/>
  <c r="AE65" i="91"/>
  <c r="AE66" i="91"/>
  <c r="AE67" i="91"/>
  <c r="AE68" i="91"/>
  <c r="AE69" i="91"/>
  <c r="AE70" i="91"/>
  <c r="AE71" i="91"/>
  <c r="AE72" i="91"/>
  <c r="AE73" i="91"/>
  <c r="AE74" i="91"/>
  <c r="AE75" i="91"/>
  <c r="AE76" i="91"/>
  <c r="AE77" i="91"/>
  <c r="AE78" i="91"/>
  <c r="AE79" i="91"/>
  <c r="AE80" i="91"/>
  <c r="AE81" i="91"/>
  <c r="AE82" i="91"/>
  <c r="AE83" i="91"/>
  <c r="AE84" i="91"/>
  <c r="AE85" i="91"/>
  <c r="AE86" i="91"/>
  <c r="AE87" i="91"/>
  <c r="AE88" i="91"/>
  <c r="AE89" i="91"/>
  <c r="AE90" i="91"/>
  <c r="AE91" i="91"/>
  <c r="AE92" i="91"/>
  <c r="AE93" i="91"/>
  <c r="AE94" i="91"/>
  <c r="AE95" i="91"/>
  <c r="AE96" i="91"/>
  <c r="AE97" i="91"/>
  <c r="AE98" i="91"/>
  <c r="AE99" i="91"/>
  <c r="AE100" i="91"/>
  <c r="AE101" i="91"/>
  <c r="AE102" i="91"/>
  <c r="AE103" i="91"/>
  <c r="AE104" i="91"/>
  <c r="AE105" i="91"/>
  <c r="AE106" i="91"/>
  <c r="AE4" i="91"/>
  <c r="AA106" i="91"/>
  <c r="AA5" i="91"/>
  <c r="AA6" i="91"/>
  <c r="AA7" i="91"/>
  <c r="AA8" i="91"/>
  <c r="AA9" i="91"/>
  <c r="AA10" i="91"/>
  <c r="AA11" i="91"/>
  <c r="AA12" i="91"/>
  <c r="AA13" i="91"/>
  <c r="AA14" i="91"/>
  <c r="AA15" i="91"/>
  <c r="AA16" i="91"/>
  <c r="AA17" i="91"/>
  <c r="AA18" i="91"/>
  <c r="AA19" i="91"/>
  <c r="AA20" i="91"/>
  <c r="AA21" i="91"/>
  <c r="AA23" i="91"/>
  <c r="AA24" i="91"/>
  <c r="AA25" i="91"/>
  <c r="AA26" i="91"/>
  <c r="AA27" i="91"/>
  <c r="AA28" i="91"/>
  <c r="AA29" i="91"/>
  <c r="AA30" i="91"/>
  <c r="AA31" i="91"/>
  <c r="AA32" i="91"/>
  <c r="AA33" i="91"/>
  <c r="AA34" i="91"/>
  <c r="AA36" i="91"/>
  <c r="AA37" i="91"/>
  <c r="AA38" i="91"/>
  <c r="AA39" i="91"/>
  <c r="AA40" i="91"/>
  <c r="AA41" i="91"/>
  <c r="AA42" i="91"/>
  <c r="AA43" i="91"/>
  <c r="AA44" i="91"/>
  <c r="AA45" i="91"/>
  <c r="AA46" i="91"/>
  <c r="AA47" i="91"/>
  <c r="AA48" i="91"/>
  <c r="AA49" i="91"/>
  <c r="AA50" i="91"/>
  <c r="AA51" i="91"/>
  <c r="AA52" i="91"/>
  <c r="AA53" i="91"/>
  <c r="AA54" i="91"/>
  <c r="AA55" i="91"/>
  <c r="AA56" i="91"/>
  <c r="AA57" i="91"/>
  <c r="AA58" i="91"/>
  <c r="AA59" i="91"/>
  <c r="AA60" i="91"/>
  <c r="AA61" i="91"/>
  <c r="AA62" i="91"/>
  <c r="AA63" i="91"/>
  <c r="AA64" i="91"/>
  <c r="AA65" i="91"/>
  <c r="AA66" i="91"/>
  <c r="AA67" i="91"/>
  <c r="AA68" i="91"/>
  <c r="AA69" i="91"/>
  <c r="AA70" i="91"/>
  <c r="AA71" i="91"/>
  <c r="AA72" i="91"/>
  <c r="AA73" i="91"/>
  <c r="AA74" i="91"/>
  <c r="AA75" i="91"/>
  <c r="AA76" i="91"/>
  <c r="AA77" i="91"/>
  <c r="AA78" i="91"/>
  <c r="AA79" i="91"/>
  <c r="AA80" i="91"/>
  <c r="AA81" i="91"/>
  <c r="AA82" i="91"/>
  <c r="AA83" i="91"/>
  <c r="AA84" i="91"/>
  <c r="AA85" i="91"/>
  <c r="AA86" i="91"/>
  <c r="AA87" i="91"/>
  <c r="AA88" i="91"/>
  <c r="AA89" i="91"/>
  <c r="AA90" i="91"/>
  <c r="AA91" i="91"/>
  <c r="AA92" i="91"/>
  <c r="AA93" i="91"/>
  <c r="AA94" i="91"/>
  <c r="AA95" i="91"/>
  <c r="AA96" i="91"/>
  <c r="AA97" i="91"/>
  <c r="AA98" i="91"/>
  <c r="AA99" i="91"/>
  <c r="AA100" i="91"/>
  <c r="AA101" i="91"/>
  <c r="AA102" i="91"/>
  <c r="AA103" i="91"/>
  <c r="AA104" i="91"/>
  <c r="AA105" i="91"/>
  <c r="AA4" i="91"/>
  <c r="X5" i="91"/>
  <c r="X6" i="91"/>
  <c r="X7" i="91"/>
  <c r="X8" i="91"/>
  <c r="X9" i="91"/>
  <c r="X10" i="91"/>
  <c r="X11" i="91"/>
  <c r="X12" i="91"/>
  <c r="X13" i="91"/>
  <c r="X14" i="91"/>
  <c r="X15" i="91"/>
  <c r="X16" i="91"/>
  <c r="X17" i="91"/>
  <c r="X18" i="91"/>
  <c r="X19" i="91"/>
  <c r="X20" i="91"/>
  <c r="X21" i="91"/>
  <c r="X23" i="91"/>
  <c r="X24" i="91"/>
  <c r="X25" i="91"/>
  <c r="X26" i="91"/>
  <c r="X27" i="91"/>
  <c r="X28" i="91"/>
  <c r="X29" i="91"/>
  <c r="X30" i="91"/>
  <c r="X31" i="91"/>
  <c r="X32" i="91"/>
  <c r="X33" i="91"/>
  <c r="X34" i="91"/>
  <c r="X36" i="91"/>
  <c r="X37" i="91"/>
  <c r="X38" i="91"/>
  <c r="X39" i="91"/>
  <c r="X40" i="91"/>
  <c r="X41" i="91"/>
  <c r="X42" i="91"/>
  <c r="X43" i="91"/>
  <c r="X44" i="91"/>
  <c r="X45" i="91"/>
  <c r="X46" i="91"/>
  <c r="X47" i="91"/>
  <c r="X48" i="91"/>
  <c r="X49" i="91"/>
  <c r="X50" i="91"/>
  <c r="X51" i="91"/>
  <c r="X52" i="91"/>
  <c r="X53" i="91"/>
  <c r="X54" i="91"/>
  <c r="X55" i="91"/>
  <c r="X56" i="91"/>
  <c r="X57" i="91"/>
  <c r="X58" i="91"/>
  <c r="X59" i="91"/>
  <c r="X60" i="91"/>
  <c r="X61" i="91"/>
  <c r="X62" i="91"/>
  <c r="X63" i="91"/>
  <c r="X64" i="91"/>
  <c r="X65" i="91"/>
  <c r="X66" i="91"/>
  <c r="X67" i="91"/>
  <c r="X68" i="91"/>
  <c r="X69" i="91"/>
  <c r="X70" i="91"/>
  <c r="X71" i="91"/>
  <c r="X72" i="91"/>
  <c r="X73" i="91"/>
  <c r="X74" i="91"/>
  <c r="X75" i="91"/>
  <c r="X76" i="91"/>
  <c r="X77" i="91"/>
  <c r="X78" i="91"/>
  <c r="X79" i="91"/>
  <c r="X80" i="91"/>
  <c r="X81" i="91"/>
  <c r="X82" i="91"/>
  <c r="X83" i="91"/>
  <c r="X84" i="91"/>
  <c r="X85" i="91"/>
  <c r="X86" i="91"/>
  <c r="X87" i="91"/>
  <c r="X88" i="91"/>
  <c r="X89" i="91"/>
  <c r="X90" i="91"/>
  <c r="X91" i="91"/>
  <c r="X92" i="91"/>
  <c r="X93" i="91"/>
  <c r="X94" i="91"/>
  <c r="X95" i="91"/>
  <c r="X96" i="91"/>
  <c r="X97" i="91"/>
  <c r="X98" i="91"/>
  <c r="X99" i="91"/>
  <c r="X100" i="91"/>
  <c r="X101" i="91"/>
  <c r="X102" i="91"/>
  <c r="X103" i="91"/>
  <c r="X104" i="91"/>
  <c r="X105" i="91"/>
  <c r="X106" i="91"/>
  <c r="X4" i="91"/>
  <c r="Q5" i="91"/>
  <c r="Q6" i="91"/>
  <c r="Q7" i="91"/>
  <c r="Q8" i="91"/>
  <c r="Q9" i="91"/>
  <c r="Q10" i="91"/>
  <c r="Q11" i="91"/>
  <c r="Q12" i="91"/>
  <c r="Q13" i="91"/>
  <c r="Q14" i="91"/>
  <c r="Q15" i="91"/>
  <c r="Q16" i="91"/>
  <c r="Q17" i="91"/>
  <c r="Q18" i="91"/>
  <c r="Q19" i="91"/>
  <c r="Q20" i="91"/>
  <c r="Q21" i="91"/>
  <c r="Q23" i="91"/>
  <c r="Q24" i="91"/>
  <c r="Q25" i="91"/>
  <c r="Q26" i="91"/>
  <c r="Q27" i="91"/>
  <c r="Q28" i="91"/>
  <c r="Q29" i="91"/>
  <c r="Q30" i="91"/>
  <c r="Q31" i="91"/>
  <c r="Q32" i="91"/>
  <c r="Q33" i="91"/>
  <c r="Q34" i="91"/>
  <c r="Q36" i="91"/>
  <c r="Q37" i="91"/>
  <c r="Q38" i="91"/>
  <c r="Q39" i="91"/>
  <c r="Q40" i="91"/>
  <c r="Q41" i="91"/>
  <c r="Q42" i="91"/>
  <c r="Q43" i="91"/>
  <c r="Q44" i="91"/>
  <c r="Q45" i="91"/>
  <c r="Q46" i="91"/>
  <c r="Q47" i="91"/>
  <c r="Q48" i="91"/>
  <c r="Q49" i="91"/>
  <c r="Q50" i="91"/>
  <c r="Q51" i="91"/>
  <c r="Q52" i="91"/>
  <c r="Q53" i="91"/>
  <c r="Q54" i="91"/>
  <c r="Q55" i="91"/>
  <c r="Q56" i="91"/>
  <c r="Q57" i="91"/>
  <c r="Q58" i="91"/>
  <c r="Q59" i="91"/>
  <c r="Q60" i="91"/>
  <c r="Q61" i="91"/>
  <c r="Q62" i="91"/>
  <c r="Q63" i="91"/>
  <c r="Q64" i="91"/>
  <c r="Q65" i="91"/>
  <c r="Q66" i="91"/>
  <c r="Q67" i="91"/>
  <c r="Q68" i="91"/>
  <c r="Q69" i="91"/>
  <c r="Q70" i="91"/>
  <c r="Q71" i="91"/>
  <c r="Q72" i="91"/>
  <c r="Q73" i="91"/>
  <c r="Q74" i="91"/>
  <c r="Q75" i="91"/>
  <c r="Q76" i="91"/>
  <c r="Q77" i="91"/>
  <c r="Q78" i="91"/>
  <c r="Q79" i="91"/>
  <c r="Q80" i="91"/>
  <c r="Q81" i="91"/>
  <c r="Q82" i="91"/>
  <c r="Q83" i="91"/>
  <c r="Q84" i="91"/>
  <c r="Q85" i="91"/>
  <c r="Q86" i="91"/>
  <c r="Q87" i="91"/>
  <c r="Q88" i="91"/>
  <c r="Q89" i="91"/>
  <c r="Q90" i="91"/>
  <c r="Q91" i="91"/>
  <c r="Q92" i="91"/>
  <c r="Q93" i="91"/>
  <c r="Q94" i="91"/>
  <c r="Q95" i="91"/>
  <c r="Q96" i="91"/>
  <c r="Q97" i="91"/>
  <c r="Q98" i="91"/>
  <c r="Q99" i="91"/>
  <c r="Q100" i="91"/>
  <c r="Q101" i="91"/>
  <c r="Q102" i="91"/>
  <c r="Q103" i="91"/>
  <c r="Q104" i="91"/>
  <c r="Q105" i="91"/>
  <c r="Q106" i="91"/>
  <c r="Q4" i="91"/>
  <c r="O107" i="91"/>
  <c r="P107" i="91"/>
  <c r="N107" i="91"/>
  <c r="K107" i="91"/>
  <c r="J4" i="91"/>
  <c r="M4" i="91" s="1"/>
  <c r="R107" i="91"/>
  <c r="J23" i="91" l="1"/>
  <c r="M23" i="91" s="1"/>
  <c r="J21" i="91"/>
  <c r="M21" i="91" s="1"/>
  <c r="J5" i="91"/>
  <c r="M5" i="91" s="1"/>
  <c r="J6" i="91"/>
  <c r="M6" i="91" s="1"/>
  <c r="J7" i="91"/>
  <c r="M7" i="91" s="1"/>
  <c r="J8" i="91"/>
  <c r="M8" i="91" s="1"/>
  <c r="J9" i="91"/>
  <c r="M9" i="91" s="1"/>
  <c r="J10" i="91"/>
  <c r="M10" i="91" s="1"/>
  <c r="J11" i="91"/>
  <c r="M11" i="91" s="1"/>
  <c r="J12" i="91"/>
  <c r="M12" i="91" s="1"/>
  <c r="J13" i="91"/>
  <c r="M13" i="91" s="1"/>
  <c r="J14" i="91"/>
  <c r="M14" i="91" s="1"/>
  <c r="J15" i="91"/>
  <c r="M15" i="91" s="1"/>
  <c r="J16" i="91"/>
  <c r="M16" i="91" s="1"/>
  <c r="J17" i="91"/>
  <c r="M17" i="91" s="1"/>
  <c r="J18" i="91"/>
  <c r="M18" i="91" s="1"/>
  <c r="J19" i="91"/>
  <c r="M19" i="91" s="1"/>
  <c r="J20" i="91"/>
  <c r="M20" i="91" s="1"/>
  <c r="J24" i="91"/>
  <c r="M24" i="91" s="1"/>
  <c r="J25" i="91"/>
  <c r="M25" i="91" s="1"/>
  <c r="J26" i="91"/>
  <c r="M26" i="91" s="1"/>
  <c r="J27" i="91"/>
  <c r="M27" i="91" s="1"/>
  <c r="J28" i="91"/>
  <c r="M28" i="91" s="1"/>
  <c r="J29" i="91"/>
  <c r="M29" i="91" s="1"/>
  <c r="J30" i="91"/>
  <c r="M30" i="91" s="1"/>
  <c r="J31" i="91"/>
  <c r="M31" i="91" s="1"/>
  <c r="J32" i="91"/>
  <c r="M32" i="91" s="1"/>
  <c r="J33" i="91"/>
  <c r="M33" i="91" s="1"/>
  <c r="J34" i="91"/>
  <c r="M34" i="91" s="1"/>
  <c r="J36" i="91"/>
  <c r="M36" i="91" s="1"/>
  <c r="J37" i="91"/>
  <c r="M37" i="91" s="1"/>
  <c r="J38" i="91"/>
  <c r="M38" i="91" s="1"/>
  <c r="J39" i="91"/>
  <c r="M39" i="91" s="1"/>
  <c r="J40" i="91"/>
  <c r="M40" i="91" s="1"/>
  <c r="J41" i="91"/>
  <c r="M41" i="91" s="1"/>
  <c r="J42" i="91"/>
  <c r="M42" i="91" s="1"/>
  <c r="J43" i="91"/>
  <c r="M43" i="91" s="1"/>
  <c r="J44" i="91"/>
  <c r="M44" i="91" s="1"/>
  <c r="J45" i="91"/>
  <c r="M45" i="91" s="1"/>
  <c r="J46" i="91"/>
  <c r="M46" i="91" s="1"/>
  <c r="J47" i="91"/>
  <c r="M47" i="91" s="1"/>
  <c r="J48" i="91"/>
  <c r="M48" i="91" s="1"/>
  <c r="J49" i="91"/>
  <c r="M49" i="91" s="1"/>
  <c r="J50" i="91"/>
  <c r="M50" i="91" s="1"/>
  <c r="J51" i="91"/>
  <c r="M51" i="91" s="1"/>
  <c r="J52" i="91"/>
  <c r="M52" i="91" s="1"/>
  <c r="J53" i="91"/>
  <c r="M53" i="91" s="1"/>
  <c r="J54" i="91"/>
  <c r="M54" i="91" s="1"/>
  <c r="J55" i="91"/>
  <c r="M55" i="91" s="1"/>
  <c r="J56" i="91"/>
  <c r="M56" i="91" s="1"/>
  <c r="J57" i="91"/>
  <c r="M57" i="91" s="1"/>
  <c r="J58" i="91"/>
  <c r="M58" i="91" s="1"/>
  <c r="J59" i="91"/>
  <c r="M59" i="91" s="1"/>
  <c r="J60" i="91"/>
  <c r="M60" i="91" s="1"/>
  <c r="J61" i="91"/>
  <c r="M61" i="91" s="1"/>
  <c r="J62" i="91"/>
  <c r="M62" i="91" s="1"/>
  <c r="J63" i="91"/>
  <c r="M63" i="91" s="1"/>
  <c r="J64" i="91"/>
  <c r="M64" i="91" s="1"/>
  <c r="J65" i="91"/>
  <c r="M65" i="91" s="1"/>
  <c r="J66" i="91"/>
  <c r="M66" i="91" s="1"/>
  <c r="J67" i="91"/>
  <c r="M67" i="91" s="1"/>
  <c r="J68" i="91"/>
  <c r="M68" i="91" s="1"/>
  <c r="J69" i="91"/>
  <c r="M69" i="91" s="1"/>
  <c r="J70" i="91"/>
  <c r="M70" i="91" s="1"/>
  <c r="J71" i="91"/>
  <c r="M71" i="91" s="1"/>
  <c r="J72" i="91"/>
  <c r="M72" i="91" s="1"/>
  <c r="J73" i="91"/>
  <c r="M73" i="91" s="1"/>
  <c r="J74" i="91"/>
  <c r="M74" i="91" s="1"/>
  <c r="J75" i="91"/>
  <c r="M75" i="91" s="1"/>
  <c r="J76" i="91"/>
  <c r="M76" i="91" s="1"/>
  <c r="J77" i="91"/>
  <c r="M77" i="91" s="1"/>
  <c r="J78" i="91"/>
  <c r="M78" i="91" s="1"/>
  <c r="J79" i="91"/>
  <c r="M79" i="91" s="1"/>
  <c r="J80" i="91"/>
  <c r="M80" i="91" s="1"/>
  <c r="J81" i="91"/>
  <c r="M81" i="91" s="1"/>
  <c r="J82" i="91"/>
  <c r="M82" i="91" s="1"/>
  <c r="J83" i="91"/>
  <c r="M83" i="91" s="1"/>
  <c r="J84" i="91"/>
  <c r="M84" i="91" s="1"/>
  <c r="J85" i="91"/>
  <c r="M85" i="91" s="1"/>
  <c r="J86" i="91"/>
  <c r="M86" i="91" s="1"/>
  <c r="J87" i="91"/>
  <c r="M87" i="91" s="1"/>
  <c r="J88" i="91"/>
  <c r="M88" i="91" s="1"/>
  <c r="J89" i="91"/>
  <c r="M89" i="91" s="1"/>
  <c r="J90" i="91"/>
  <c r="M90" i="91" s="1"/>
  <c r="J91" i="91"/>
  <c r="M91" i="91" s="1"/>
  <c r="J92" i="91"/>
  <c r="M92" i="91" s="1"/>
  <c r="J93" i="91"/>
  <c r="M93" i="91" s="1"/>
  <c r="J94" i="91"/>
  <c r="M94" i="91" s="1"/>
  <c r="J95" i="91"/>
  <c r="M95" i="91" s="1"/>
  <c r="J96" i="91"/>
  <c r="M96" i="91" s="1"/>
  <c r="J97" i="91"/>
  <c r="M97" i="91" s="1"/>
  <c r="J98" i="91"/>
  <c r="M98" i="91" s="1"/>
  <c r="J99" i="91"/>
  <c r="M99" i="91" s="1"/>
  <c r="J100" i="91"/>
  <c r="M100" i="91" s="1"/>
  <c r="J101" i="91"/>
  <c r="M101" i="91" s="1"/>
  <c r="J102" i="91"/>
  <c r="M102" i="91" s="1"/>
  <c r="J103" i="91"/>
  <c r="M103" i="91" s="1"/>
  <c r="J104" i="91"/>
  <c r="M104" i="91" s="1"/>
  <c r="J105" i="91"/>
  <c r="M105" i="91" s="1"/>
  <c r="J106" i="91"/>
  <c r="M106" i="91" s="1"/>
  <c r="AN107" i="91" l="1"/>
  <c r="AM107" i="91"/>
  <c r="Z107" i="91"/>
  <c r="Y107" i="91"/>
  <c r="L107" i="91"/>
  <c r="S107" i="91" l="1"/>
  <c r="T107" i="91"/>
  <c r="U107" i="91"/>
  <c r="V107" i="91"/>
  <c r="W107" i="91"/>
  <c r="E107" i="91"/>
  <c r="F107" i="91"/>
  <c r="G107" i="91"/>
  <c r="H107" i="91"/>
  <c r="I107" i="91"/>
  <c r="D107" i="91"/>
  <c r="F503" i="78" l="1"/>
  <c r="E503" i="78" s="1"/>
  <c r="E502" i="78"/>
  <c r="E501" i="78"/>
  <c r="I504" i="78"/>
  <c r="H504" i="78" s="1"/>
  <c r="I503" i="78"/>
  <c r="H503" i="78" s="1"/>
  <c r="I502" i="78"/>
  <c r="H502" i="78" s="1"/>
  <c r="I501" i="78"/>
  <c r="H501" i="78" s="1"/>
  <c r="I496" i="78"/>
  <c r="H496" i="78" s="1"/>
  <c r="I495" i="78"/>
  <c r="H495" i="78" s="1"/>
  <c r="E495" i="78"/>
  <c r="I494" i="78"/>
  <c r="H494" i="78" s="1"/>
  <c r="E494" i="78"/>
  <c r="I493" i="78"/>
  <c r="H493" i="78" s="1"/>
  <c r="E493" i="78"/>
  <c r="B352" i="78" l="1"/>
  <c r="E344" i="78"/>
  <c r="I345" i="78"/>
  <c r="H345" i="78" s="1"/>
  <c r="I346" i="78"/>
  <c r="H346" i="78" s="1"/>
  <c r="I347" i="78"/>
  <c r="H347" i="78" s="1"/>
  <c r="E346" i="78"/>
  <c r="I278" i="78"/>
  <c r="H278" i="78" s="1"/>
  <c r="F278" i="78"/>
  <c r="E345" i="78"/>
  <c r="I344" i="78"/>
  <c r="H344" i="78" s="1"/>
  <c r="J416" i="78" l="1"/>
  <c r="H416" i="78" s="1"/>
  <c r="I416" i="78" s="1"/>
  <c r="J415" i="78"/>
  <c r="H415" i="78" s="1"/>
  <c r="I415" i="78" s="1"/>
  <c r="J414" i="78"/>
  <c r="J413" i="78"/>
  <c r="J412" i="78"/>
  <c r="J411" i="78"/>
  <c r="J410" i="78"/>
  <c r="J409" i="78"/>
  <c r="J408" i="78"/>
  <c r="H408" i="78" s="1"/>
  <c r="I408" i="78" s="1"/>
  <c r="J407" i="78"/>
  <c r="L388" i="78"/>
  <c r="J387" i="78"/>
  <c r="H387" i="78" s="1"/>
  <c r="I387" i="78" s="1"/>
  <c r="J388" i="78"/>
  <c r="J389" i="78"/>
  <c r="H389" i="78" s="1"/>
  <c r="I389" i="78" s="1"/>
  <c r="J390" i="78"/>
  <c r="L390" i="78"/>
  <c r="J386" i="78"/>
  <c r="H386" i="78" s="1"/>
  <c r="I386" i="78" s="1"/>
  <c r="H412" i="78" l="1"/>
  <c r="I412" i="78" s="1"/>
  <c r="H411" i="78"/>
  <c r="I411" i="78" s="1"/>
  <c r="H414" i="78"/>
  <c r="I414" i="78" s="1"/>
  <c r="H390" i="78"/>
  <c r="I390" i="78" s="1"/>
  <c r="H410" i="78"/>
  <c r="I410" i="78" s="1"/>
  <c r="H388" i="78"/>
  <c r="I388" i="78" s="1"/>
  <c r="H413" i="78"/>
  <c r="I413" i="78" s="1"/>
  <c r="H407" i="78"/>
  <c r="I407" i="78" s="1"/>
  <c r="H409" i="78"/>
  <c r="I409" i="78" s="1"/>
  <c r="I12" i="88"/>
  <c r="G12" i="88"/>
  <c r="C12" i="88"/>
  <c r="B12" i="88"/>
  <c r="A12" i="88"/>
  <c r="E31" i="88"/>
  <c r="E30" i="88"/>
  <c r="E29" i="88"/>
  <c r="E28" i="88"/>
  <c r="E27" i="88"/>
  <c r="F12" i="88"/>
  <c r="K12" i="88" s="1"/>
  <c r="B5" i="88"/>
  <c r="H51" i="82"/>
  <c r="G51" i="82"/>
  <c r="F51" i="82"/>
  <c r="E32" i="88" l="1"/>
  <c r="C36" i="88" s="1"/>
  <c r="H12" i="88"/>
  <c r="J12" i="88"/>
  <c r="F19" i="82"/>
  <c r="H19" i="82" l="1"/>
  <c r="J19" i="82"/>
  <c r="J25" i="82" s="1"/>
  <c r="H28" i="82"/>
  <c r="E12" i="88"/>
  <c r="M19" i="82"/>
  <c r="H27" i="82"/>
  <c r="H26" i="82"/>
  <c r="H25" i="82"/>
  <c r="H24" i="82"/>
  <c r="M22" i="88" l="1"/>
  <c r="B36" i="88" s="1"/>
  <c r="J26" i="82"/>
  <c r="J27" i="82"/>
  <c r="J28" i="82"/>
  <c r="J24" i="82"/>
  <c r="F95" i="78"/>
  <c r="F94" i="78"/>
  <c r="F96" i="78"/>
  <c r="F91" i="78"/>
  <c r="F90" i="78"/>
  <c r="F92" i="78"/>
  <c r="I142" i="78" l="1"/>
  <c r="H142" i="78" s="1"/>
  <c r="F142" i="78"/>
  <c r="E142" i="78" s="1"/>
  <c r="F141" i="78"/>
  <c r="I118" i="78"/>
  <c r="H118" i="78" s="1"/>
  <c r="F118" i="78"/>
  <c r="E118" i="78" s="1"/>
  <c r="F117" i="78"/>
  <c r="I106" i="78"/>
  <c r="H106" i="78" s="1"/>
  <c r="F106" i="78"/>
  <c r="E106" i="78" s="1"/>
  <c r="C51" i="82" l="1"/>
  <c r="B51" i="82"/>
  <c r="A51" i="82"/>
  <c r="E51" i="82" l="1"/>
  <c r="M25" i="82"/>
  <c r="E35" i="82" s="1"/>
  <c r="M26" i="82"/>
  <c r="E36" i="82" s="1"/>
  <c r="M27" i="82"/>
  <c r="E37" i="82" s="1"/>
  <c r="M28" i="82"/>
  <c r="E38" i="82" s="1"/>
  <c r="M24" i="82"/>
  <c r="E34" i="82" s="1"/>
  <c r="I25" i="82"/>
  <c r="I26" i="82"/>
  <c r="I27" i="82"/>
  <c r="I28" i="82"/>
  <c r="G25" i="82"/>
  <c r="G26" i="82"/>
  <c r="G27" i="82"/>
  <c r="G28" i="82"/>
  <c r="I24" i="82"/>
  <c r="G24" i="82"/>
  <c r="D28" i="82"/>
  <c r="D27" i="82"/>
  <c r="D26" i="82"/>
  <c r="D25" i="82"/>
  <c r="D24" i="82"/>
  <c r="C28" i="82"/>
  <c r="C27" i="82"/>
  <c r="C26" i="82"/>
  <c r="C25" i="82"/>
  <c r="C24" i="82"/>
  <c r="B28" i="82"/>
  <c r="B38" i="82" s="1"/>
  <c r="B27" i="82"/>
  <c r="B37" i="82" s="1"/>
  <c r="B26" i="82"/>
  <c r="B36" i="82" s="1"/>
  <c r="B25" i="82"/>
  <c r="B35" i="82" s="1"/>
  <c r="B24" i="82"/>
  <c r="B34" i="82" s="1"/>
  <c r="I19" i="82"/>
  <c r="G19" i="82"/>
  <c r="E19" i="82" l="1"/>
  <c r="F24" i="82"/>
  <c r="F28" i="82"/>
  <c r="F27" i="82"/>
  <c r="F26" i="82"/>
  <c r="F25" i="82"/>
  <c r="E39" i="82"/>
  <c r="C43" i="82" s="1"/>
  <c r="I298" i="78"/>
  <c r="H298" i="78" s="1"/>
  <c r="F298" i="78"/>
  <c r="E298" i="78" s="1"/>
  <c r="F297" i="78"/>
  <c r="E297" i="78" s="1"/>
  <c r="I19" i="78" l="1"/>
  <c r="H19" i="78" s="1"/>
  <c r="F19" i="78"/>
  <c r="E19" i="78" s="1"/>
  <c r="F18" i="78"/>
  <c r="I10" i="78"/>
  <c r="H10" i="78" s="1"/>
  <c r="F10" i="78"/>
  <c r="E10" i="78" s="1"/>
  <c r="F9" i="78"/>
  <c r="I70" i="78"/>
  <c r="H70" i="78" s="1"/>
  <c r="F70" i="78"/>
  <c r="E70" i="78" s="1"/>
  <c r="F69" i="78"/>
  <c r="I29" i="78"/>
  <c r="I6" i="78" l="1"/>
  <c r="I3" i="78"/>
  <c r="B255" i="78" l="1"/>
  <c r="B254" i="78"/>
  <c r="B253" i="78"/>
  <c r="B252" i="78"/>
  <c r="B251" i="78"/>
  <c r="B250" i="78"/>
  <c r="B249" i="78"/>
  <c r="B248" i="78"/>
  <c r="B247" i="78"/>
  <c r="F247" i="78"/>
  <c r="E247" i="78" s="1"/>
  <c r="I247" i="78"/>
  <c r="H247" i="78" s="1"/>
  <c r="I4" i="78" l="1"/>
  <c r="I5" i="78"/>
  <c r="I9" i="78"/>
  <c r="I13" i="78"/>
  <c r="I14" i="78"/>
  <c r="I15" i="78"/>
  <c r="I16" i="78"/>
  <c r="I17" i="78"/>
  <c r="I18" i="78"/>
  <c r="I22" i="78"/>
  <c r="I23" i="78"/>
  <c r="I24" i="78"/>
  <c r="I25" i="78"/>
  <c r="I28" i="78"/>
  <c r="I30" i="78"/>
  <c r="I31" i="78"/>
  <c r="I32" i="78"/>
  <c r="I35" i="78"/>
  <c r="I36" i="78"/>
  <c r="I37" i="78"/>
  <c r="I38" i="78"/>
  <c r="I41" i="78"/>
  <c r="I42" i="78"/>
  <c r="I43" i="78"/>
  <c r="I44" i="78"/>
  <c r="I45" i="78"/>
  <c r="I46" i="78"/>
  <c r="I47" i="78"/>
  <c r="I48" i="78"/>
  <c r="I51" i="78"/>
  <c r="I52" i="78"/>
  <c r="I53" i="78"/>
  <c r="I54" i="78"/>
  <c r="I55" i="78"/>
  <c r="I58" i="78"/>
  <c r="I59" i="78"/>
  <c r="I60" i="78"/>
  <c r="I63" i="78"/>
  <c r="I64" i="78"/>
  <c r="I65" i="78"/>
  <c r="I68" i="78"/>
  <c r="I69" i="78"/>
  <c r="I73" i="78"/>
  <c r="I74" i="78"/>
  <c r="I75" i="78"/>
  <c r="I76" i="78"/>
  <c r="I77" i="78"/>
  <c r="I78" i="78"/>
  <c r="I79" i="78"/>
  <c r="I86" i="78"/>
  <c r="I87" i="78"/>
  <c r="I90" i="78"/>
  <c r="I91" i="78"/>
  <c r="I94" i="78"/>
  <c r="I95" i="78"/>
  <c r="I98" i="78"/>
  <c r="I99" i="78"/>
  <c r="I100" i="78"/>
  <c r="I101" i="78"/>
  <c r="I102" i="78"/>
  <c r="I103" i="78"/>
  <c r="I104" i="78"/>
  <c r="I105" i="78"/>
  <c r="I107" i="78"/>
  <c r="I108" i="78"/>
  <c r="I109" i="78"/>
  <c r="I112" i="78"/>
  <c r="I113" i="78"/>
  <c r="I116" i="78"/>
  <c r="I117" i="78"/>
  <c r="I119" i="78"/>
  <c r="I120" i="78"/>
  <c r="I121" i="78"/>
  <c r="I124" i="78"/>
  <c r="I125" i="78"/>
  <c r="I126" i="78"/>
  <c r="I127" i="78"/>
  <c r="I130" i="78"/>
  <c r="I133" i="78"/>
  <c r="I134" i="78"/>
  <c r="I135" i="78"/>
  <c r="I136" i="78"/>
  <c r="I137" i="78"/>
  <c r="I138" i="78"/>
  <c r="I139" i="78"/>
  <c r="I140" i="78"/>
  <c r="I141" i="78"/>
  <c r="I143" i="78"/>
  <c r="I144" i="78"/>
  <c r="I145" i="78"/>
  <c r="I146" i="78"/>
  <c r="I147" i="78"/>
  <c r="I150" i="78"/>
  <c r="I151" i="78"/>
  <c r="I152" i="78"/>
  <c r="I153" i="78"/>
  <c r="I154" i="78"/>
  <c r="I155" i="78"/>
  <c r="I156" i="78"/>
  <c r="I157" i="78"/>
  <c r="I158" i="78"/>
  <c r="I159" i="78"/>
  <c r="I162" i="78"/>
  <c r="I163" i="78"/>
  <c r="I164" i="78"/>
  <c r="I165" i="78"/>
  <c r="I166" i="78"/>
  <c r="I167" i="78"/>
  <c r="I168" i="78"/>
  <c r="I169" i="78"/>
  <c r="I172" i="78"/>
  <c r="I173" i="78"/>
  <c r="I174" i="78"/>
  <c r="I175" i="78"/>
  <c r="I176" i="78"/>
  <c r="I177" i="78"/>
  <c r="I178" i="78"/>
  <c r="I181" i="78"/>
  <c r="I182" i="78"/>
  <c r="I183" i="78"/>
  <c r="I184" i="78"/>
  <c r="I185" i="78"/>
  <c r="I186" i="78"/>
  <c r="I187" i="78"/>
  <c r="I190" i="78"/>
  <c r="I191" i="78"/>
  <c r="I192" i="78"/>
  <c r="I195" i="78"/>
  <c r="I196" i="78"/>
  <c r="I197" i="78"/>
  <c r="I198" i="78"/>
  <c r="I201" i="78"/>
  <c r="I202" i="78"/>
  <c r="I203" i="78"/>
  <c r="I204" i="78"/>
  <c r="I205" i="78"/>
  <c r="I208" i="78"/>
  <c r="I209" i="78"/>
  <c r="I210" i="78"/>
  <c r="I211" i="78"/>
  <c r="I217" i="78"/>
  <c r="I218" i="78"/>
  <c r="I219" i="78"/>
  <c r="I220" i="78"/>
  <c r="I221" i="78"/>
  <c r="I222" i="78"/>
  <c r="I223" i="78"/>
  <c r="I226" i="78"/>
  <c r="I227" i="78"/>
  <c r="I230" i="78"/>
  <c r="I231" i="78"/>
  <c r="I234" i="78"/>
  <c r="I235" i="78"/>
  <c r="I236" i="78"/>
  <c r="I237" i="78"/>
  <c r="I238" i="78"/>
  <c r="I239" i="78"/>
  <c r="I240" i="78"/>
  <c r="I246" i="78"/>
  <c r="I248" i="78"/>
  <c r="I249" i="78"/>
  <c r="I250" i="78"/>
  <c r="I251" i="78"/>
  <c r="I252" i="78"/>
  <c r="I253" i="78"/>
  <c r="I254" i="78"/>
  <c r="I255" i="78"/>
  <c r="I256" i="78"/>
  <c r="I257" i="78"/>
  <c r="I258" i="78"/>
  <c r="I259" i="78"/>
  <c r="I260" i="78"/>
  <c r="I261" i="78"/>
  <c r="I262" i="78"/>
  <c r="I263" i="78"/>
  <c r="I264" i="78"/>
  <c r="I265" i="78"/>
  <c r="I266" i="78"/>
  <c r="I267" i="78"/>
  <c r="I270" i="78"/>
  <c r="I273" i="78"/>
  <c r="I274" i="78"/>
  <c r="I275" i="78"/>
  <c r="I276" i="78"/>
  <c r="I277" i="78"/>
  <c r="I281" i="78"/>
  <c r="I282" i="78"/>
  <c r="I285" i="78"/>
  <c r="I286" i="78"/>
  <c r="I287" i="78"/>
  <c r="I288" i="78"/>
  <c r="I289" i="78"/>
  <c r="I290" i="78"/>
  <c r="I291" i="78"/>
  <c r="I292" i="78"/>
  <c r="I293" i="78"/>
  <c r="I294" i="78"/>
  <c r="I295" i="78"/>
  <c r="I296" i="78"/>
  <c r="I297" i="78"/>
  <c r="I301" i="78"/>
  <c r="I302" i="78"/>
  <c r="I303" i="78"/>
  <c r="I304" i="78"/>
  <c r="I305" i="78"/>
  <c r="I306" i="78"/>
  <c r="I309" i="78"/>
  <c r="I310" i="78"/>
  <c r="I311" i="78"/>
  <c r="I312" i="78"/>
  <c r="I315" i="78"/>
  <c r="I316" i="78"/>
  <c r="I317" i="78"/>
  <c r="I318" i="78"/>
  <c r="I321" i="78"/>
  <c r="I322" i="78"/>
  <c r="I323" i="78"/>
  <c r="I324" i="78"/>
  <c r="I325" i="78"/>
  <c r="I328" i="78"/>
  <c r="I329" i="78"/>
  <c r="I330" i="78"/>
  <c r="I331" i="78"/>
  <c r="I334" i="78"/>
  <c r="I337" i="78"/>
  <c r="I338" i="78"/>
  <c r="I352" i="78"/>
  <c r="I353" i="78"/>
  <c r="I356" i="78"/>
  <c r="I359" i="78"/>
  <c r="I360" i="78"/>
  <c r="I363" i="78"/>
  <c r="I366" i="78"/>
  <c r="I367" i="78"/>
  <c r="I370" i="78"/>
  <c r="I371" i="78"/>
  <c r="I374" i="78"/>
  <c r="I377" i="78"/>
  <c r="I380" i="78"/>
  <c r="I428" i="78"/>
  <c r="I429" i="78"/>
  <c r="I430" i="78"/>
  <c r="I433" i="78"/>
  <c r="I436" i="78"/>
  <c r="I439" i="78"/>
  <c r="I445" i="78"/>
  <c r="I446" i="78"/>
  <c r="I449" i="78"/>
  <c r="I452" i="78"/>
  <c r="I455" i="78"/>
  <c r="I456" i="78"/>
  <c r="I457" i="78"/>
  <c r="I458" i="78"/>
  <c r="I461" i="78"/>
  <c r="I462" i="78"/>
  <c r="I463" i="78"/>
  <c r="I466" i="78"/>
  <c r="I469" i="78"/>
  <c r="I475" i="78"/>
  <c r="I478" i="78"/>
  <c r="I481" i="78"/>
  <c r="I484" i="78"/>
  <c r="I487" i="78"/>
  <c r="K205" i="86" l="1"/>
  <c r="H205" i="86"/>
  <c r="G205" i="86"/>
  <c r="K204" i="86"/>
  <c r="H204" i="86"/>
  <c r="G204" i="86"/>
  <c r="K203" i="86"/>
  <c r="H203" i="86"/>
  <c r="G203" i="86"/>
  <c r="K202" i="86"/>
  <c r="H202" i="86"/>
  <c r="G202" i="86"/>
  <c r="K201" i="86"/>
  <c r="H201" i="86"/>
  <c r="G201" i="86"/>
  <c r="K200" i="86"/>
  <c r="H200" i="86"/>
  <c r="G200" i="86"/>
  <c r="K199" i="86"/>
  <c r="H199" i="86"/>
  <c r="G199" i="86"/>
  <c r="K198" i="86"/>
  <c r="H198" i="86"/>
  <c r="G198" i="86"/>
  <c r="K197" i="86"/>
  <c r="H197" i="86"/>
  <c r="G197" i="86"/>
  <c r="K196" i="86"/>
  <c r="H196" i="86"/>
  <c r="G196" i="86"/>
  <c r="K195" i="86"/>
  <c r="H195" i="86"/>
  <c r="G195" i="86"/>
  <c r="K194" i="86"/>
  <c r="H194" i="86"/>
  <c r="G194" i="86"/>
  <c r="K193" i="86"/>
  <c r="H193" i="86"/>
  <c r="G193" i="86"/>
  <c r="K192" i="86"/>
  <c r="H192" i="86"/>
  <c r="G192" i="86"/>
  <c r="K191" i="86"/>
  <c r="H191" i="86"/>
  <c r="G191" i="86"/>
  <c r="K190" i="86"/>
  <c r="H190" i="86"/>
  <c r="G190" i="86"/>
  <c r="K189" i="86"/>
  <c r="H189" i="86"/>
  <c r="G189" i="86"/>
  <c r="K188" i="86"/>
  <c r="H188" i="86"/>
  <c r="G188" i="86"/>
  <c r="K187" i="86"/>
  <c r="H187" i="86"/>
  <c r="G187" i="86"/>
  <c r="K186" i="86"/>
  <c r="H186" i="86"/>
  <c r="G186" i="86"/>
  <c r="K185" i="86"/>
  <c r="H185" i="86"/>
  <c r="G185" i="86"/>
  <c r="K184" i="86"/>
  <c r="H184" i="86"/>
  <c r="G184" i="86"/>
  <c r="K183" i="86"/>
  <c r="H183" i="86"/>
  <c r="G183" i="86"/>
  <c r="K182" i="86"/>
  <c r="H182" i="86"/>
  <c r="G182" i="86"/>
  <c r="K181" i="86"/>
  <c r="H181" i="86"/>
  <c r="G181" i="86"/>
  <c r="K180" i="86"/>
  <c r="H180" i="86"/>
  <c r="G180" i="86"/>
  <c r="K179" i="86"/>
  <c r="H179" i="86"/>
  <c r="G179" i="86"/>
  <c r="K178" i="86"/>
  <c r="H178" i="86"/>
  <c r="G178" i="86"/>
  <c r="K177" i="86"/>
  <c r="H177" i="86"/>
  <c r="G177" i="86"/>
  <c r="K176" i="86"/>
  <c r="H176" i="86"/>
  <c r="G176" i="86"/>
  <c r="K175" i="86"/>
  <c r="H175" i="86"/>
  <c r="G175" i="86"/>
  <c r="AA174" i="86"/>
  <c r="K173" i="86"/>
  <c r="K171" i="86" s="1"/>
  <c r="H173" i="86"/>
  <c r="G173" i="86"/>
  <c r="K170" i="86"/>
  <c r="H170" i="86"/>
  <c r="G170" i="86"/>
  <c r="K169" i="86"/>
  <c r="H169" i="86"/>
  <c r="G169" i="86"/>
  <c r="K168" i="86"/>
  <c r="H168" i="86"/>
  <c r="G168" i="86"/>
  <c r="K167" i="86"/>
  <c r="H167" i="86"/>
  <c r="G167" i="86"/>
  <c r="K166" i="86"/>
  <c r="H166" i="86"/>
  <c r="G166" i="86"/>
  <c r="K164" i="86"/>
  <c r="H164" i="86"/>
  <c r="G164" i="86"/>
  <c r="K163" i="86"/>
  <c r="H163" i="86"/>
  <c r="G163" i="86"/>
  <c r="K162" i="86"/>
  <c r="H162" i="86"/>
  <c r="G162" i="86"/>
  <c r="K161" i="86"/>
  <c r="H161" i="86"/>
  <c r="G161" i="86"/>
  <c r="K160" i="86"/>
  <c r="H160" i="86"/>
  <c r="G160" i="86"/>
  <c r="K159" i="86"/>
  <c r="H159" i="86"/>
  <c r="G159" i="86"/>
  <c r="K158" i="86"/>
  <c r="H158" i="86"/>
  <c r="G158" i="86"/>
  <c r="K157" i="86"/>
  <c r="H157" i="86"/>
  <c r="G157" i="86"/>
  <c r="K156" i="86"/>
  <c r="H156" i="86"/>
  <c r="G156" i="86"/>
  <c r="K155" i="86"/>
  <c r="H155" i="86"/>
  <c r="G155" i="86"/>
  <c r="K154" i="86"/>
  <c r="H154" i="86"/>
  <c r="G154" i="86"/>
  <c r="K153" i="86"/>
  <c r="H153" i="86"/>
  <c r="G153" i="86"/>
  <c r="K152" i="86"/>
  <c r="H152" i="86"/>
  <c r="G152" i="86"/>
  <c r="M151" i="86"/>
  <c r="K151" i="86"/>
  <c r="H151" i="86"/>
  <c r="G151" i="86"/>
  <c r="K150" i="86"/>
  <c r="H150" i="86"/>
  <c r="G150" i="86"/>
  <c r="K149" i="86"/>
  <c r="H149" i="86"/>
  <c r="G149" i="86"/>
  <c r="K148" i="86"/>
  <c r="H148" i="86"/>
  <c r="G148" i="86"/>
  <c r="K147" i="86"/>
  <c r="H147" i="86"/>
  <c r="G147" i="86"/>
  <c r="K146" i="86"/>
  <c r="H146" i="86"/>
  <c r="G146" i="86"/>
  <c r="K145" i="86"/>
  <c r="H145" i="86"/>
  <c r="G145" i="86"/>
  <c r="K144" i="86"/>
  <c r="H144" i="86"/>
  <c r="G144" i="86"/>
  <c r="K143" i="86"/>
  <c r="H143" i="86"/>
  <c r="G143" i="86"/>
  <c r="K142" i="86"/>
  <c r="H142" i="86"/>
  <c r="G142" i="86"/>
  <c r="K141" i="86"/>
  <c r="H141" i="86"/>
  <c r="G141" i="86"/>
  <c r="K140" i="86"/>
  <c r="H140" i="86"/>
  <c r="G140" i="86"/>
  <c r="K139" i="86"/>
  <c r="H139" i="86"/>
  <c r="G139" i="86"/>
  <c r="K138" i="86"/>
  <c r="H138" i="86"/>
  <c r="G138" i="86"/>
  <c r="K137" i="86"/>
  <c r="H137" i="86"/>
  <c r="G137" i="86"/>
  <c r="AA136" i="86"/>
  <c r="K135" i="86"/>
  <c r="H135" i="86"/>
  <c r="G135" i="86"/>
  <c r="K134" i="86"/>
  <c r="H134" i="86"/>
  <c r="G134" i="86"/>
  <c r="M133" i="86"/>
  <c r="K133" i="86"/>
  <c r="H133" i="86"/>
  <c r="G133" i="86"/>
  <c r="K132" i="86"/>
  <c r="H132" i="86"/>
  <c r="G132" i="86"/>
  <c r="K131" i="86"/>
  <c r="H131" i="86"/>
  <c r="G131" i="86"/>
  <c r="K130" i="86"/>
  <c r="H130" i="86"/>
  <c r="G130" i="86"/>
  <c r="K129" i="86"/>
  <c r="H129" i="86"/>
  <c r="G129" i="86"/>
  <c r="K128" i="86"/>
  <c r="H128" i="86"/>
  <c r="G128" i="86"/>
  <c r="K126" i="86"/>
  <c r="H126" i="86"/>
  <c r="G126" i="86"/>
  <c r="K125" i="86"/>
  <c r="H125" i="86"/>
  <c r="G125" i="86"/>
  <c r="K124" i="86"/>
  <c r="H124" i="86"/>
  <c r="G124" i="86"/>
  <c r="K123" i="86"/>
  <c r="H123" i="86"/>
  <c r="G123" i="86"/>
  <c r="M122" i="86"/>
  <c r="K122" i="86"/>
  <c r="H122" i="86"/>
  <c r="G122" i="86"/>
  <c r="M121" i="86"/>
  <c r="J121" i="86"/>
  <c r="K121" i="86" s="1"/>
  <c r="G121" i="86"/>
  <c r="M120" i="86"/>
  <c r="K120" i="86"/>
  <c r="H120" i="86"/>
  <c r="G120" i="86"/>
  <c r="K119" i="86"/>
  <c r="H119" i="86"/>
  <c r="G119" i="86"/>
  <c r="K118" i="86"/>
  <c r="H118" i="86"/>
  <c r="G118" i="86"/>
  <c r="M117" i="86"/>
  <c r="K117" i="86"/>
  <c r="H117" i="86"/>
  <c r="G117" i="86"/>
  <c r="M116" i="86"/>
  <c r="K116" i="86"/>
  <c r="H116" i="86"/>
  <c r="G116" i="86"/>
  <c r="M115" i="86"/>
  <c r="J115" i="86"/>
  <c r="H115" i="86" s="1"/>
  <c r="G115" i="86"/>
  <c r="K114" i="86"/>
  <c r="H114" i="86"/>
  <c r="G114" i="86"/>
  <c r="K113" i="86"/>
  <c r="H113" i="86"/>
  <c r="G113" i="86"/>
  <c r="M112" i="86"/>
  <c r="K112" i="86"/>
  <c r="H112" i="86"/>
  <c r="G112" i="86"/>
  <c r="K111" i="86"/>
  <c r="H111" i="86"/>
  <c r="G111" i="86"/>
  <c r="K110" i="86"/>
  <c r="H110" i="86"/>
  <c r="G110" i="86"/>
  <c r="K109" i="86"/>
  <c r="H109" i="86"/>
  <c r="G109" i="86"/>
  <c r="M108" i="86"/>
  <c r="K108" i="86"/>
  <c r="H108" i="86"/>
  <c r="G108" i="86"/>
  <c r="K107" i="86"/>
  <c r="H107" i="86"/>
  <c r="G107" i="86"/>
  <c r="K106" i="86"/>
  <c r="H106" i="86"/>
  <c r="G106" i="86"/>
  <c r="K105" i="86"/>
  <c r="H105" i="86"/>
  <c r="G105" i="86"/>
  <c r="K104" i="86"/>
  <c r="H104" i="86"/>
  <c r="G104" i="86"/>
  <c r="K103" i="86"/>
  <c r="H103" i="86"/>
  <c r="G103" i="86"/>
  <c r="K102" i="86"/>
  <c r="H102" i="86"/>
  <c r="G102" i="86"/>
  <c r="K101" i="86"/>
  <c r="H101" i="86"/>
  <c r="G101" i="86"/>
  <c r="K100" i="86"/>
  <c r="H100" i="86"/>
  <c r="G100" i="86"/>
  <c r="K99" i="86"/>
  <c r="H99" i="86"/>
  <c r="G99" i="86"/>
  <c r="K98" i="86"/>
  <c r="H98" i="86"/>
  <c r="G98" i="86"/>
  <c r="K97" i="86"/>
  <c r="H97" i="86"/>
  <c r="G97" i="86"/>
  <c r="K96" i="86"/>
  <c r="H96" i="86"/>
  <c r="G96" i="86"/>
  <c r="K95" i="86"/>
  <c r="H95" i="86"/>
  <c r="G95" i="86"/>
  <c r="K94" i="86"/>
  <c r="H94" i="86"/>
  <c r="G94" i="86"/>
  <c r="K93" i="86"/>
  <c r="H93" i="86"/>
  <c r="G93" i="86"/>
  <c r="K92" i="86"/>
  <c r="H92" i="86"/>
  <c r="G92" i="86"/>
  <c r="K91" i="86"/>
  <c r="H91" i="86"/>
  <c r="G91" i="86"/>
  <c r="K90" i="86"/>
  <c r="H90" i="86"/>
  <c r="G90" i="86"/>
  <c r="K89" i="86"/>
  <c r="H89" i="86"/>
  <c r="G89" i="86"/>
  <c r="K88" i="86"/>
  <c r="H88" i="86"/>
  <c r="G88" i="86"/>
  <c r="K87" i="86"/>
  <c r="H87" i="86"/>
  <c r="G87" i="86"/>
  <c r="K86" i="86"/>
  <c r="H86" i="86"/>
  <c r="G86" i="86"/>
  <c r="K85" i="86"/>
  <c r="H85" i="86"/>
  <c r="G85" i="86"/>
  <c r="K84" i="86"/>
  <c r="H84" i="86"/>
  <c r="G84" i="86"/>
  <c r="K83" i="86"/>
  <c r="H83" i="86"/>
  <c r="G83" i="86"/>
  <c r="K82" i="86"/>
  <c r="H82" i="86"/>
  <c r="G82" i="86"/>
  <c r="K81" i="86"/>
  <c r="H81" i="86"/>
  <c r="G81" i="86"/>
  <c r="AA80" i="86"/>
  <c r="M79" i="86"/>
  <c r="K79" i="86"/>
  <c r="H79" i="86"/>
  <c r="G79" i="86"/>
  <c r="M78" i="86"/>
  <c r="K78" i="86"/>
  <c r="H78" i="86"/>
  <c r="G78" i="86"/>
  <c r="J77" i="86"/>
  <c r="K77" i="86" s="1"/>
  <c r="G77" i="86"/>
  <c r="J76" i="86"/>
  <c r="H76" i="86" s="1"/>
  <c r="G76" i="86"/>
  <c r="J75" i="86"/>
  <c r="K75" i="86" s="1"/>
  <c r="G75" i="86"/>
  <c r="J74" i="86"/>
  <c r="K74" i="86" s="1"/>
  <c r="G74" i="86"/>
  <c r="K72" i="86"/>
  <c r="H72" i="86"/>
  <c r="G72" i="86"/>
  <c r="K71" i="86"/>
  <c r="H71" i="86"/>
  <c r="G71" i="86"/>
  <c r="K70" i="86"/>
  <c r="H70" i="86"/>
  <c r="G70" i="86"/>
  <c r="M69" i="86"/>
  <c r="K69" i="86"/>
  <c r="H69" i="86"/>
  <c r="G69" i="86"/>
  <c r="M68" i="86"/>
  <c r="K68" i="86"/>
  <c r="H68" i="86"/>
  <c r="G68" i="86"/>
  <c r="K67" i="86"/>
  <c r="H67" i="86"/>
  <c r="G67" i="86"/>
  <c r="K66" i="86"/>
  <c r="H66" i="86"/>
  <c r="G66" i="86"/>
  <c r="K65" i="86"/>
  <c r="H65" i="86"/>
  <c r="G65" i="86"/>
  <c r="K64" i="86"/>
  <c r="H64" i="86"/>
  <c r="G64" i="86"/>
  <c r="K63" i="86"/>
  <c r="H63" i="86"/>
  <c r="G63" i="86"/>
  <c r="K62" i="86"/>
  <c r="H62" i="86"/>
  <c r="G62" i="86"/>
  <c r="K61" i="86"/>
  <c r="H61" i="86"/>
  <c r="G61" i="86"/>
  <c r="K60" i="86"/>
  <c r="H60" i="86"/>
  <c r="G60" i="86"/>
  <c r="K59" i="86"/>
  <c r="H59" i="86"/>
  <c r="G59" i="86"/>
  <c r="K58" i="86"/>
  <c r="H58" i="86"/>
  <c r="G58" i="86"/>
  <c r="K57" i="86"/>
  <c r="H57" i="86"/>
  <c r="G57" i="86"/>
  <c r="K54" i="86"/>
  <c r="H54" i="86"/>
  <c r="G54" i="86"/>
  <c r="K53" i="86"/>
  <c r="H53" i="86"/>
  <c r="G53" i="86"/>
  <c r="K52" i="86"/>
  <c r="H52" i="86"/>
  <c r="G52" i="86"/>
  <c r="K51" i="86"/>
  <c r="H51" i="86"/>
  <c r="G51" i="86"/>
  <c r="K50" i="86"/>
  <c r="H50" i="86"/>
  <c r="G50" i="86"/>
  <c r="K49" i="86"/>
  <c r="H49" i="86"/>
  <c r="G49" i="86"/>
  <c r="M48" i="86"/>
  <c r="K48" i="86"/>
  <c r="H48" i="86"/>
  <c r="G48" i="86"/>
  <c r="N47" i="86"/>
  <c r="M47" i="86"/>
  <c r="K47" i="86"/>
  <c r="H47" i="86"/>
  <c r="G47" i="86"/>
  <c r="K46" i="86"/>
  <c r="H46" i="86"/>
  <c r="G46" i="86"/>
  <c r="K45" i="86"/>
  <c r="H45" i="86"/>
  <c r="G45" i="86"/>
  <c r="K44" i="86"/>
  <c r="H44" i="86"/>
  <c r="G44" i="86"/>
  <c r="M43" i="86"/>
  <c r="K43" i="86"/>
  <c r="H43" i="86"/>
  <c r="G43" i="86"/>
  <c r="K42" i="86"/>
  <c r="H42" i="86"/>
  <c r="G42" i="86"/>
  <c r="K41" i="86"/>
  <c r="H41" i="86"/>
  <c r="G41" i="86"/>
  <c r="K40" i="86"/>
  <c r="H40" i="86"/>
  <c r="G40" i="86"/>
  <c r="K39" i="86"/>
  <c r="H39" i="86"/>
  <c r="G39" i="86"/>
  <c r="K38" i="86"/>
  <c r="H38" i="86"/>
  <c r="G38" i="86"/>
  <c r="K37" i="86"/>
  <c r="H37" i="86"/>
  <c r="G37" i="86"/>
  <c r="K36" i="86"/>
  <c r="H36" i="86"/>
  <c r="G36" i="86"/>
  <c r="K35" i="86"/>
  <c r="H35" i="86"/>
  <c r="G35" i="86"/>
  <c r="K34" i="86"/>
  <c r="H34" i="86"/>
  <c r="G34" i="86"/>
  <c r="K33" i="86"/>
  <c r="H33" i="86"/>
  <c r="G33" i="86"/>
  <c r="K32" i="86"/>
  <c r="H32" i="86"/>
  <c r="G32" i="86"/>
  <c r="K31" i="86"/>
  <c r="H31" i="86"/>
  <c r="G31" i="86"/>
  <c r="K30" i="86"/>
  <c r="H30" i="86"/>
  <c r="G30" i="86"/>
  <c r="K29" i="86"/>
  <c r="H29" i="86"/>
  <c r="G29" i="86"/>
  <c r="K28" i="86"/>
  <c r="H28" i="86"/>
  <c r="G28" i="86"/>
  <c r="K27" i="86"/>
  <c r="H27" i="86"/>
  <c r="G27" i="86"/>
  <c r="K26" i="86"/>
  <c r="H26" i="86"/>
  <c r="G26" i="86"/>
  <c r="K25" i="86"/>
  <c r="H25" i="86"/>
  <c r="G25" i="86"/>
  <c r="K24" i="86"/>
  <c r="H24" i="86"/>
  <c r="G24" i="86"/>
  <c r="K23" i="86"/>
  <c r="H23" i="86"/>
  <c r="G23" i="86"/>
  <c r="K22" i="86"/>
  <c r="H22" i="86"/>
  <c r="G22" i="86"/>
  <c r="K21" i="86"/>
  <c r="H21" i="86"/>
  <c r="G21" i="86"/>
  <c r="J20" i="86"/>
  <c r="H20" i="86" s="1"/>
  <c r="G20" i="86"/>
  <c r="K19" i="86"/>
  <c r="H19" i="86"/>
  <c r="G19" i="86"/>
  <c r="K18" i="86"/>
  <c r="H18" i="86"/>
  <c r="G18" i="86"/>
  <c r="K17" i="86"/>
  <c r="H17" i="86"/>
  <c r="G17" i="86"/>
  <c r="K16" i="86"/>
  <c r="H16" i="86"/>
  <c r="G16" i="86"/>
  <c r="K15" i="86"/>
  <c r="H15" i="86"/>
  <c r="G15" i="86"/>
  <c r="K14" i="86"/>
  <c r="H14" i="86"/>
  <c r="G14" i="86"/>
  <c r="K13" i="86"/>
  <c r="H13" i="86"/>
  <c r="G13" i="86"/>
  <c r="K12" i="86"/>
  <c r="H12" i="86"/>
  <c r="G12" i="86"/>
  <c r="J1" i="86"/>
  <c r="P241" i="85"/>
  <c r="L237" i="85"/>
  <c r="N237" i="85" s="1"/>
  <c r="N235" i="85"/>
  <c r="I222" i="85"/>
  <c r="I220" i="85"/>
  <c r="I219" i="85"/>
  <c r="N215" i="85"/>
  <c r="L203" i="85"/>
  <c r="L202" i="85"/>
  <c r="L201" i="85"/>
  <c r="L200" i="85"/>
  <c r="L199" i="85"/>
  <c r="L198" i="85"/>
  <c r="L197" i="85"/>
  <c r="L188" i="85"/>
  <c r="L187" i="85"/>
  <c r="L186" i="85"/>
  <c r="L183" i="85"/>
  <c r="L174" i="85"/>
  <c r="L173" i="85"/>
  <c r="L172" i="85"/>
  <c r="L171" i="85"/>
  <c r="L170" i="85"/>
  <c r="P160" i="85"/>
  <c r="I153" i="85"/>
  <c r="I152" i="85"/>
  <c r="I151" i="85"/>
  <c r="I150" i="85"/>
  <c r="L134" i="85"/>
  <c r="P134" i="85" s="1"/>
  <c r="L125" i="85"/>
  <c r="L124" i="85"/>
  <c r="N113" i="85" s="1"/>
  <c r="I120" i="85"/>
  <c r="I117" i="85"/>
  <c r="I113" i="85"/>
  <c r="I108" i="85"/>
  <c r="I105" i="85"/>
  <c r="I102" i="85"/>
  <c r="N99" i="85"/>
  <c r="I99" i="85"/>
  <c r="N83" i="85"/>
  <c r="L83" i="85"/>
  <c r="I83" i="85"/>
  <c r="L79" i="85"/>
  <c r="N51" i="85" s="1"/>
  <c r="I51" i="85"/>
  <c r="I40" i="85"/>
  <c r="I36" i="85"/>
  <c r="N33" i="85"/>
  <c r="L33" i="85"/>
  <c r="I33" i="85"/>
  <c r="L30" i="85"/>
  <c r="N4" i="85" s="1"/>
  <c r="L16" i="85"/>
  <c r="I4" i="85"/>
  <c r="P3" i="85"/>
  <c r="O3" i="85"/>
  <c r="F119" i="84"/>
  <c r="F117" i="84"/>
  <c r="F115" i="84"/>
  <c r="F104" i="84"/>
  <c r="F102" i="84"/>
  <c r="F99" i="84"/>
  <c r="F92" i="84"/>
  <c r="F91" i="84"/>
  <c r="F65" i="84"/>
  <c r="F49" i="84"/>
  <c r="F27" i="84"/>
  <c r="F15" i="84"/>
  <c r="F3" i="84"/>
  <c r="G118" i="83"/>
  <c r="J91" i="83"/>
  <c r="I91" i="83"/>
  <c r="H91" i="83"/>
  <c r="J75" i="83"/>
  <c r="I75" i="83"/>
  <c r="H75" i="83"/>
  <c r="J74" i="83"/>
  <c r="I74" i="83"/>
  <c r="H74" i="83"/>
  <c r="J73" i="83"/>
  <c r="I73" i="83"/>
  <c r="H73" i="83"/>
  <c r="J72" i="83"/>
  <c r="I72" i="83"/>
  <c r="H72" i="83"/>
  <c r="J71" i="83"/>
  <c r="I71" i="83"/>
  <c r="H71" i="83"/>
  <c r="J70" i="83"/>
  <c r="I70" i="83"/>
  <c r="H70" i="83"/>
  <c r="F69" i="83"/>
  <c r="E69" i="83"/>
  <c r="E43" i="83"/>
  <c r="J42" i="83"/>
  <c r="I42" i="83"/>
  <c r="H42" i="83"/>
  <c r="J41" i="83"/>
  <c r="I41" i="83"/>
  <c r="H41" i="83"/>
  <c r="F23" i="83"/>
  <c r="E23" i="83"/>
  <c r="J13" i="83"/>
  <c r="I13" i="83"/>
  <c r="H12" i="83"/>
  <c r="G12" i="83"/>
  <c r="J11" i="83"/>
  <c r="I11" i="83"/>
  <c r="H10" i="83"/>
  <c r="G10" i="83"/>
  <c r="I9" i="83"/>
  <c r="G9" i="83"/>
  <c r="J8" i="83"/>
  <c r="H8" i="83"/>
  <c r="J7" i="83"/>
  <c r="I7" i="83"/>
  <c r="H6" i="83"/>
  <c r="G6" i="83"/>
  <c r="F5" i="83"/>
  <c r="F4" i="83" s="1"/>
  <c r="F3" i="83" s="1"/>
  <c r="E5" i="83"/>
  <c r="E4" i="83" s="1"/>
  <c r="E3" i="83" s="1"/>
  <c r="H77" i="86" l="1"/>
  <c r="H74" i="86"/>
  <c r="H75" i="86"/>
  <c r="J23" i="83"/>
  <c r="I69" i="83"/>
  <c r="H69" i="83"/>
  <c r="G69" i="83" s="1"/>
  <c r="K115" i="86"/>
  <c r="K56" i="86"/>
  <c r="K76" i="86"/>
  <c r="N132" i="85"/>
  <c r="K165" i="86"/>
  <c r="J69" i="83"/>
  <c r="H23" i="83"/>
  <c r="G23" i="83" s="1"/>
  <c r="L4" i="85"/>
  <c r="K127" i="86"/>
  <c r="Q3" i="85"/>
  <c r="I23" i="83"/>
  <c r="H121" i="86"/>
  <c r="K136" i="86"/>
  <c r="K174" i="86"/>
  <c r="J5" i="83"/>
  <c r="J4" i="83" s="1"/>
  <c r="J3" i="83" s="1"/>
  <c r="I5" i="83"/>
  <c r="I4" i="83" s="1"/>
  <c r="I3" i="83" s="1"/>
  <c r="G5" i="83"/>
  <c r="G4" i="83" s="1"/>
  <c r="G3" i="83" s="1"/>
  <c r="H5" i="83"/>
  <c r="N190" i="85"/>
  <c r="K20" i="86"/>
  <c r="K11" i="86" s="1"/>
  <c r="N165" i="85"/>
  <c r="N238" i="85" s="1"/>
  <c r="K73" i="86"/>
  <c r="K80" i="86"/>
  <c r="I238" i="85"/>
  <c r="L51" i="85"/>
  <c r="L238" i="85" s="1"/>
  <c r="H4" i="83" l="1"/>
  <c r="H3" i="83" s="1"/>
  <c r="N239" i="85"/>
  <c r="K9" i="86"/>
  <c r="E407" i="78" l="1"/>
  <c r="E408" i="78"/>
  <c r="E409" i="78"/>
  <c r="E410" i="78"/>
  <c r="B387" i="78" l="1"/>
  <c r="B388" i="78"/>
  <c r="B389" i="78"/>
  <c r="B390" i="78"/>
  <c r="B391" i="78"/>
  <c r="B386" i="78"/>
  <c r="E391" i="78"/>
  <c r="E390" i="78"/>
  <c r="E389" i="78"/>
  <c r="E388" i="78"/>
  <c r="E387" i="78"/>
  <c r="E416" i="78"/>
  <c r="E412" i="78"/>
  <c r="B451" i="78"/>
  <c r="B450" i="78"/>
  <c r="H466" i="78"/>
  <c r="H469" i="78"/>
  <c r="E470" i="78"/>
  <c r="E467" i="78"/>
  <c r="F466" i="78"/>
  <c r="E466" i="78" s="1"/>
  <c r="F469" i="78"/>
  <c r="E469" i="78" s="1"/>
  <c r="E471" i="78"/>
  <c r="B449" i="78"/>
  <c r="E465" i="78"/>
  <c r="H463" i="78"/>
  <c r="F463" i="78"/>
  <c r="E463" i="78" s="1"/>
  <c r="F462" i="78"/>
  <c r="E394" i="78"/>
  <c r="E395" i="78"/>
  <c r="E396" i="78"/>
  <c r="E397" i="78"/>
  <c r="E398" i="78"/>
  <c r="E399" i="78"/>
  <c r="E400" i="78"/>
  <c r="E401" i="78"/>
  <c r="E402" i="78"/>
  <c r="E403" i="78"/>
  <c r="E393" i="78"/>
  <c r="E392" i="78"/>
  <c r="E386" i="78"/>
  <c r="E464" i="78" l="1"/>
  <c r="E462" i="78"/>
  <c r="F461" i="78"/>
  <c r="E461" i="78" s="1"/>
  <c r="F459" i="78"/>
  <c r="E459" i="78" s="1"/>
  <c r="F458" i="78"/>
  <c r="E458" i="78" s="1"/>
  <c r="F457" i="78"/>
  <c r="E457" i="78" s="1"/>
  <c r="F456" i="78"/>
  <c r="E456" i="78" s="1"/>
  <c r="F455" i="78"/>
  <c r="E455" i="78" s="1"/>
  <c r="B448" i="78"/>
  <c r="E453" i="78"/>
  <c r="F452" i="78"/>
  <c r="E452" i="78" s="1"/>
  <c r="B447" i="78"/>
  <c r="E450" i="78"/>
  <c r="B446" i="78"/>
  <c r="F449" i="78"/>
  <c r="E449" i="78" s="1"/>
  <c r="F446" i="78"/>
  <c r="F445" i="78"/>
  <c r="B445" i="78"/>
  <c r="H462" i="78"/>
  <c r="H461" i="78"/>
  <c r="E460" i="78"/>
  <c r="H458" i="78"/>
  <c r="H457" i="78"/>
  <c r="H456" i="78"/>
  <c r="H455" i="78"/>
  <c r="E454" i="78"/>
  <c r="H452" i="78"/>
  <c r="E451" i="78"/>
  <c r="H449" i="78"/>
  <c r="E447" i="78"/>
  <c r="E446" i="78" l="1"/>
  <c r="E445" i="78"/>
  <c r="B219" i="78"/>
  <c r="H218" i="78"/>
  <c r="H219" i="78"/>
  <c r="H220" i="78"/>
  <c r="H221" i="78"/>
  <c r="H222" i="78"/>
  <c r="H223" i="78"/>
  <c r="F223" i="78"/>
  <c r="E223" i="78" s="1"/>
  <c r="F222" i="78"/>
  <c r="E222" i="78" s="1"/>
  <c r="F221" i="78"/>
  <c r="E221" i="78" s="1"/>
  <c r="F220" i="78"/>
  <c r="F232" i="78"/>
  <c r="E232" i="78" s="1"/>
  <c r="F231" i="78"/>
  <c r="E231" i="78" s="1"/>
  <c r="H230" i="78"/>
  <c r="H231" i="78"/>
  <c r="F230" i="78"/>
  <c r="E230" i="78" s="1"/>
  <c r="F228" i="78"/>
  <c r="E229" i="78"/>
  <c r="E233" i="78"/>
  <c r="F212" i="78" l="1"/>
  <c r="F211" i="78"/>
  <c r="F210" i="78"/>
  <c r="E210" i="78" s="1"/>
  <c r="H210" i="78"/>
  <c r="F209" i="78"/>
  <c r="H197" i="78"/>
  <c r="F197" i="78"/>
  <c r="E197" i="78" s="1"/>
  <c r="F196" i="78"/>
  <c r="H185" i="78"/>
  <c r="F185" i="78"/>
  <c r="E185" i="78" s="1"/>
  <c r="F184" i="78"/>
  <c r="F176" i="78"/>
  <c r="E176" i="78" s="1"/>
  <c r="F175" i="78"/>
  <c r="H176" i="78"/>
  <c r="H165" i="78"/>
  <c r="F165" i="78"/>
  <c r="E165" i="78" s="1"/>
  <c r="F164" i="78"/>
  <c r="F152" i="78"/>
  <c r="H153" i="78"/>
  <c r="F153" i="78"/>
  <c r="E153" i="78" s="1"/>
  <c r="F151" i="78"/>
  <c r="H137" i="78"/>
  <c r="F137" i="78"/>
  <c r="E137" i="78" s="1"/>
  <c r="F136" i="78"/>
  <c r="H125" i="78"/>
  <c r="F125" i="78"/>
  <c r="E125" i="78" s="1"/>
  <c r="F124" i="78"/>
  <c r="F122" i="78"/>
  <c r="F121" i="78"/>
  <c r="F120" i="78"/>
  <c r="F119" i="78"/>
  <c r="E117" i="78"/>
  <c r="F116" i="78"/>
  <c r="F114" i="78"/>
  <c r="F113" i="78"/>
  <c r="F112" i="78"/>
  <c r="F110" i="78"/>
  <c r="F109" i="78"/>
  <c r="F108" i="78"/>
  <c r="F107" i="78"/>
  <c r="F105" i="78"/>
  <c r="E105" i="78" s="1"/>
  <c r="F104" i="78"/>
  <c r="F103" i="78"/>
  <c r="H117" i="78"/>
  <c r="H105" i="78"/>
  <c r="F87" i="78"/>
  <c r="F86" i="78"/>
  <c r="E86" i="78" s="1"/>
  <c r="H94" i="78"/>
  <c r="E94" i="78"/>
  <c r="H90" i="78"/>
  <c r="E90" i="78"/>
  <c r="H86" i="78"/>
  <c r="B5" i="82" l="1"/>
  <c r="M189" i="44" l="1"/>
  <c r="M188" i="44"/>
  <c r="M187" i="44"/>
  <c r="M186" i="44"/>
  <c r="M185" i="44"/>
  <c r="M184" i="44"/>
  <c r="M183" i="44"/>
  <c r="M156" i="44"/>
  <c r="M173" i="44"/>
  <c r="M172" i="44"/>
  <c r="M171" i="44"/>
  <c r="M170" i="44"/>
  <c r="M169" i="44"/>
  <c r="M168" i="44"/>
  <c r="M167" i="44"/>
  <c r="M166" i="44"/>
  <c r="M160" i="44"/>
  <c r="M159" i="44"/>
  <c r="M161" i="44"/>
  <c r="M157" i="44"/>
  <c r="M155" i="44"/>
  <c r="M154" i="44"/>
  <c r="M153" i="44"/>
  <c r="M152" i="44"/>
  <c r="M141" i="44"/>
  <c r="M138" i="44"/>
  <c r="M139" i="44"/>
  <c r="M140" i="44"/>
  <c r="M142" i="44"/>
  <c r="M143" i="44"/>
  <c r="M144" i="44"/>
  <c r="M145" i="44"/>
  <c r="M146" i="44"/>
  <c r="M147" i="44"/>
  <c r="M148" i="44"/>
  <c r="M149" i="44"/>
  <c r="M150" i="44"/>
  <c r="M151" i="44"/>
  <c r="M158" i="44"/>
  <c r="M162" i="44"/>
  <c r="M163" i="44"/>
  <c r="M164" i="44"/>
  <c r="M165" i="44"/>
  <c r="M174" i="44"/>
  <c r="M175" i="44"/>
  <c r="M176" i="44"/>
  <c r="M177" i="44"/>
  <c r="M178" i="44"/>
  <c r="M179" i="44"/>
  <c r="M180" i="44"/>
  <c r="M181" i="44"/>
  <c r="M182" i="44"/>
  <c r="M190" i="44"/>
  <c r="M191" i="44"/>
  <c r="M192" i="44"/>
  <c r="M193" i="44"/>
  <c r="M194" i="44"/>
  <c r="M195" i="44"/>
  <c r="M196" i="44"/>
  <c r="M197" i="44"/>
  <c r="M198" i="44"/>
  <c r="M199" i="44"/>
  <c r="M200" i="44"/>
  <c r="F488" i="78" l="1"/>
  <c r="F487" i="78"/>
  <c r="F485" i="78"/>
  <c r="F484" i="78"/>
  <c r="B478" i="78"/>
  <c r="F482" i="78"/>
  <c r="F481" i="78"/>
  <c r="B477" i="78"/>
  <c r="F479" i="78"/>
  <c r="F478" i="78"/>
  <c r="B476" i="78"/>
  <c r="F476" i="78"/>
  <c r="F475" i="78"/>
  <c r="B475" i="78"/>
  <c r="H446" i="78"/>
  <c r="H445" i="78"/>
  <c r="F440" i="78"/>
  <c r="F439" i="78"/>
  <c r="B431" i="78"/>
  <c r="F437" i="78"/>
  <c r="F436" i="78"/>
  <c r="B430" i="78"/>
  <c r="F431" i="78"/>
  <c r="F430" i="78"/>
  <c r="F429" i="78"/>
  <c r="F434" i="78"/>
  <c r="F433" i="78"/>
  <c r="B429" i="78"/>
  <c r="F428" i="78"/>
  <c r="B428" i="78"/>
  <c r="E488" i="78" l="1"/>
  <c r="E485" i="78"/>
  <c r="E482" i="78"/>
  <c r="E479" i="78"/>
  <c r="E476" i="78"/>
  <c r="E440" i="78"/>
  <c r="B479" i="78"/>
  <c r="F381" i="78" l="1"/>
  <c r="F380" i="78"/>
  <c r="B360" i="78"/>
  <c r="F378" i="78"/>
  <c r="F377" i="78"/>
  <c r="B359" i="78"/>
  <c r="F375" i="78"/>
  <c r="F374" i="78"/>
  <c r="B358" i="78"/>
  <c r="F372" i="78"/>
  <c r="F371" i="78"/>
  <c r="F370" i="78"/>
  <c r="B357" i="78"/>
  <c r="F368" i="78"/>
  <c r="F367" i="78"/>
  <c r="F366" i="78"/>
  <c r="B356" i="78"/>
  <c r="F364" i="78"/>
  <c r="F363" i="78"/>
  <c r="B355" i="78"/>
  <c r="F361" i="78"/>
  <c r="F360" i="78"/>
  <c r="F359" i="78"/>
  <c r="B354" i="78"/>
  <c r="F357" i="78"/>
  <c r="F356" i="78"/>
  <c r="B353" i="78"/>
  <c r="F354" i="78"/>
  <c r="F353" i="78"/>
  <c r="F352" i="78"/>
  <c r="F301" i="78"/>
  <c r="B96" i="78"/>
  <c r="B95" i="78"/>
  <c r="B94" i="78"/>
  <c r="B93" i="78"/>
  <c r="B92" i="78"/>
  <c r="B91" i="78"/>
  <c r="B90" i="78"/>
  <c r="B89" i="78"/>
  <c r="F339" i="78"/>
  <c r="F338" i="78"/>
  <c r="F337" i="78"/>
  <c r="F335" i="78"/>
  <c r="F334" i="78"/>
  <c r="F332" i="78"/>
  <c r="F331" i="78"/>
  <c r="F330" i="78"/>
  <c r="F329" i="78"/>
  <c r="F328" i="78"/>
  <c r="F326" i="78"/>
  <c r="F325" i="78"/>
  <c r="F324" i="78"/>
  <c r="F323" i="78"/>
  <c r="F322" i="78"/>
  <c r="F321" i="78"/>
  <c r="F319" i="78"/>
  <c r="F318" i="78"/>
  <c r="F317" i="78"/>
  <c r="F316" i="78"/>
  <c r="F315" i="78"/>
  <c r="F313" i="78"/>
  <c r="F312" i="78"/>
  <c r="F311" i="78"/>
  <c r="F310" i="78"/>
  <c r="F309" i="78"/>
  <c r="F307" i="78"/>
  <c r="F306" i="78"/>
  <c r="F305" i="78"/>
  <c r="F304" i="78"/>
  <c r="F303" i="78"/>
  <c r="F302" i="78"/>
  <c r="F299" i="78"/>
  <c r="F296" i="78"/>
  <c r="F295" i="78"/>
  <c r="F294" i="78"/>
  <c r="F293" i="78"/>
  <c r="F292" i="78"/>
  <c r="F291" i="78"/>
  <c r="F290" i="78"/>
  <c r="F289" i="78"/>
  <c r="F288" i="78"/>
  <c r="F287" i="78"/>
  <c r="F286" i="78"/>
  <c r="F285" i="78"/>
  <c r="F283" i="78"/>
  <c r="F282" i="78"/>
  <c r="F281" i="78"/>
  <c r="F279" i="78"/>
  <c r="F277" i="78"/>
  <c r="F276" i="78"/>
  <c r="F275" i="78"/>
  <c r="F274" i="78"/>
  <c r="F273" i="78"/>
  <c r="F271" i="78"/>
  <c r="F270" i="78"/>
  <c r="E311" i="78" l="1"/>
  <c r="E315" i="78"/>
  <c r="E316" i="78"/>
  <c r="E317" i="78"/>
  <c r="E322" i="78"/>
  <c r="E324" i="78"/>
  <c r="E328" i="78"/>
  <c r="E329" i="78"/>
  <c r="E331" i="78"/>
  <c r="E338" i="78"/>
  <c r="E339" i="78"/>
  <c r="E274" i="78"/>
  <c r="E275" i="78"/>
  <c r="E280" i="78"/>
  <c r="E282" i="78"/>
  <c r="E283" i="78"/>
  <c r="E285" i="78"/>
  <c r="E290" i="78"/>
  <c r="E292" i="78"/>
  <c r="E293" i="78"/>
  <c r="E299" i="78"/>
  <c r="E302" i="78"/>
  <c r="E304" i="78"/>
  <c r="E305" i="78"/>
  <c r="E307" i="78"/>
  <c r="F268" i="78"/>
  <c r="E268" i="78" s="1"/>
  <c r="F267" i="78"/>
  <c r="E267" i="78" s="1"/>
  <c r="F266" i="78"/>
  <c r="E266" i="78" s="1"/>
  <c r="F265" i="78"/>
  <c r="E265" i="78" s="1"/>
  <c r="F264" i="78"/>
  <c r="E264" i="78" s="1"/>
  <c r="F263" i="78"/>
  <c r="E263" i="78" s="1"/>
  <c r="F262" i="78"/>
  <c r="E262" i="78" s="1"/>
  <c r="F261" i="78"/>
  <c r="E261" i="78" s="1"/>
  <c r="F260" i="78"/>
  <c r="E260" i="78" s="1"/>
  <c r="F259" i="78"/>
  <c r="E259" i="78" s="1"/>
  <c r="F258" i="78"/>
  <c r="E258" i="78" s="1"/>
  <c r="F257" i="78"/>
  <c r="E257" i="78" s="1"/>
  <c r="F256" i="78"/>
  <c r="E256" i="78" s="1"/>
  <c r="F255" i="78"/>
  <c r="E255" i="78" s="1"/>
  <c r="F254" i="78"/>
  <c r="E254" i="78" s="1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6" i="78"/>
  <c r="E246" i="78" s="1"/>
  <c r="B246" i="78"/>
  <c r="F241" i="78"/>
  <c r="E241" i="78" s="1"/>
  <c r="F240" i="78"/>
  <c r="E240" i="78" s="1"/>
  <c r="F239" i="78"/>
  <c r="E239" i="78" s="1"/>
  <c r="F238" i="78"/>
  <c r="E238" i="78" s="1"/>
  <c r="F237" i="78"/>
  <c r="E237" i="78" s="1"/>
  <c r="F236" i="78"/>
  <c r="E236" i="78" s="1"/>
  <c r="F235" i="78"/>
  <c r="E235" i="78" s="1"/>
  <c r="E228" i="78"/>
  <c r="F227" i="78"/>
  <c r="E227" i="78" s="1"/>
  <c r="F224" i="78"/>
  <c r="E224" i="78" s="1"/>
  <c r="E220" i="78"/>
  <c r="F219" i="78"/>
  <c r="E219" i="78" s="1"/>
  <c r="F218" i="78"/>
  <c r="E218" i="78" s="1"/>
  <c r="F226" i="78"/>
  <c r="E226" i="78" s="1"/>
  <c r="F234" i="78"/>
  <c r="E234" i="78" s="1"/>
  <c r="F217" i="78"/>
  <c r="E217" i="78" s="1"/>
  <c r="B220" i="78"/>
  <c r="B218" i="78"/>
  <c r="B217" i="78"/>
  <c r="E211" i="78"/>
  <c r="F208" i="78"/>
  <c r="E208" i="78" s="1"/>
  <c r="F206" i="78"/>
  <c r="E206" i="78" s="1"/>
  <c r="F205" i="78"/>
  <c r="E205" i="78" s="1"/>
  <c r="F204" i="78"/>
  <c r="E204" i="78" s="1"/>
  <c r="F203" i="78"/>
  <c r="E203" i="78" s="1"/>
  <c r="F201" i="78"/>
  <c r="F199" i="78"/>
  <c r="E199" i="78" s="1"/>
  <c r="F198" i="78"/>
  <c r="E198" i="78" s="1"/>
  <c r="F195" i="78"/>
  <c r="F193" i="78"/>
  <c r="E193" i="78" s="1"/>
  <c r="F192" i="78"/>
  <c r="E192" i="78" s="1"/>
  <c r="F190" i="78"/>
  <c r="E190" i="78" s="1"/>
  <c r="F188" i="78"/>
  <c r="E188" i="78" s="1"/>
  <c r="F187" i="78"/>
  <c r="E187" i="78" s="1"/>
  <c r="F186" i="78"/>
  <c r="E186" i="78" s="1"/>
  <c r="E184" i="78"/>
  <c r="F183" i="78"/>
  <c r="E183" i="78" s="1"/>
  <c r="F181" i="78"/>
  <c r="F179" i="78"/>
  <c r="E179" i="78" s="1"/>
  <c r="F178" i="78"/>
  <c r="E178" i="78" s="1"/>
  <c r="F177" i="78"/>
  <c r="E177" i="78" s="1"/>
  <c r="E175" i="78"/>
  <c r="F174" i="78"/>
  <c r="E174" i="78" s="1"/>
  <c r="F172" i="78"/>
  <c r="F170" i="78"/>
  <c r="E170" i="78" s="1"/>
  <c r="F169" i="78"/>
  <c r="E169" i="78" s="1"/>
  <c r="F168" i="78"/>
  <c r="E168" i="78" s="1"/>
  <c r="F167" i="78"/>
  <c r="E167" i="78" s="1"/>
  <c r="F166" i="78"/>
  <c r="E166" i="78" s="1"/>
  <c r="E164" i="78"/>
  <c r="F162" i="78"/>
  <c r="E162" i="78" s="1"/>
  <c r="F160" i="78"/>
  <c r="E160" i="78" s="1"/>
  <c r="F159" i="78"/>
  <c r="E159" i="78" s="1"/>
  <c r="F158" i="78"/>
  <c r="E158" i="78" s="1"/>
  <c r="F157" i="78"/>
  <c r="E157" i="78" s="1"/>
  <c r="F156" i="78"/>
  <c r="E156" i="78" s="1"/>
  <c r="F155" i="78"/>
  <c r="E155" i="78" s="1"/>
  <c r="F154" i="78"/>
  <c r="E154" i="78" s="1"/>
  <c r="E152" i="78"/>
  <c r="F150" i="78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E141" i="78"/>
  <c r="F140" i="78"/>
  <c r="E140" i="78" s="1"/>
  <c r="F139" i="78"/>
  <c r="E139" i="78" s="1"/>
  <c r="F138" i="78"/>
  <c r="E138" i="78" s="1"/>
  <c r="E136" i="78"/>
  <c r="F135" i="78"/>
  <c r="E135" i="78" s="1"/>
  <c r="F133" i="78"/>
  <c r="E133" i="78" s="1"/>
  <c r="F131" i="78"/>
  <c r="E131" i="78" s="1"/>
  <c r="F130" i="78"/>
  <c r="E130" i="78" s="1"/>
  <c r="F128" i="78"/>
  <c r="E128" i="78" s="1"/>
  <c r="F127" i="78"/>
  <c r="E127" i="78" s="1"/>
  <c r="E124" i="78"/>
  <c r="E122" i="78"/>
  <c r="E121" i="78"/>
  <c r="E120" i="78"/>
  <c r="E116" i="78"/>
  <c r="E114" i="78"/>
  <c r="E112" i="78"/>
  <c r="E110" i="78"/>
  <c r="E109" i="78"/>
  <c r="E108" i="78"/>
  <c r="E107" i="78"/>
  <c r="E104" i="78"/>
  <c r="E103" i="78"/>
  <c r="F102" i="78"/>
  <c r="E102" i="78" s="1"/>
  <c r="F101" i="78"/>
  <c r="E101" i="78" s="1"/>
  <c r="F100" i="78"/>
  <c r="E100" i="78" s="1"/>
  <c r="F99" i="78"/>
  <c r="E99" i="78" s="1"/>
  <c r="F98" i="78"/>
  <c r="E98" i="78" s="1"/>
  <c r="E95" i="78"/>
  <c r="E91" i="78"/>
  <c r="E89" i="78"/>
  <c r="E92" i="78"/>
  <c r="E93" i="78"/>
  <c r="E96" i="78"/>
  <c r="E97" i="78"/>
  <c r="E113" i="78"/>
  <c r="E119" i="78"/>
  <c r="F126" i="78"/>
  <c r="E126" i="78" s="1"/>
  <c r="F134" i="78"/>
  <c r="E134" i="78" s="1"/>
  <c r="E151" i="78"/>
  <c r="E161" i="78"/>
  <c r="F163" i="78"/>
  <c r="E163" i="78" s="1"/>
  <c r="E171" i="78"/>
  <c r="F173" i="78"/>
  <c r="E173" i="78" s="1"/>
  <c r="E180" i="78"/>
  <c r="F182" i="78"/>
  <c r="E182" i="78" s="1"/>
  <c r="E189" i="78"/>
  <c r="F191" i="78"/>
  <c r="E191" i="78" s="1"/>
  <c r="E196" i="78"/>
  <c r="E200" i="78"/>
  <c r="F202" i="78"/>
  <c r="E202" i="78" s="1"/>
  <c r="E207" i="78"/>
  <c r="E209" i="78"/>
  <c r="E212" i="78"/>
  <c r="F88" i="78"/>
  <c r="E88" i="78" s="1"/>
  <c r="E87" i="78"/>
  <c r="B88" i="78"/>
  <c r="B87" i="78"/>
  <c r="B86" i="78"/>
  <c r="H478" i="78"/>
  <c r="H481" i="78"/>
  <c r="H484" i="78"/>
  <c r="H487" i="78"/>
  <c r="H475" i="78"/>
  <c r="E487" i="78"/>
  <c r="E484" i="78"/>
  <c r="E481" i="78"/>
  <c r="E478" i="78"/>
  <c r="E475" i="78"/>
  <c r="H429" i="78"/>
  <c r="H430" i="78"/>
  <c r="H433" i="78"/>
  <c r="H436" i="78"/>
  <c r="H439" i="78"/>
  <c r="H428" i="78"/>
  <c r="H377" i="78"/>
  <c r="H380" i="78"/>
  <c r="D12" i="88"/>
  <c r="M12" i="88" s="1"/>
  <c r="A36" i="88" s="1"/>
  <c r="D36" i="88" s="1"/>
  <c r="H352" i="78"/>
  <c r="E439" i="78"/>
  <c r="E437" i="78"/>
  <c r="E436" i="78"/>
  <c r="E434" i="78"/>
  <c r="E433" i="78"/>
  <c r="E431" i="78"/>
  <c r="E430" i="78"/>
  <c r="E429" i="78"/>
  <c r="E428" i="78"/>
  <c r="E424" i="78"/>
  <c r="E423" i="78"/>
  <c r="E422" i="78"/>
  <c r="E421" i="78"/>
  <c r="E420" i="78"/>
  <c r="E419" i="78"/>
  <c r="E418" i="78"/>
  <c r="E417" i="78"/>
  <c r="E415" i="78"/>
  <c r="E414" i="78"/>
  <c r="E413" i="78"/>
  <c r="E411" i="78"/>
  <c r="E382" i="78"/>
  <c r="E381" i="78"/>
  <c r="E380" i="78"/>
  <c r="E379" i="78"/>
  <c r="E378" i="78"/>
  <c r="E377" i="78"/>
  <c r="E376" i="78"/>
  <c r="E375" i="78"/>
  <c r="H374" i="78"/>
  <c r="E374" i="78"/>
  <c r="E373" i="78"/>
  <c r="E372" i="78"/>
  <c r="H371" i="78"/>
  <c r="E371" i="78"/>
  <c r="H370" i="78"/>
  <c r="E370" i="78"/>
  <c r="E369" i="78"/>
  <c r="E368" i="78"/>
  <c r="H367" i="78"/>
  <c r="E367" i="78"/>
  <c r="H366" i="78"/>
  <c r="E366" i="78"/>
  <c r="E365" i="78"/>
  <c r="E364" i="78"/>
  <c r="H363" i="78"/>
  <c r="E363" i="78"/>
  <c r="E362" i="78"/>
  <c r="E361" i="78"/>
  <c r="H360" i="78"/>
  <c r="E360" i="78"/>
  <c r="H359" i="78"/>
  <c r="E359" i="78"/>
  <c r="E358" i="78"/>
  <c r="E357" i="78"/>
  <c r="H356" i="78"/>
  <c r="E356" i="78"/>
  <c r="E355" i="78"/>
  <c r="E354" i="78"/>
  <c r="H353" i="78"/>
  <c r="E353" i="78"/>
  <c r="E352" i="78"/>
  <c r="E340" i="78"/>
  <c r="H338" i="78"/>
  <c r="H337" i="78"/>
  <c r="E337" i="78"/>
  <c r="E336" i="78"/>
  <c r="E335" i="78"/>
  <c r="H334" i="78"/>
  <c r="E334" i="78"/>
  <c r="E333" i="78"/>
  <c r="E332" i="78"/>
  <c r="H331" i="78"/>
  <c r="H330" i="78"/>
  <c r="E330" i="78"/>
  <c r="H329" i="78"/>
  <c r="H328" i="78"/>
  <c r="E327" i="78"/>
  <c r="E326" i="78"/>
  <c r="H325" i="78"/>
  <c r="E325" i="78"/>
  <c r="H324" i="78"/>
  <c r="H323" i="78"/>
  <c r="E323" i="78"/>
  <c r="H322" i="78"/>
  <c r="H321" i="78"/>
  <c r="E321" i="78"/>
  <c r="E320" i="78"/>
  <c r="E319" i="78"/>
  <c r="H318" i="78"/>
  <c r="E318" i="78"/>
  <c r="H317" i="78"/>
  <c r="H316" i="78"/>
  <c r="H315" i="78"/>
  <c r="E313" i="78"/>
  <c r="H312" i="78"/>
  <c r="E312" i="78"/>
  <c r="H311" i="78"/>
  <c r="H310" i="78"/>
  <c r="E310" i="78"/>
  <c r="H309" i="78"/>
  <c r="E309" i="78"/>
  <c r="E308" i="78"/>
  <c r="H306" i="78"/>
  <c r="E306" i="78"/>
  <c r="H305" i="78"/>
  <c r="H304" i="78"/>
  <c r="H303" i="78"/>
  <c r="E303" i="78"/>
  <c r="H302" i="78"/>
  <c r="H301" i="78"/>
  <c r="E301" i="78"/>
  <c r="E300" i="78"/>
  <c r="H297" i="78"/>
  <c r="H296" i="78"/>
  <c r="E296" i="78"/>
  <c r="H295" i="78"/>
  <c r="E295" i="78"/>
  <c r="H294" i="78"/>
  <c r="E294" i="78"/>
  <c r="H293" i="78"/>
  <c r="H292" i="78"/>
  <c r="H291" i="78"/>
  <c r="E291" i="78"/>
  <c r="H290" i="78"/>
  <c r="H289" i="78"/>
  <c r="E289" i="78"/>
  <c r="H288" i="78"/>
  <c r="E288" i="78"/>
  <c r="H287" i="78"/>
  <c r="E287" i="78"/>
  <c r="H286" i="78"/>
  <c r="E286" i="78"/>
  <c r="H285" i="78"/>
  <c r="E284" i="78"/>
  <c r="H282" i="78"/>
  <c r="H281" i="78"/>
  <c r="E281" i="78"/>
  <c r="E279" i="78"/>
  <c r="H277" i="78"/>
  <c r="E277" i="78"/>
  <c r="H276" i="78"/>
  <c r="E276" i="78"/>
  <c r="H275" i="78"/>
  <c r="H274" i="78"/>
  <c r="H273" i="78"/>
  <c r="E273" i="78"/>
  <c r="E272" i="78"/>
  <c r="E271" i="78"/>
  <c r="H270" i="78"/>
  <c r="E270" i="78"/>
  <c r="E269" i="78"/>
  <c r="H267" i="78"/>
  <c r="H266" i="78"/>
  <c r="H265" i="78"/>
  <c r="H264" i="78"/>
  <c r="H263" i="78"/>
  <c r="H262" i="78"/>
  <c r="H261" i="78"/>
  <c r="H260" i="78"/>
  <c r="H259" i="78"/>
  <c r="H258" i="78"/>
  <c r="H257" i="78"/>
  <c r="H256" i="78"/>
  <c r="H255" i="78"/>
  <c r="H254" i="78"/>
  <c r="H253" i="78"/>
  <c r="H252" i="78"/>
  <c r="H251" i="78"/>
  <c r="H250" i="78"/>
  <c r="H249" i="78"/>
  <c r="H248" i="78"/>
  <c r="H246" i="78"/>
  <c r="E242" i="78"/>
  <c r="H240" i="78"/>
  <c r="H239" i="78"/>
  <c r="H238" i="78"/>
  <c r="H237" i="78"/>
  <c r="H236" i="78"/>
  <c r="H235" i="78"/>
  <c r="H234" i="78"/>
  <c r="H227" i="78"/>
  <c r="H226" i="78"/>
  <c r="H217" i="78"/>
  <c r="E213" i="78"/>
  <c r="H211" i="78"/>
  <c r="H209" i="78"/>
  <c r="H208" i="78"/>
  <c r="H205" i="78"/>
  <c r="H204" i="78"/>
  <c r="H203" i="78"/>
  <c r="H202" i="78"/>
  <c r="H201" i="78"/>
  <c r="H198" i="78"/>
  <c r="H196" i="78"/>
  <c r="H195" i="78"/>
  <c r="E194" i="78"/>
  <c r="H192" i="78"/>
  <c r="H191" i="78"/>
  <c r="H190" i="78"/>
  <c r="H187" i="78"/>
  <c r="H186" i="78"/>
  <c r="H184" i="78"/>
  <c r="H183" i="78"/>
  <c r="H182" i="78"/>
  <c r="H181" i="78"/>
  <c r="H178" i="78"/>
  <c r="H177" i="78"/>
  <c r="H175" i="78"/>
  <c r="H174" i="78"/>
  <c r="H173" i="78"/>
  <c r="H172" i="78"/>
  <c r="H169" i="78"/>
  <c r="H168" i="78"/>
  <c r="H167" i="78"/>
  <c r="H166" i="78"/>
  <c r="H164" i="78"/>
  <c r="H163" i="78"/>
  <c r="H162" i="78"/>
  <c r="H159" i="78"/>
  <c r="H158" i="78"/>
  <c r="H157" i="78"/>
  <c r="H156" i="78"/>
  <c r="H155" i="78"/>
  <c r="H154" i="78"/>
  <c r="H152" i="78"/>
  <c r="H151" i="78"/>
  <c r="H150" i="78"/>
  <c r="H147" i="78"/>
  <c r="H146" i="78"/>
  <c r="H145" i="78"/>
  <c r="H144" i="78"/>
  <c r="H143" i="78"/>
  <c r="H141" i="78"/>
  <c r="H140" i="78"/>
  <c r="H139" i="78"/>
  <c r="H138" i="78"/>
  <c r="H136" i="78"/>
  <c r="H135" i="78"/>
  <c r="H134" i="78"/>
  <c r="H133" i="78"/>
  <c r="H130" i="78"/>
  <c r="H127" i="78"/>
  <c r="H126" i="78"/>
  <c r="H124" i="78"/>
  <c r="H121" i="78"/>
  <c r="H120" i="78"/>
  <c r="H119" i="78"/>
  <c r="H116" i="78"/>
  <c r="H113" i="78"/>
  <c r="H112" i="78"/>
  <c r="H109" i="78"/>
  <c r="H108" i="78"/>
  <c r="H107" i="78"/>
  <c r="H104" i="78"/>
  <c r="H103" i="78"/>
  <c r="H102" i="78"/>
  <c r="H101" i="78"/>
  <c r="H100" i="78"/>
  <c r="H99" i="78"/>
  <c r="H98" i="78"/>
  <c r="H95" i="78"/>
  <c r="H91" i="78"/>
  <c r="H87" i="78"/>
  <c r="D51" i="82" l="1"/>
  <c r="E172" i="78"/>
  <c r="E181" i="78"/>
  <c r="E150" i="78"/>
  <c r="E195" i="78"/>
  <c r="E201" i="78"/>
  <c r="F78" i="78"/>
  <c r="F79" i="78"/>
  <c r="F80" i="78"/>
  <c r="F77" i="78"/>
  <c r="F74" i="78"/>
  <c r="F75" i="78"/>
  <c r="F73" i="78"/>
  <c r="F71" i="78"/>
  <c r="F68" i="78"/>
  <c r="F64" i="78"/>
  <c r="F65" i="78"/>
  <c r="F66" i="78"/>
  <c r="F63" i="78"/>
  <c r="F59" i="78"/>
  <c r="F60" i="78"/>
  <c r="F61" i="78"/>
  <c r="F58" i="78"/>
  <c r="F52" i="78"/>
  <c r="F53" i="78"/>
  <c r="F54" i="78"/>
  <c r="F55" i="78"/>
  <c r="F56" i="78"/>
  <c r="F51" i="78"/>
  <c r="F42" i="78"/>
  <c r="F43" i="78"/>
  <c r="F44" i="78"/>
  <c r="F45" i="78"/>
  <c r="F46" i="78"/>
  <c r="F47" i="78"/>
  <c r="F48" i="78"/>
  <c r="F49" i="78"/>
  <c r="F41" i="78"/>
  <c r="F36" i="78"/>
  <c r="F37" i="78"/>
  <c r="F38" i="78"/>
  <c r="F39" i="78"/>
  <c r="F35" i="78"/>
  <c r="F29" i="78"/>
  <c r="F30" i="78"/>
  <c r="F31" i="78"/>
  <c r="F32" i="78"/>
  <c r="F33" i="78"/>
  <c r="F28" i="78"/>
  <c r="F23" i="78"/>
  <c r="F24" i="78"/>
  <c r="F25" i="78"/>
  <c r="F26" i="78"/>
  <c r="F22" i="78"/>
  <c r="F14" i="78"/>
  <c r="F15" i="78"/>
  <c r="F16" i="78"/>
  <c r="F17" i="78"/>
  <c r="F20" i="78"/>
  <c r="F13" i="78"/>
  <c r="F11" i="78"/>
  <c r="F4" i="78"/>
  <c r="F5" i="78"/>
  <c r="F6" i="78"/>
  <c r="F7" i="78"/>
  <c r="F3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H75" i="78"/>
  <c r="H76" i="78"/>
  <c r="E80" i="78" l="1"/>
  <c r="H79" i="78"/>
  <c r="E79" i="78"/>
  <c r="H78" i="78"/>
  <c r="E78" i="78"/>
  <c r="H77" i="78"/>
  <c r="E77" i="78"/>
  <c r="E75" i="78"/>
  <c r="H74" i="78"/>
  <c r="E74" i="78"/>
  <c r="H73" i="78"/>
  <c r="E73" i="78"/>
  <c r="E71" i="78"/>
  <c r="H69" i="78"/>
  <c r="E69" i="78"/>
  <c r="H68" i="78"/>
  <c r="E68" i="78"/>
  <c r="E66" i="78"/>
  <c r="H65" i="78"/>
  <c r="E65" i="78"/>
  <c r="H64" i="78"/>
  <c r="E64" i="78"/>
  <c r="H63" i="78"/>
  <c r="E63" i="78"/>
  <c r="E61" i="78"/>
  <c r="H60" i="78"/>
  <c r="E60" i="78"/>
  <c r="H59" i="78"/>
  <c r="E59" i="78"/>
  <c r="H58" i="78"/>
  <c r="E58" i="78"/>
  <c r="E56" i="78"/>
  <c r="H55" i="78"/>
  <c r="E55" i="78"/>
  <c r="H54" i="78"/>
  <c r="E54" i="78"/>
  <c r="H53" i="78"/>
  <c r="E53" i="78"/>
  <c r="H52" i="78"/>
  <c r="E52" i="78"/>
  <c r="H51" i="78"/>
  <c r="E51" i="78"/>
  <c r="E49" i="78"/>
  <c r="H48" i="78"/>
  <c r="E48" i="78"/>
  <c r="H47" i="78"/>
  <c r="E47" i="78"/>
  <c r="H46" i="78"/>
  <c r="E46" i="78"/>
  <c r="H45" i="78"/>
  <c r="E45" i="78"/>
  <c r="H44" i="78"/>
  <c r="E44" i="78"/>
  <c r="H43" i="78"/>
  <c r="E43" i="78"/>
  <c r="H42" i="78"/>
  <c r="E42" i="78"/>
  <c r="H41" i="78"/>
  <c r="E41" i="78"/>
  <c r="E39" i="78"/>
  <c r="H38" i="78"/>
  <c r="E38" i="78"/>
  <c r="H37" i="78"/>
  <c r="E37" i="78"/>
  <c r="H36" i="78"/>
  <c r="E36" i="78"/>
  <c r="H35" i="78"/>
  <c r="E35" i="78"/>
  <c r="E33" i="78"/>
  <c r="H32" i="78"/>
  <c r="E32" i="78"/>
  <c r="H31" i="78"/>
  <c r="E31" i="78"/>
  <c r="H30" i="78"/>
  <c r="E30" i="78"/>
  <c r="H29" i="78"/>
  <c r="E29" i="78"/>
  <c r="H28" i="78"/>
  <c r="E28" i="78"/>
  <c r="E26" i="78"/>
  <c r="H25" i="78"/>
  <c r="E25" i="78"/>
  <c r="H24" i="78"/>
  <c r="E24" i="78"/>
  <c r="H23" i="78"/>
  <c r="E23" i="78"/>
  <c r="H22" i="78"/>
  <c r="E22" i="78"/>
  <c r="E20" i="78"/>
  <c r="H18" i="78"/>
  <c r="E18" i="78"/>
  <c r="H17" i="78"/>
  <c r="D19" i="82" s="1"/>
  <c r="O19" i="82" s="1"/>
  <c r="E17" i="78"/>
  <c r="H16" i="78"/>
  <c r="E16" i="78"/>
  <c r="H15" i="78"/>
  <c r="E15" i="78"/>
  <c r="H14" i="78"/>
  <c r="E14" i="78"/>
  <c r="H13" i="78"/>
  <c r="E13" i="78"/>
  <c r="E11" i="78"/>
  <c r="H9" i="78"/>
  <c r="E9" i="78"/>
  <c r="E7" i="78"/>
  <c r="H6" i="78"/>
  <c r="E6" i="78"/>
  <c r="H5" i="78"/>
  <c r="E5" i="78"/>
  <c r="H4" i="78"/>
  <c r="E4" i="78"/>
  <c r="H3" i="78"/>
  <c r="E3" i="78"/>
  <c r="E25" i="82" l="1"/>
  <c r="O25" i="82" s="1"/>
  <c r="E28" i="82"/>
  <c r="O28" i="82" s="1"/>
  <c r="E26" i="82"/>
  <c r="O26" i="82" s="1"/>
  <c r="E27" i="82"/>
  <c r="O27" i="82" s="1"/>
  <c r="E24" i="82"/>
  <c r="O24" i="82" s="1"/>
  <c r="J51" i="82"/>
  <c r="X112" i="44"/>
  <c r="X113" i="44"/>
  <c r="X114" i="44"/>
  <c r="U114" i="44"/>
  <c r="A43" i="82" l="1"/>
  <c r="O29" i="82"/>
  <c r="B43" i="82" s="1"/>
  <c r="D43" i="82" l="1"/>
  <c r="U22" i="44"/>
  <c r="A80" i="44" l="1"/>
  <c r="J79" i="44"/>
  <c r="A79" i="44"/>
  <c r="J78" i="44"/>
  <c r="A78" i="44"/>
  <c r="J77" i="44"/>
  <c r="A77" i="44"/>
  <c r="J76" i="44"/>
  <c r="A76" i="44"/>
  <c r="J75" i="44"/>
  <c r="A75" i="44"/>
  <c r="J74" i="44"/>
  <c r="A74" i="44"/>
  <c r="J73" i="44"/>
  <c r="A73" i="44"/>
  <c r="J72" i="44"/>
  <c r="A72" i="44"/>
  <c r="A71" i="44"/>
  <c r="J70" i="44"/>
  <c r="A70" i="44"/>
  <c r="J69" i="44"/>
  <c r="A69" i="44"/>
  <c r="J68" i="44"/>
  <c r="A68" i="44"/>
  <c r="J67" i="44"/>
  <c r="A67" i="44"/>
  <c r="J66" i="44"/>
  <c r="A66" i="44"/>
  <c r="J65" i="44"/>
  <c r="A65" i="44"/>
  <c r="A64" i="44"/>
  <c r="J63" i="44"/>
  <c r="A63" i="44"/>
  <c r="J62" i="44"/>
  <c r="A62" i="44"/>
  <c r="J61" i="44"/>
  <c r="A61" i="44"/>
  <c r="J60" i="44"/>
  <c r="A60" i="44"/>
  <c r="J59" i="44"/>
  <c r="A59" i="44"/>
  <c r="J58" i="44"/>
  <c r="A58" i="44"/>
  <c r="A57" i="44"/>
  <c r="A56" i="44"/>
  <c r="A55" i="44"/>
  <c r="A54" i="44"/>
  <c r="A53" i="44"/>
  <c r="A52" i="44"/>
  <c r="A51" i="44"/>
  <c r="A50" i="44"/>
  <c r="A49" i="44"/>
  <c r="A48" i="44"/>
  <c r="A47" i="44"/>
  <c r="A46" i="44"/>
  <c r="A45" i="44"/>
  <c r="A44" i="44"/>
  <c r="A43" i="44"/>
  <c r="A42" i="44"/>
  <c r="J41" i="44"/>
  <c r="A41" i="44"/>
  <c r="J40" i="44"/>
  <c r="A40" i="44"/>
  <c r="J39" i="44"/>
  <c r="A39" i="44"/>
  <c r="J38" i="44"/>
  <c r="A38" i="44"/>
  <c r="J37" i="44"/>
  <c r="A37" i="44"/>
  <c r="J36" i="44"/>
  <c r="A36" i="44"/>
  <c r="A35" i="44"/>
  <c r="J34" i="44"/>
  <c r="A34" i="44"/>
  <c r="J33" i="44"/>
  <c r="A33" i="44"/>
  <c r="J32" i="44"/>
  <c r="A32" i="44"/>
  <c r="J31" i="44"/>
  <c r="A31" i="44"/>
  <c r="J30" i="44"/>
  <c r="A30" i="44"/>
  <c r="J29" i="44"/>
  <c r="A29" i="44"/>
  <c r="A28" i="44"/>
  <c r="J27" i="44"/>
  <c r="A27" i="44"/>
  <c r="A26" i="44"/>
  <c r="A25" i="44"/>
  <c r="A24" i="44"/>
  <c r="A23" i="44"/>
  <c r="A22" i="44"/>
  <c r="J21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J9" i="44"/>
  <c r="A9" i="44"/>
  <c r="J8" i="44"/>
  <c r="A8" i="44"/>
  <c r="J7" i="44"/>
  <c r="A7" i="44"/>
  <c r="J6" i="44"/>
  <c r="A6" i="44"/>
  <c r="J5" i="44"/>
  <c r="A5" i="44"/>
  <c r="J4" i="44"/>
  <c r="A4" i="44"/>
  <c r="J3" i="44"/>
  <c r="A3" i="44"/>
  <c r="M45" i="44" l="1"/>
  <c r="M46" i="44"/>
  <c r="M47" i="44"/>
  <c r="M48" i="44"/>
  <c r="M49" i="44"/>
  <c r="M50" i="44"/>
  <c r="M51" i="44"/>
  <c r="M52" i="44"/>
  <c r="M53" i="44"/>
  <c r="M54" i="44"/>
  <c r="M55" i="44"/>
  <c r="M56" i="44"/>
  <c r="M57" i="44"/>
  <c r="M58" i="44"/>
  <c r="M59" i="44"/>
  <c r="M60" i="44"/>
  <c r="M61" i="44"/>
  <c r="M62" i="44"/>
  <c r="M63" i="44"/>
  <c r="M64" i="44"/>
  <c r="M65" i="44"/>
  <c r="M66" i="44"/>
  <c r="M67" i="44"/>
  <c r="M68" i="44"/>
  <c r="M69" i="44"/>
  <c r="M70" i="44"/>
  <c r="M71" i="44"/>
  <c r="M72" i="44"/>
  <c r="M73" i="44"/>
  <c r="M74" i="44"/>
  <c r="M75" i="44"/>
  <c r="M76" i="44"/>
  <c r="M77" i="44"/>
  <c r="M78" i="44"/>
  <c r="M79" i="44"/>
  <c r="M80" i="44"/>
  <c r="M81" i="44"/>
  <c r="M82" i="44"/>
  <c r="M83" i="44"/>
  <c r="M84" i="44"/>
  <c r="M85" i="44"/>
  <c r="M86" i="44"/>
  <c r="M87" i="44"/>
  <c r="M88" i="44"/>
  <c r="M89" i="44"/>
  <c r="M90" i="44"/>
  <c r="M91" i="44"/>
  <c r="M92" i="44"/>
  <c r="M93" i="44"/>
  <c r="M94" i="44"/>
  <c r="M95" i="44"/>
  <c r="M96" i="44"/>
  <c r="M97" i="44"/>
  <c r="M98" i="44"/>
  <c r="M99" i="44"/>
  <c r="M100" i="44"/>
  <c r="M101" i="44"/>
  <c r="M102" i="44"/>
  <c r="M103" i="44"/>
  <c r="M104" i="44"/>
  <c r="M105" i="44"/>
  <c r="M106" i="44"/>
  <c r="M107" i="44"/>
  <c r="M108" i="44"/>
  <c r="M109" i="44"/>
  <c r="M110" i="44"/>
  <c r="M111" i="44"/>
  <c r="M112" i="44"/>
  <c r="M113" i="44"/>
  <c r="M114" i="44"/>
  <c r="M115" i="44"/>
  <c r="M116" i="44"/>
  <c r="M117" i="44"/>
  <c r="M118" i="44"/>
  <c r="M119" i="44"/>
  <c r="M120" i="44"/>
  <c r="M121" i="44"/>
  <c r="M122" i="44"/>
  <c r="M123" i="44"/>
  <c r="M124" i="44"/>
  <c r="M125" i="44"/>
  <c r="M126" i="44"/>
  <c r="M127" i="44"/>
  <c r="M128" i="44"/>
  <c r="M129" i="44"/>
  <c r="M130" i="44"/>
  <c r="M131" i="44"/>
  <c r="M132" i="44"/>
  <c r="M133" i="44"/>
  <c r="M134" i="44"/>
  <c r="M135" i="44"/>
  <c r="M136" i="44"/>
  <c r="U26" i="74" l="1"/>
  <c r="U24" i="74"/>
  <c r="U22" i="74"/>
  <c r="U20" i="74"/>
  <c r="U18" i="74"/>
  <c r="U16" i="74"/>
  <c r="O24" i="74"/>
  <c r="N24" i="74"/>
  <c r="M24" i="74"/>
  <c r="L24" i="74"/>
  <c r="K24" i="74"/>
  <c r="H24" i="74"/>
  <c r="G24" i="74"/>
  <c r="C24" i="74"/>
  <c r="B24" i="74"/>
  <c r="O20" i="74"/>
  <c r="N20" i="74"/>
  <c r="M20" i="74"/>
  <c r="L20" i="74"/>
  <c r="K20" i="74"/>
  <c r="H20" i="74"/>
  <c r="G20" i="74"/>
  <c r="B20" i="74"/>
  <c r="C20" i="74"/>
  <c r="O16" i="74" l="1"/>
  <c r="N16" i="74"/>
  <c r="M16" i="74"/>
  <c r="L16" i="74"/>
  <c r="K16" i="74"/>
  <c r="H16" i="74"/>
  <c r="G16" i="74"/>
  <c r="B16" i="74"/>
  <c r="C16" i="74"/>
  <c r="Q35" i="76" l="1"/>
  <c r="S35" i="76" s="1"/>
  <c r="P35" i="76"/>
  <c r="Q34" i="76"/>
  <c r="S34" i="76" s="1"/>
  <c r="P34" i="76"/>
  <c r="Q33" i="76"/>
  <c r="S33" i="76" s="1"/>
  <c r="P33" i="76"/>
  <c r="Q32" i="76"/>
  <c r="S32" i="76" s="1"/>
  <c r="P32" i="76"/>
  <c r="Q31" i="76"/>
  <c r="S31" i="76" s="1"/>
  <c r="P31" i="76"/>
  <c r="Q30" i="76"/>
  <c r="S30" i="76" s="1"/>
  <c r="P30" i="76"/>
  <c r="Q29" i="76"/>
  <c r="S29" i="76" s="1"/>
  <c r="P29" i="76"/>
  <c r="Q28" i="76"/>
  <c r="S28" i="76" s="1"/>
  <c r="P28" i="76"/>
  <c r="Q27" i="76"/>
  <c r="S27" i="76" s="1"/>
  <c r="P27" i="76"/>
  <c r="Q26" i="76"/>
  <c r="S26" i="76" s="1"/>
  <c r="P26" i="76"/>
  <c r="Q25" i="76"/>
  <c r="S25" i="76" s="1"/>
  <c r="P25" i="76"/>
  <c r="Q24" i="76"/>
  <c r="S24" i="76" s="1"/>
  <c r="P24" i="76"/>
  <c r="Q23" i="76"/>
  <c r="S23" i="76" s="1"/>
  <c r="P23" i="76"/>
  <c r="Q22" i="76"/>
  <c r="S22" i="76" s="1"/>
  <c r="P22" i="76"/>
  <c r="Q21" i="76"/>
  <c r="S21" i="76" s="1"/>
  <c r="P21" i="76"/>
  <c r="Q20" i="76"/>
  <c r="S20" i="76" s="1"/>
  <c r="P20" i="76"/>
  <c r="Q19" i="76"/>
  <c r="S19" i="76" s="1"/>
  <c r="P19" i="76"/>
  <c r="H19" i="76"/>
  <c r="G19" i="76"/>
  <c r="Q18" i="76"/>
  <c r="S18" i="76" s="1"/>
  <c r="P18" i="76"/>
  <c r="H18" i="76"/>
  <c r="G18" i="76"/>
  <c r="Q17" i="76"/>
  <c r="S17" i="76" s="1"/>
  <c r="P17" i="76"/>
  <c r="H17" i="76"/>
  <c r="G17" i="76"/>
  <c r="Q16" i="76"/>
  <c r="S16" i="76" s="1"/>
  <c r="P16" i="76"/>
  <c r="H16" i="76"/>
  <c r="G16" i="76"/>
  <c r="Q15" i="76"/>
  <c r="S15" i="76" s="1"/>
  <c r="P15" i="76"/>
  <c r="H15" i="76"/>
  <c r="G15" i="76"/>
  <c r="Q14" i="76"/>
  <c r="P14" i="76"/>
  <c r="H14" i="76"/>
  <c r="G14" i="76"/>
  <c r="Q13" i="76"/>
  <c r="P13" i="76"/>
  <c r="H13" i="76"/>
  <c r="G13" i="76"/>
  <c r="Q12" i="76"/>
  <c r="P12" i="76"/>
  <c r="H12" i="76"/>
  <c r="G12" i="76"/>
  <c r="Q11" i="76"/>
  <c r="P11" i="76"/>
  <c r="H11" i="76"/>
  <c r="G11" i="76"/>
  <c r="Q10" i="76"/>
  <c r="P10" i="76"/>
  <c r="H10" i="76"/>
  <c r="G10" i="76"/>
  <c r="Q9" i="76"/>
  <c r="P9" i="76"/>
  <c r="H9" i="76"/>
  <c r="G9" i="76"/>
  <c r="Q8" i="76"/>
  <c r="P8" i="76"/>
  <c r="H8" i="76"/>
  <c r="G8" i="76"/>
  <c r="Q7" i="76"/>
  <c r="P7" i="76"/>
  <c r="H7" i="76"/>
  <c r="G7" i="76"/>
  <c r="Q6" i="76"/>
  <c r="P6" i="76"/>
  <c r="H6" i="76"/>
  <c r="G6" i="76"/>
  <c r="Q5" i="76"/>
  <c r="P5" i="76"/>
  <c r="H5" i="76"/>
  <c r="G5" i="76"/>
  <c r="X6" i="12" l="1"/>
  <c r="X5" i="12"/>
  <c r="X4" i="12"/>
  <c r="X3" i="12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  <c r="M44" i="44" l="1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4" i="44"/>
  <c r="M3" i="44"/>
  <c r="U112" i="44" l="1"/>
  <c r="U108" i="44"/>
  <c r="X109" i="44"/>
  <c r="U109" i="44"/>
  <c r="X108" i="44"/>
  <c r="U4" i="44" l="1"/>
  <c r="U5" i="44"/>
  <c r="U6" i="44"/>
  <c r="U7" i="44"/>
  <c r="U8" i="44"/>
  <c r="U9" i="44"/>
  <c r="U10" i="44"/>
  <c r="U11" i="44"/>
  <c r="U12" i="44"/>
  <c r="U13" i="44"/>
  <c r="U14" i="44"/>
  <c r="U15" i="44"/>
  <c r="U16" i="44"/>
  <c r="U17" i="44"/>
  <c r="U18" i="44"/>
  <c r="U19" i="44"/>
  <c r="U20" i="44"/>
  <c r="U21" i="44"/>
  <c r="U23" i="44"/>
  <c r="U24" i="44"/>
  <c r="U25" i="44"/>
  <c r="U26" i="44"/>
  <c r="U27" i="44"/>
  <c r="U28" i="44"/>
  <c r="U29" i="44"/>
  <c r="U30" i="44"/>
  <c r="U31" i="44"/>
  <c r="U32" i="44"/>
  <c r="U34" i="44"/>
  <c r="U35" i="44"/>
  <c r="U36" i="44"/>
  <c r="U37" i="44"/>
  <c r="U38" i="44"/>
  <c r="U39" i="44"/>
  <c r="U40" i="44"/>
  <c r="U41" i="44"/>
  <c r="U42" i="44"/>
  <c r="U52" i="44"/>
  <c r="U53" i="44"/>
  <c r="U54" i="44"/>
  <c r="U55" i="44"/>
  <c r="U56" i="44"/>
  <c r="U57" i="44"/>
  <c r="U58" i="44"/>
  <c r="U59" i="44"/>
  <c r="U60" i="44"/>
  <c r="U61" i="44"/>
  <c r="U62" i="44"/>
  <c r="U63" i="44"/>
  <c r="U64" i="44"/>
  <c r="U43" i="44"/>
  <c r="U44" i="44"/>
  <c r="U45" i="44"/>
  <c r="U46" i="44"/>
  <c r="U47" i="44"/>
  <c r="U48" i="44"/>
  <c r="U66" i="44"/>
  <c r="U67" i="44"/>
  <c r="U68" i="44"/>
  <c r="U69" i="44"/>
  <c r="U70" i="44"/>
  <c r="U71" i="44"/>
  <c r="U72" i="44"/>
  <c r="U73" i="44"/>
  <c r="U74" i="44"/>
  <c r="U76" i="44"/>
  <c r="U77" i="44"/>
  <c r="U78" i="44"/>
  <c r="U79" i="44"/>
  <c r="U80" i="44"/>
  <c r="U81" i="44"/>
  <c r="U82" i="44"/>
  <c r="U102" i="44"/>
  <c r="U103" i="44"/>
  <c r="U84" i="44"/>
  <c r="U85" i="44"/>
  <c r="U86" i="44"/>
  <c r="U87" i="44"/>
  <c r="U88" i="44"/>
  <c r="U105" i="44"/>
  <c r="U106" i="44"/>
  <c r="U107" i="44"/>
  <c r="U98" i="44"/>
  <c r="U96" i="44"/>
  <c r="U92" i="44"/>
  <c r="U93" i="44"/>
  <c r="U94" i="44"/>
  <c r="U95" i="44"/>
  <c r="U100" i="44"/>
  <c r="U97" i="44"/>
  <c r="U90" i="44"/>
  <c r="U99" i="44"/>
  <c r="U89" i="44"/>
  <c r="U104" i="44"/>
  <c r="U110" i="44"/>
  <c r="U111" i="44"/>
  <c r="U101" i="44"/>
  <c r="U3" i="44"/>
  <c r="X34" i="44"/>
  <c r="X35" i="44"/>
  <c r="X36" i="44"/>
  <c r="X37" i="44"/>
  <c r="X38" i="44"/>
  <c r="X39" i="44"/>
  <c r="X40" i="44"/>
  <c r="X41" i="44"/>
  <c r="X42" i="44"/>
  <c r="X52" i="44"/>
  <c r="X53" i="44"/>
  <c r="X54" i="44"/>
  <c r="X55" i="44"/>
  <c r="X56" i="44"/>
  <c r="X57" i="44"/>
  <c r="X58" i="44"/>
  <c r="X59" i="44"/>
  <c r="X60" i="44"/>
  <c r="X61" i="44"/>
  <c r="X62" i="44"/>
  <c r="X63" i="44"/>
  <c r="X64" i="44"/>
  <c r="X43" i="44"/>
  <c r="X44" i="44"/>
  <c r="X45" i="44"/>
  <c r="X46" i="44"/>
  <c r="X47" i="44"/>
  <c r="X48" i="44"/>
  <c r="X66" i="44"/>
  <c r="X67" i="44"/>
  <c r="X68" i="44"/>
  <c r="X69" i="44"/>
  <c r="X70" i="44"/>
  <c r="X71" i="44"/>
  <c r="X72" i="44"/>
  <c r="X73" i="44"/>
  <c r="X74" i="44"/>
  <c r="X76" i="44"/>
  <c r="X77" i="44"/>
  <c r="X78" i="44"/>
  <c r="X79" i="44"/>
  <c r="X80" i="44"/>
  <c r="X81" i="44"/>
  <c r="X82" i="44"/>
  <c r="X102" i="44"/>
  <c r="X103" i="44"/>
  <c r="X84" i="44"/>
  <c r="X85" i="44"/>
  <c r="X86" i="44"/>
  <c r="X87" i="44"/>
  <c r="X88" i="44"/>
  <c r="X105" i="44"/>
  <c r="X106" i="44"/>
  <c r="X107" i="44"/>
  <c r="X98" i="44"/>
  <c r="X96" i="44"/>
  <c r="X92" i="44"/>
  <c r="X93" i="44"/>
  <c r="X94" i="44"/>
  <c r="X95" i="44"/>
  <c r="X100" i="44"/>
  <c r="X97" i="44"/>
  <c r="X90" i="44"/>
  <c r="X99" i="44"/>
  <c r="X89" i="44"/>
  <c r="X104" i="44"/>
  <c r="X110" i="44"/>
  <c r="X111" i="44"/>
  <c r="X101" i="44"/>
  <c r="X4" i="44"/>
  <c r="X5" i="44"/>
  <c r="X6" i="44"/>
  <c r="X7" i="44"/>
  <c r="X8" i="44"/>
  <c r="X9" i="44"/>
  <c r="X10" i="44"/>
  <c r="X11" i="44"/>
  <c r="X12" i="44"/>
  <c r="X13" i="44"/>
  <c r="X14" i="44"/>
  <c r="X15" i="44"/>
  <c r="X16" i="44"/>
  <c r="X17" i="44"/>
  <c r="X18" i="44"/>
  <c r="X19" i="44"/>
  <c r="X20" i="44"/>
  <c r="X21" i="44"/>
  <c r="X22" i="44"/>
  <c r="X23" i="44"/>
  <c r="X24" i="44"/>
  <c r="X25" i="44"/>
  <c r="X26" i="44"/>
  <c r="X27" i="44"/>
  <c r="X28" i="44"/>
  <c r="X29" i="44"/>
  <c r="X30" i="44"/>
  <c r="X31" i="44"/>
  <c r="X32" i="44"/>
  <c r="X3" i="44"/>
</calcChain>
</file>

<file path=xl/comments1.xml><?xml version="1.0" encoding="utf-8"?>
<comments xmlns="http://schemas.openxmlformats.org/spreadsheetml/2006/main">
  <authors>
    <author>Vicki Chen/WHQ/Wistron</author>
  </authors>
  <commentList>
    <comment ref="E8" author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Vicki Chen/WHQ/Wistron</author>
    <author>Ming M Huang/WHQ/Wistron</author>
    <author>Vicki Chen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 xml:space="preserve">20190408 </t>
        </r>
        <r>
          <rPr>
            <b/>
            <sz val="9"/>
            <color indexed="81"/>
            <rFont val="細明體"/>
            <family val="3"/>
            <charset val="136"/>
          </rPr>
          <t>修正</t>
        </r>
        <r>
          <rPr>
            <b/>
            <sz val="9"/>
            <color indexed="81"/>
            <rFont val="Tahoma"/>
            <family val="2"/>
          </rPr>
          <t xml:space="preserve"> Others</t>
        </r>
        <r>
          <rPr>
            <b/>
            <sz val="9"/>
            <color indexed="81"/>
            <rFont val="細明體"/>
            <family val="3"/>
            <charset val="136"/>
          </rPr>
          <t>（</t>
        </r>
        <r>
          <rPr>
            <b/>
            <sz val="9"/>
            <color indexed="81"/>
            <rFont val="Tahoma"/>
            <family val="2"/>
          </rPr>
          <t>add "s" )</t>
        </r>
      </text>
    </comment>
    <comment ref="C22" authorId="1">
      <text>
        <r>
          <rPr>
            <b/>
            <sz val="9"/>
            <color indexed="81"/>
            <rFont val="Tahoma"/>
            <family val="2"/>
          </rPr>
          <t>20190409</t>
        </r>
        <r>
          <rPr>
            <b/>
            <sz val="9"/>
            <color indexed="81"/>
            <rFont val="細明體"/>
            <family val="3"/>
            <charset val="136"/>
          </rPr>
          <t>新增</t>
        </r>
      </text>
    </comment>
    <comment ref="C35" authorId="1">
      <text>
        <r>
          <rPr>
            <b/>
            <sz val="9"/>
            <color indexed="81"/>
            <rFont val="Tahoma"/>
            <family val="2"/>
          </rPr>
          <t>20190409</t>
        </r>
        <r>
          <rPr>
            <b/>
            <sz val="9"/>
            <color indexed="81"/>
            <rFont val="細明體"/>
            <family val="3"/>
            <charset val="136"/>
          </rPr>
          <t>新增</t>
        </r>
      </text>
    </comment>
    <comment ref="AY76" authorId="2">
      <text>
        <r>
          <rPr>
            <b/>
            <sz val="9"/>
            <color indexed="81"/>
            <rFont val="細明體"/>
            <family val="3"/>
            <charset val="136"/>
          </rPr>
          <t>安裝架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77" authorId="2">
      <text>
        <r>
          <rPr>
            <sz val="12"/>
            <color indexed="81"/>
            <rFont val="細明體"/>
            <family val="3"/>
            <charset val="136"/>
          </rPr>
          <t>電子管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Y78" authorId="2">
      <text>
        <r>
          <rPr>
            <sz val="12"/>
            <color indexed="81"/>
            <rFont val="細明體"/>
            <family val="3"/>
            <charset val="136"/>
          </rPr>
          <t>管道
流體管類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0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U-case</t>
        </r>
        <r>
          <rPr>
            <sz val="9"/>
            <color indexed="81"/>
            <rFont val="細明體"/>
            <family val="3"/>
            <charset val="136"/>
          </rPr>
          <t>不用改，不上</t>
        </r>
        <r>
          <rPr>
            <sz val="9"/>
            <color indexed="81"/>
            <rFont val="Tahoma"/>
            <family val="2"/>
          </rPr>
          <t>Sim connector</t>
        </r>
        <r>
          <rPr>
            <sz val="9"/>
            <color indexed="81"/>
            <rFont val="細明體"/>
            <family val="3"/>
            <charset val="136"/>
          </rPr>
          <t>外觀需要塞起來</t>
        </r>
        <r>
          <rPr>
            <sz val="9"/>
            <color indexed="81"/>
            <rFont val="Tahoma"/>
            <family val="2"/>
          </rPr>
          <t xml:space="preserve"> by Angus 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includes</t>
        </r>
        <r>
          <rPr>
            <sz val="9"/>
            <color indexed="81"/>
            <rFont val="細明體"/>
            <family val="3"/>
            <charset val="136"/>
          </rPr>
          <t>熱熔</t>
        </r>
      </text>
    </comment>
    <comment ref="F49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放到</t>
        </r>
        <r>
          <rPr>
            <sz val="9"/>
            <color indexed="81"/>
            <rFont val="Tahoma"/>
            <family val="2"/>
          </rPr>
          <t xml:space="preserve">A, C , D Covers
</t>
        </r>
        <r>
          <rPr>
            <sz val="9"/>
            <color indexed="81"/>
            <rFont val="細明體"/>
            <family val="3"/>
            <charset val="136"/>
          </rPr>
          <t>不要放到</t>
        </r>
        <r>
          <rPr>
            <sz val="9"/>
            <color indexed="81"/>
            <rFont val="Tahoma"/>
            <family val="2"/>
          </rPr>
          <t>B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I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2017/4/18 V07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2017/6/30 V26</t>
        </r>
      </text>
    </comment>
    <comment ref="L3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是總價(不是delta)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LS40 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LC40
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2017/10/30 V41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LS40 13": 48.011
</t>
        </r>
        <r>
          <rPr>
            <sz val="9"/>
            <color indexed="81"/>
            <rFont val="細明體"/>
            <family val="3"/>
            <charset val="136"/>
          </rPr>
          <t>不含</t>
        </r>
        <r>
          <rPr>
            <sz val="9"/>
            <color indexed="81"/>
            <rFont val="Tahoma"/>
            <family val="2"/>
          </rPr>
          <t>hinge:2.6*2
=53.2110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LS40 13": 43.6345</t>
        </r>
      </text>
    </comment>
    <comment ref="L65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LS730 power button P+R (NCVM+</t>
        </r>
        <r>
          <rPr>
            <sz val="9"/>
            <color indexed="81"/>
            <rFont val="細明體"/>
            <family val="3"/>
            <charset val="136"/>
          </rPr>
          <t>雷雕</t>
        </r>
        <r>
          <rPr>
            <sz val="9"/>
            <color indexed="81"/>
            <rFont val="Tahoma"/>
            <family val="2"/>
          </rPr>
          <t>):0.5559</t>
        </r>
      </text>
    </comment>
    <comment ref="L79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painting:1</t>
        </r>
      </text>
    </comment>
    <comment ref="L110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DS?
</t>
        </r>
      </text>
    </comment>
    <comment ref="L12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0.175
</t>
        </r>
      </text>
    </comment>
    <comment ref="L170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單片</t>
        </r>
        <r>
          <rPr>
            <sz val="9"/>
            <color indexed="81"/>
            <rFont val="Tahoma"/>
            <family val="2"/>
          </rPr>
          <t xml:space="preserve">: 0.099
</t>
        </r>
        <r>
          <rPr>
            <sz val="9"/>
            <color indexed="81"/>
            <rFont val="細明體"/>
            <family val="3"/>
            <charset val="136"/>
          </rPr>
          <t>捲料</t>
        </r>
        <r>
          <rPr>
            <sz val="9"/>
            <color indexed="81"/>
            <rFont val="Tahoma"/>
            <family val="2"/>
          </rPr>
          <t>: 0.18</t>
        </r>
      </text>
    </comment>
    <comment ref="J17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cf. 440.0d914.0001:0.1818</t>
        </r>
      </text>
    </comment>
    <comment ref="L174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0.0784
</t>
        </r>
      </text>
    </comment>
    <comment ref="L209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2.95
</t>
        </r>
      </text>
    </comment>
    <comment ref="L213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3
</t>
        </r>
      </text>
    </comment>
    <comment ref="K237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  Fan module : 6.25/pcs (Delta )
     Thermal module : 6.45 (CCI)
</t>
        </r>
      </text>
    </comment>
    <comment ref="L237" authorId="0">
      <text>
        <r>
          <rPr>
            <b/>
            <sz val="9"/>
            <color indexed="81"/>
            <rFont val="Tahoma"/>
            <family val="2"/>
          </rPr>
          <t xml:space="preserve">
Fan:
Delta:6 (2pcs)
Sunon:4.6 (2pcs)
Module:
Robin: 6.5
Delta: 11.9
CCI : 5.9
Sunon:7.9</t>
        </r>
      </text>
    </comment>
    <comment ref="I238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Clickpad </t>
        </r>
        <r>
          <rPr>
            <sz val="9"/>
            <color indexed="81"/>
            <rFont val="細明體"/>
            <family val="3"/>
            <charset val="136"/>
          </rPr>
          <t>玻璃</t>
        </r>
        <r>
          <rPr>
            <sz val="9"/>
            <color indexed="81"/>
            <rFont val="Tahoma"/>
            <family val="2"/>
          </rPr>
          <t>:1.65
Clickpad module (</t>
        </r>
        <r>
          <rPr>
            <sz val="9"/>
            <color indexed="81"/>
            <rFont val="細明體"/>
            <family val="3"/>
            <charset val="136"/>
          </rPr>
          <t>不含玻璃</t>
        </r>
        <r>
          <rPr>
            <sz val="9"/>
            <color indexed="81"/>
            <rFont val="Tahoma"/>
            <family val="2"/>
          </rPr>
          <t xml:space="preserve">):1.5
</t>
        </r>
        <r>
          <rPr>
            <sz val="9"/>
            <color indexed="81"/>
            <rFont val="細明體"/>
            <family val="3"/>
            <charset val="136"/>
          </rPr>
          <t>不含</t>
        </r>
        <r>
          <rPr>
            <sz val="9"/>
            <color indexed="81"/>
            <rFont val="Tahoma"/>
            <family val="2"/>
          </rPr>
          <t>speaker</t>
        </r>
      </text>
    </comment>
  </commentList>
</comments>
</file>

<file path=xl/comments5.xml><?xml version="1.0" encoding="utf-8"?>
<comments xmlns="http://schemas.openxmlformats.org/spreadsheetml/2006/main">
  <authors>
    <author>Shareen Chiang/WHQ/Wistron</author>
    <author>Ting Lee/WHQ/Wistron</author>
  </authors>
  <commentList>
    <comment ref="J20" authorId="0">
      <text>
        <r>
          <rPr>
            <b/>
            <sz val="9"/>
            <color indexed="81"/>
            <rFont val="Tahoma"/>
            <family val="2"/>
          </rPr>
          <t xml:space="preserve">Update </t>
        </r>
        <r>
          <rPr>
            <b/>
            <sz val="9"/>
            <color indexed="81"/>
            <rFont val="細明體"/>
            <family val="3"/>
            <charset val="136"/>
          </rPr>
          <t>運包為</t>
        </r>
        <r>
          <rPr>
            <b/>
            <sz val="9"/>
            <color indexed="81"/>
            <rFont val="Tahoma"/>
            <family val="2"/>
          </rPr>
          <t xml:space="preserve">0.08
</t>
        </r>
        <r>
          <rPr>
            <b/>
            <sz val="9"/>
            <color indexed="81"/>
            <rFont val="細明體"/>
            <family val="3"/>
            <charset val="136"/>
          </rPr>
          <t>原為</t>
        </r>
        <r>
          <rPr>
            <b/>
            <sz val="9"/>
            <color indexed="81"/>
            <rFont val="Tahoma"/>
            <family val="2"/>
          </rPr>
          <t>0.25</t>
        </r>
        <r>
          <rPr>
            <b/>
            <sz val="9"/>
            <color indexed="81"/>
            <rFont val="細明體"/>
            <family val="3"/>
            <charset val="136"/>
          </rPr>
          <t>與鋼鐵哥確認不是出道緯創所以運包為</t>
        </r>
        <r>
          <rPr>
            <b/>
            <sz val="9"/>
            <color indexed="81"/>
            <rFont val="Tahoma"/>
            <family val="2"/>
          </rPr>
          <t xml:space="preserve">0.08
</t>
        </r>
      </text>
    </comment>
    <comment ref="J28" authorId="0">
      <text>
        <r>
          <rPr>
            <b/>
            <sz val="9"/>
            <color indexed="81"/>
            <rFont val="細明體"/>
            <family val="3"/>
            <charset val="136"/>
          </rPr>
          <t xml:space="preserve">含管銷利潤
</t>
        </r>
      </text>
    </comment>
    <comment ref="M28" authorId="0">
      <text>
        <r>
          <rPr>
            <b/>
            <sz val="9"/>
            <color indexed="81"/>
            <rFont val="細明體"/>
            <family val="3"/>
            <charset val="136"/>
          </rPr>
          <t>含管銷利潤</t>
        </r>
      </text>
    </comment>
    <comment ref="J32" authorId="0">
      <text>
        <r>
          <rPr>
            <b/>
            <sz val="9"/>
            <color indexed="81"/>
            <rFont val="細明體"/>
            <family val="3"/>
            <charset val="136"/>
          </rPr>
          <t xml:space="preserve">含管銷利潤
</t>
        </r>
      </text>
    </comment>
    <comment ref="J36" authorId="0">
      <text>
        <r>
          <rPr>
            <b/>
            <sz val="9"/>
            <color indexed="81"/>
            <rFont val="細明體"/>
            <family val="3"/>
            <charset val="136"/>
          </rPr>
          <t xml:space="preserve">含管銷利潤
</t>
        </r>
      </text>
    </comment>
    <comment ref="J39" authorId="0">
      <text>
        <r>
          <rPr>
            <b/>
            <sz val="9"/>
            <color indexed="81"/>
            <rFont val="細明體"/>
            <family val="3"/>
            <charset val="136"/>
          </rPr>
          <t xml:space="preserve">含管銷利潤
</t>
        </r>
      </text>
    </comment>
    <comment ref="AR103" authorId="1">
      <text>
        <r>
          <rPr>
            <sz val="9"/>
            <color indexed="81"/>
            <rFont val="Tahoma"/>
            <family val="2"/>
          </rPr>
          <t xml:space="preserve">
1.Stand-off x15
2.with Adhesive</t>
        </r>
      </text>
    </comment>
    <comment ref="J118" authorId="0">
      <text>
        <r>
          <rPr>
            <b/>
            <sz val="9"/>
            <color indexed="81"/>
            <rFont val="Tahoma"/>
            <family val="2"/>
          </rPr>
          <t xml:space="preserve">Lich </t>
        </r>
        <r>
          <rPr>
            <b/>
            <sz val="9"/>
            <color indexed="81"/>
            <rFont val="細明體"/>
            <family val="3"/>
            <charset val="136"/>
          </rPr>
          <t xml:space="preserve">預估
</t>
        </r>
      </text>
    </comment>
    <comment ref="J122" authorId="0">
      <text>
        <r>
          <rPr>
            <b/>
            <sz val="9"/>
            <color indexed="81"/>
            <rFont val="細明體"/>
            <family val="3"/>
            <charset val="136"/>
          </rPr>
          <t>先放上一版</t>
        </r>
        <r>
          <rPr>
            <b/>
            <sz val="9"/>
            <color indexed="81"/>
            <rFont val="Tahoma"/>
            <family val="2"/>
          </rPr>
          <t>cost. spec. match</t>
        </r>
      </text>
    </comment>
    <comment ref="J173" authorId="0">
      <text>
        <r>
          <rPr>
            <b/>
            <sz val="9"/>
            <color indexed="81"/>
            <rFont val="Tahoma"/>
            <family val="2"/>
          </rPr>
          <t>System cost</t>
        </r>
      </text>
    </comment>
    <comment ref="J179" authorId="0">
      <text>
        <r>
          <rPr>
            <b/>
            <sz val="9"/>
            <color indexed="81"/>
            <rFont val="Tahoma"/>
            <family val="2"/>
          </rPr>
          <t xml:space="preserve">Lich: </t>
        </r>
        <r>
          <rPr>
            <b/>
            <sz val="9"/>
            <color indexed="81"/>
            <rFont val="細明體"/>
            <family val="3"/>
            <charset val="136"/>
          </rPr>
          <t>加</t>
        </r>
        <r>
          <rPr>
            <b/>
            <sz val="9"/>
            <color indexed="81"/>
            <rFont val="Tahoma"/>
            <family val="2"/>
          </rPr>
          <t xml:space="preserve">ICON </t>
        </r>
        <r>
          <rPr>
            <b/>
            <sz val="9"/>
            <color indexed="81"/>
            <rFont val="細明體"/>
            <family val="3"/>
            <charset val="136"/>
          </rPr>
          <t>漲價</t>
        </r>
        <r>
          <rPr>
            <b/>
            <sz val="9"/>
            <color indexed="81"/>
            <rFont val="Tahoma"/>
            <family val="2"/>
          </rPr>
          <t>0.26</t>
        </r>
      </text>
    </comment>
  </commentList>
</comments>
</file>

<file path=xl/comments6.xml><?xml version="1.0" encoding="utf-8"?>
<comments xmlns="http://schemas.openxmlformats.org/spreadsheetml/2006/main">
  <authors>
    <author>Vicki Chen/WHQ/Wistron</author>
    <author>Ming M Huang/WHQ/Wistron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  <comment ref="B16" authorId="1">
      <text>
        <r>
          <rPr>
            <b/>
            <sz val="9"/>
            <color indexed="81"/>
            <rFont val="Tahoma"/>
            <family val="2"/>
          </rPr>
          <t xml:space="preserve">20190408 </t>
        </r>
        <r>
          <rPr>
            <b/>
            <sz val="9"/>
            <color indexed="81"/>
            <rFont val="細明體"/>
            <family val="3"/>
            <charset val="136"/>
          </rPr>
          <t>修正</t>
        </r>
        <r>
          <rPr>
            <b/>
            <sz val="9"/>
            <color indexed="81"/>
            <rFont val="Tahoma"/>
            <family val="2"/>
          </rPr>
          <t xml:space="preserve"> Others</t>
        </r>
        <r>
          <rPr>
            <b/>
            <sz val="9"/>
            <color indexed="81"/>
            <rFont val="細明體"/>
            <family val="3"/>
            <charset val="136"/>
          </rPr>
          <t>（</t>
        </r>
        <r>
          <rPr>
            <b/>
            <sz val="9"/>
            <color indexed="81"/>
            <rFont val="Tahoma"/>
            <family val="2"/>
          </rPr>
          <t>add "s" )</t>
        </r>
      </text>
    </comment>
    <comment ref="B21" authorId="1">
      <text>
        <r>
          <rPr>
            <b/>
            <sz val="9"/>
            <color indexed="81"/>
            <rFont val="Tahoma"/>
            <family val="2"/>
          </rPr>
          <t>20190409</t>
        </r>
        <r>
          <rPr>
            <b/>
            <sz val="9"/>
            <color indexed="81"/>
            <rFont val="細明體"/>
            <family val="3"/>
            <charset val="136"/>
          </rPr>
          <t>新增</t>
        </r>
      </text>
    </comment>
    <comment ref="B34" authorId="1">
      <text>
        <r>
          <rPr>
            <b/>
            <sz val="9"/>
            <color indexed="81"/>
            <rFont val="Tahoma"/>
            <family val="2"/>
          </rPr>
          <t>20190409</t>
        </r>
        <r>
          <rPr>
            <b/>
            <sz val="9"/>
            <color indexed="81"/>
            <rFont val="細明體"/>
            <family val="3"/>
            <charset val="136"/>
          </rPr>
          <t>新增</t>
        </r>
      </text>
    </comment>
  </commentList>
</comments>
</file>

<file path=xl/comments7.xml><?xml version="1.0" encoding="utf-8"?>
<comments xmlns="http://schemas.openxmlformats.org/spreadsheetml/2006/main">
  <authors>
    <author>Vicki Chen/WHQ/Wistron</author>
    <author>Ming M Huang/WHQ/Wistron</author>
  </authors>
  <commentList>
    <comment ref="B47" author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  <comment ref="B119" authorId="1">
      <text>
        <r>
          <rPr>
            <b/>
            <sz val="9"/>
            <color indexed="81"/>
            <rFont val="Tahoma"/>
            <family val="2"/>
          </rPr>
          <t xml:space="preserve">20190408 </t>
        </r>
        <r>
          <rPr>
            <b/>
            <sz val="9"/>
            <color indexed="81"/>
            <rFont val="細明體"/>
            <family val="3"/>
            <charset val="136"/>
          </rPr>
          <t>修正</t>
        </r>
        <r>
          <rPr>
            <b/>
            <sz val="9"/>
            <color indexed="81"/>
            <rFont val="Tahoma"/>
            <family val="2"/>
          </rPr>
          <t xml:space="preserve"> Others</t>
        </r>
        <r>
          <rPr>
            <b/>
            <sz val="9"/>
            <color indexed="81"/>
            <rFont val="細明體"/>
            <family val="3"/>
            <charset val="136"/>
          </rPr>
          <t>（</t>
        </r>
        <r>
          <rPr>
            <b/>
            <sz val="9"/>
            <color indexed="81"/>
            <rFont val="Tahoma"/>
            <family val="2"/>
          </rPr>
          <t>add "s" )</t>
        </r>
      </text>
    </comment>
    <comment ref="B164" authorId="1">
      <text>
        <r>
          <rPr>
            <b/>
            <sz val="9"/>
            <color indexed="81"/>
            <rFont val="Tahoma"/>
            <family val="2"/>
          </rPr>
          <t>20190409</t>
        </r>
        <r>
          <rPr>
            <b/>
            <sz val="9"/>
            <color indexed="81"/>
            <rFont val="細明體"/>
            <family val="3"/>
            <charset val="136"/>
          </rPr>
          <t>新增</t>
        </r>
      </text>
    </comment>
    <comment ref="B281" authorId="1">
      <text>
        <r>
          <rPr>
            <b/>
            <sz val="9"/>
            <color indexed="81"/>
            <rFont val="Tahoma"/>
            <family val="2"/>
          </rPr>
          <t>20190409</t>
        </r>
        <r>
          <rPr>
            <b/>
            <sz val="9"/>
            <color indexed="81"/>
            <rFont val="細明體"/>
            <family val="3"/>
            <charset val="136"/>
          </rPr>
          <t>新增
指</t>
        </r>
        <r>
          <rPr>
            <b/>
            <sz val="9"/>
            <color indexed="81"/>
            <rFont val="Tahoma"/>
            <family val="2"/>
          </rPr>
          <t>Housing</t>
        </r>
        <r>
          <rPr>
            <b/>
            <sz val="9"/>
            <color indexed="81"/>
            <rFont val="細明體"/>
            <family val="3"/>
            <charset val="136"/>
          </rPr>
          <t>大物件無法從這些項目裡歸類的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細明體"/>
            <family val="3"/>
            <charset val="136"/>
          </rPr>
          <t>都掛在</t>
        </r>
        <r>
          <rPr>
            <b/>
            <sz val="9"/>
            <color indexed="81"/>
            <rFont val="Tahoma"/>
            <family val="2"/>
          </rPr>
          <t xml:space="preserve">Others </t>
        </r>
        <r>
          <rPr>
            <b/>
            <sz val="9"/>
            <color indexed="81"/>
            <rFont val="細明體"/>
            <family val="3"/>
            <charset val="136"/>
          </rPr>
          <t>裡</t>
        </r>
      </text>
    </comment>
  </commentList>
</comments>
</file>

<file path=xl/comments8.xml><?xml version="1.0" encoding="utf-8"?>
<comments xmlns="http://schemas.openxmlformats.org/spreadsheetml/2006/main">
  <authors>
    <author>Hermit Yang/WHQ/Wistron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price update 107/11/01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price update 107/11/01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 xml:space="preserve">price update 107/11/14
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 xml:space="preserve">price update 107/11/14
</t>
        </r>
      </text>
    </comment>
    <comment ref="J48" authorId="0">
      <text>
        <r>
          <rPr>
            <b/>
            <sz val="9"/>
            <color indexed="81"/>
            <rFont val="Tahoma"/>
            <family val="2"/>
          </rPr>
          <t>2018/10</t>
        </r>
        <r>
          <rPr>
            <b/>
            <sz val="9"/>
            <color indexed="81"/>
            <rFont val="細明體"/>
            <family val="3"/>
            <charset val="136"/>
          </rPr>
          <t xml:space="preserve">報價
</t>
        </r>
      </text>
    </comment>
    <comment ref="J50" authorId="0">
      <text>
        <r>
          <rPr>
            <b/>
            <sz val="9"/>
            <color indexed="81"/>
            <rFont val="Tahoma"/>
            <family val="2"/>
          </rPr>
          <t>2018/10</t>
        </r>
        <r>
          <rPr>
            <b/>
            <sz val="9"/>
            <color indexed="81"/>
            <rFont val="細明體"/>
            <family val="3"/>
            <charset val="136"/>
          </rPr>
          <t xml:space="preserve">報價
</t>
        </r>
      </text>
    </comment>
    <comment ref="B64" author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1" authorId="0">
      <text>
        <r>
          <rPr>
            <b/>
            <sz val="9"/>
            <color indexed="81"/>
            <rFont val="細明體"/>
            <family val="3"/>
            <charset val="136"/>
          </rPr>
          <t>圓棒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螺絲用</t>
        </r>
      </text>
    </comment>
    <comment ref="B80" authorId="0">
      <text>
        <r>
          <rPr>
            <b/>
            <sz val="9"/>
            <color indexed="81"/>
            <rFont val="細明體"/>
            <family val="3"/>
            <charset val="136"/>
          </rPr>
          <t>圓棒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螺絲用</t>
        </r>
      </text>
    </comment>
  </commentList>
</comments>
</file>

<file path=xl/comments9.xml><?xml version="1.0" encoding="utf-8"?>
<comments xmlns="http://schemas.openxmlformats.org/spreadsheetml/2006/main">
  <authors>
    <author>Jack</author>
  </authors>
  <commentList>
    <comment ref="E48" author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10.xml><?xml version="1.0" encoding="utf-8"?>
<comments xmlns="http://schemas.openxmlformats.org/spreadsheetml/2006/main">
  <authors>
    <author>Hermit Yang/WHQ/Wistron</author>
  </authors>
  <commentList>
    <comment ref="A26" author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<sst xmlns="http://schemas.openxmlformats.org/spreadsheetml/2006/main" count="15644" uniqueCount="4789">
  <si>
    <t>Rev.</t>
  </si>
  <si>
    <t>Date</t>
  </si>
  <si>
    <t>Bom File Date:</t>
    <phoneticPr fontId="4" type="noConversion"/>
  </si>
  <si>
    <t>Parts Category II</t>
    <phoneticPr fontId="4" type="noConversion"/>
  </si>
  <si>
    <t>ID</t>
    <phoneticPr fontId="4" type="noConversion"/>
  </si>
  <si>
    <t>Cable</t>
    <phoneticPr fontId="4" type="noConversion"/>
  </si>
  <si>
    <t>FFC</t>
    <phoneticPr fontId="4" type="noConversion"/>
  </si>
  <si>
    <t>ME</t>
    <phoneticPr fontId="4" type="noConversion"/>
  </si>
  <si>
    <t>FPC</t>
    <phoneticPr fontId="4" type="noConversion"/>
  </si>
  <si>
    <t>EMC</t>
    <phoneticPr fontId="4" type="noConversion"/>
  </si>
  <si>
    <t>Packing</t>
    <phoneticPr fontId="4" type="noConversion"/>
  </si>
  <si>
    <t>Wire(Harness)</t>
    <phoneticPr fontId="4" type="noConversion"/>
  </si>
  <si>
    <t>RF</t>
    <phoneticPr fontId="4" type="noConversion"/>
  </si>
  <si>
    <t>ElectroMechanical</t>
    <phoneticPr fontId="4" type="noConversion"/>
  </si>
  <si>
    <t>DC-in cable</t>
    <phoneticPr fontId="4" type="noConversion"/>
  </si>
  <si>
    <t>Thermal</t>
    <phoneticPr fontId="4" type="noConversion"/>
  </si>
  <si>
    <t>Power Cord</t>
    <phoneticPr fontId="4" type="noConversion"/>
  </si>
  <si>
    <t>PCB</t>
    <phoneticPr fontId="4" type="noConversion"/>
  </si>
  <si>
    <t>RACK</t>
    <phoneticPr fontId="4" type="noConversion"/>
  </si>
  <si>
    <t>External Cable</t>
    <phoneticPr fontId="4" type="noConversion"/>
  </si>
  <si>
    <t>Medical</t>
    <phoneticPr fontId="4" type="noConversion"/>
  </si>
  <si>
    <t>RF Cable</t>
    <phoneticPr fontId="4" type="noConversion"/>
  </si>
  <si>
    <t>MEothers</t>
    <phoneticPr fontId="4" type="noConversion"/>
  </si>
  <si>
    <t>Fiper</t>
    <phoneticPr fontId="4" type="noConversion"/>
  </si>
  <si>
    <t>FIO</t>
    <phoneticPr fontId="4" type="noConversion"/>
  </si>
  <si>
    <t>SATA</t>
    <phoneticPr fontId="4" type="noConversion"/>
  </si>
  <si>
    <t>Flat Cable</t>
    <phoneticPr fontId="4" type="noConversion"/>
  </si>
  <si>
    <t>Other</t>
    <phoneticPr fontId="4" type="noConversion"/>
  </si>
  <si>
    <t>SAS/Mini SAS</t>
    <phoneticPr fontId="4" type="noConversion"/>
  </si>
  <si>
    <t>Lan cable</t>
    <phoneticPr fontId="4" type="noConversion"/>
  </si>
  <si>
    <t>Handset cord</t>
    <phoneticPr fontId="4" type="noConversion"/>
  </si>
  <si>
    <t>Aluminum</t>
    <phoneticPr fontId="4" type="noConversion"/>
  </si>
  <si>
    <t>Module</t>
    <phoneticPr fontId="4" type="noConversion"/>
  </si>
  <si>
    <t>Metal+Plastic</t>
    <phoneticPr fontId="4" type="noConversion"/>
  </si>
  <si>
    <t>Others</t>
    <phoneticPr fontId="4" type="noConversion"/>
  </si>
  <si>
    <t>Mic</t>
    <phoneticPr fontId="4" type="noConversion"/>
  </si>
  <si>
    <t>Electro-Mechanical</t>
    <phoneticPr fontId="4" type="noConversion"/>
  </si>
  <si>
    <t>Speaker</t>
    <phoneticPr fontId="4" type="noConversion"/>
  </si>
  <si>
    <t>Vibrator</t>
    <phoneticPr fontId="4" type="noConversion"/>
  </si>
  <si>
    <t>Buzzer</t>
    <phoneticPr fontId="4" type="noConversion"/>
  </si>
  <si>
    <t>Headset</t>
    <phoneticPr fontId="4" type="noConversion"/>
  </si>
  <si>
    <t>Soundbar</t>
    <phoneticPr fontId="4" type="noConversion"/>
  </si>
  <si>
    <t>Fan</t>
    <phoneticPr fontId="4" type="noConversion"/>
  </si>
  <si>
    <t>Pad</t>
    <phoneticPr fontId="4" type="noConversion"/>
  </si>
  <si>
    <t>Graphite Sheet</t>
    <phoneticPr fontId="4" type="noConversion"/>
  </si>
  <si>
    <t>Heatsink</t>
    <phoneticPr fontId="4" type="noConversion"/>
  </si>
  <si>
    <t>Cu Foil</t>
    <phoneticPr fontId="4" type="noConversion"/>
  </si>
  <si>
    <t>LENS</t>
    <phoneticPr fontId="4" type="noConversion"/>
  </si>
  <si>
    <t>Mount</t>
    <phoneticPr fontId="4" type="noConversion"/>
  </si>
  <si>
    <t>Radiotube</t>
    <phoneticPr fontId="4" type="noConversion"/>
  </si>
  <si>
    <t>Tubing</t>
    <phoneticPr fontId="4" type="noConversion"/>
  </si>
  <si>
    <t>Standoff</t>
    <phoneticPr fontId="4" type="noConversion"/>
  </si>
  <si>
    <t>Screw</t>
    <phoneticPr fontId="4" type="noConversion"/>
  </si>
  <si>
    <t>Nut</t>
    <phoneticPr fontId="4" type="noConversion"/>
  </si>
  <si>
    <t>Rubber</t>
    <phoneticPr fontId="4" type="noConversion"/>
  </si>
  <si>
    <t>Mesh</t>
    <phoneticPr fontId="4" type="noConversion"/>
  </si>
  <si>
    <t>Spring</t>
    <phoneticPr fontId="4" type="noConversion"/>
  </si>
  <si>
    <t>Lens</t>
    <phoneticPr fontId="4" type="noConversion"/>
  </si>
  <si>
    <t>Busbar</t>
    <phoneticPr fontId="4" type="noConversion"/>
  </si>
  <si>
    <t xml:space="preserve">Handset </t>
    <phoneticPr fontId="4" type="noConversion"/>
  </si>
  <si>
    <t>Absorber</t>
    <phoneticPr fontId="4" type="noConversion"/>
  </si>
  <si>
    <t>Gasket</t>
    <phoneticPr fontId="4" type="noConversion"/>
  </si>
  <si>
    <t>Magnet</t>
    <phoneticPr fontId="4" type="noConversion"/>
  </si>
  <si>
    <t>ME</t>
  </si>
  <si>
    <t>Housing</t>
  </si>
  <si>
    <t>EMC</t>
  </si>
  <si>
    <t>Magnet</t>
  </si>
  <si>
    <t>Rubber</t>
  </si>
  <si>
    <t>Gasket</t>
  </si>
  <si>
    <t>Metal</t>
    <phoneticPr fontId="4" type="noConversion"/>
  </si>
  <si>
    <t>Die Casting</t>
    <phoneticPr fontId="4" type="noConversion"/>
  </si>
  <si>
    <t>Double Injection</t>
    <phoneticPr fontId="4" type="noConversion"/>
  </si>
  <si>
    <t>RHCM Process</t>
    <phoneticPr fontId="4" type="noConversion"/>
  </si>
  <si>
    <t>Hinge</t>
    <phoneticPr fontId="4" type="noConversion"/>
  </si>
  <si>
    <t>IMR</t>
    <phoneticPr fontId="4" type="noConversion"/>
  </si>
  <si>
    <t>Insert-Molding</t>
    <phoneticPr fontId="4" type="noConversion"/>
  </si>
  <si>
    <t>CPU BKT</t>
    <phoneticPr fontId="4" type="noConversion"/>
  </si>
  <si>
    <t>NIL process</t>
    <phoneticPr fontId="4" type="noConversion"/>
  </si>
  <si>
    <t>CNC Process</t>
    <phoneticPr fontId="4" type="noConversion"/>
  </si>
  <si>
    <t>Stand</t>
    <phoneticPr fontId="4" type="noConversion"/>
  </si>
  <si>
    <t>Small Parts</t>
    <phoneticPr fontId="4" type="noConversion"/>
  </si>
  <si>
    <t>Glass</t>
    <phoneticPr fontId="4" type="noConversion"/>
  </si>
  <si>
    <t>Chemical</t>
    <phoneticPr fontId="4" type="noConversion"/>
  </si>
  <si>
    <t>Module</t>
    <phoneticPr fontId="4" type="noConversion"/>
  </si>
  <si>
    <t>Keypad</t>
    <phoneticPr fontId="4" type="noConversion"/>
  </si>
  <si>
    <t>Slide</t>
    <phoneticPr fontId="4" type="noConversion"/>
  </si>
  <si>
    <t>NCT</t>
    <phoneticPr fontId="4" type="noConversion"/>
  </si>
  <si>
    <t>MIM</t>
    <phoneticPr fontId="4" type="noConversion"/>
  </si>
  <si>
    <t>AL5052</t>
  </si>
  <si>
    <t>FFC</t>
    <phoneticPr fontId="4" type="noConversion"/>
  </si>
  <si>
    <t>Wire(Harness)</t>
    <phoneticPr fontId="4" type="noConversion"/>
  </si>
  <si>
    <t>Power Cord</t>
    <phoneticPr fontId="4" type="noConversion"/>
  </si>
  <si>
    <t>External Cable</t>
    <phoneticPr fontId="4" type="noConversion"/>
  </si>
  <si>
    <t>SATA</t>
    <phoneticPr fontId="4" type="noConversion"/>
  </si>
  <si>
    <t>Flat Cable</t>
    <phoneticPr fontId="4" type="noConversion"/>
  </si>
  <si>
    <t>Handset cord</t>
    <phoneticPr fontId="4" type="noConversion"/>
  </si>
  <si>
    <t>Cable</t>
    <phoneticPr fontId="4" type="noConversion"/>
  </si>
  <si>
    <t>Packing</t>
    <phoneticPr fontId="4" type="noConversion"/>
  </si>
  <si>
    <t>Bag</t>
    <phoneticPr fontId="4" type="noConversion"/>
  </si>
  <si>
    <t>Carton</t>
    <phoneticPr fontId="4" type="noConversion"/>
  </si>
  <si>
    <t>Label</t>
    <phoneticPr fontId="4" type="noConversion"/>
  </si>
  <si>
    <t>Manual</t>
    <phoneticPr fontId="4" type="noConversion"/>
  </si>
  <si>
    <t>Carton-Unfolded</t>
    <phoneticPr fontId="4" type="noConversion"/>
  </si>
  <si>
    <t>EPE</t>
    <phoneticPr fontId="4" type="noConversion"/>
  </si>
  <si>
    <t>EPS</t>
    <phoneticPr fontId="4" type="noConversion"/>
  </si>
  <si>
    <t>Pallet</t>
    <phoneticPr fontId="4" type="noConversion"/>
  </si>
  <si>
    <t>Others-Paper</t>
    <phoneticPr fontId="4" type="noConversion"/>
  </si>
  <si>
    <t>Others-Plastic</t>
    <phoneticPr fontId="4" type="noConversion"/>
  </si>
  <si>
    <t>Others-Non-woven</t>
    <phoneticPr fontId="4" type="noConversion"/>
  </si>
  <si>
    <t>Others-Clean Clothes</t>
    <phoneticPr fontId="4" type="noConversion"/>
  </si>
  <si>
    <t>Speaker</t>
    <phoneticPr fontId="4" type="noConversion"/>
  </si>
  <si>
    <t>Buzzer</t>
    <phoneticPr fontId="4" type="noConversion"/>
  </si>
  <si>
    <t>Headset</t>
    <phoneticPr fontId="4" type="noConversion"/>
  </si>
  <si>
    <t>Soundbar</t>
    <phoneticPr fontId="4" type="noConversion"/>
  </si>
  <si>
    <t>Electro-Mechanical</t>
    <phoneticPr fontId="4" type="noConversion"/>
  </si>
  <si>
    <t>Screw</t>
  </si>
  <si>
    <t>Screw</t>
    <phoneticPr fontId="4" type="noConversion"/>
  </si>
  <si>
    <t>Nut</t>
    <phoneticPr fontId="4" type="noConversion"/>
  </si>
  <si>
    <t>Waterproof film</t>
    <phoneticPr fontId="4" type="noConversion"/>
  </si>
  <si>
    <t>Rubber</t>
    <phoneticPr fontId="4" type="noConversion"/>
  </si>
  <si>
    <t>Metal dome</t>
    <phoneticPr fontId="4" type="noConversion"/>
  </si>
  <si>
    <t>Glue</t>
    <phoneticPr fontId="4" type="noConversion"/>
  </si>
  <si>
    <t>Spring</t>
    <phoneticPr fontId="4" type="noConversion"/>
  </si>
  <si>
    <t>Lens</t>
    <phoneticPr fontId="4" type="noConversion"/>
  </si>
  <si>
    <t>Busbar</t>
    <phoneticPr fontId="4" type="noConversion"/>
  </si>
  <si>
    <t xml:space="preserve">Handset </t>
    <phoneticPr fontId="4" type="noConversion"/>
  </si>
  <si>
    <t>Niche</t>
    <phoneticPr fontId="4" type="noConversion"/>
  </si>
  <si>
    <t>Absorber</t>
    <phoneticPr fontId="4" type="noConversion"/>
  </si>
  <si>
    <t>EMI Spring</t>
    <phoneticPr fontId="4" type="noConversion"/>
  </si>
  <si>
    <t>Gasket</t>
    <phoneticPr fontId="4" type="noConversion"/>
  </si>
  <si>
    <t>Shielding can</t>
    <phoneticPr fontId="4" type="noConversion"/>
  </si>
  <si>
    <r>
      <rPr>
        <sz val="12"/>
        <rFont val="細明體"/>
        <family val="3"/>
        <charset val="136"/>
      </rPr>
      <t>必填</t>
    </r>
    <phoneticPr fontId="4" type="noConversion"/>
  </si>
  <si>
    <t>ITEM</t>
  </si>
  <si>
    <t>Hinge</t>
  </si>
  <si>
    <t>Module</t>
    <phoneticPr fontId="4" type="noConversion"/>
  </si>
  <si>
    <t>USD</t>
    <phoneticPr fontId="2" type="noConversion"/>
  </si>
  <si>
    <t>Machine/T</t>
  </si>
  <si>
    <t>Bolster area(L*W)</t>
  </si>
  <si>
    <t>Die height</t>
  </si>
  <si>
    <t>5200mm*1800mm</t>
  </si>
  <si>
    <t>750mm</t>
  </si>
  <si>
    <t>4300mm*1500mm</t>
  </si>
  <si>
    <t>700mm</t>
  </si>
  <si>
    <t>4000mm*1400mm</t>
  </si>
  <si>
    <t>3000mm*1200mm</t>
  </si>
  <si>
    <t>500mm</t>
  </si>
  <si>
    <t>1500mm*840mm</t>
  </si>
  <si>
    <t>1400mm*820mm</t>
  </si>
  <si>
    <t>450mm</t>
  </si>
  <si>
    <t>1250mm*800mm</t>
  </si>
  <si>
    <t>1150mm*600mm</t>
  </si>
  <si>
    <t>350mm</t>
  </si>
  <si>
    <t>1000mm*550mm</t>
  </si>
  <si>
    <t>330mm</t>
  </si>
  <si>
    <t>900mm*500mm</t>
  </si>
  <si>
    <t>300mm</t>
  </si>
  <si>
    <t>850mm*440mm</t>
  </si>
  <si>
    <t>240mm</t>
  </si>
  <si>
    <t>800mm*400mm</t>
  </si>
  <si>
    <t>220mm</t>
  </si>
  <si>
    <t>680mm*300mm</t>
  </si>
  <si>
    <t>200mm</t>
  </si>
  <si>
    <t>* Thickness (mm)</t>
    <phoneticPr fontId="4" type="noConversion"/>
  </si>
  <si>
    <t>NB</t>
    <phoneticPr fontId="4" type="noConversion"/>
  </si>
  <si>
    <t>REMARK</t>
  </si>
  <si>
    <t>BG :</t>
    <phoneticPr fontId="2" type="noConversion"/>
  </si>
  <si>
    <t>CPBG</t>
    <phoneticPr fontId="4" type="noConversion"/>
  </si>
  <si>
    <t>Project Name :</t>
    <phoneticPr fontId="2" type="noConversion"/>
  </si>
  <si>
    <t>Product :</t>
    <phoneticPr fontId="4" type="noConversion"/>
  </si>
  <si>
    <t>Product Spec :</t>
    <phoneticPr fontId="4" type="noConversion"/>
  </si>
  <si>
    <t>* ID CMF File Date:</t>
    <phoneticPr fontId="4" type="noConversion"/>
  </si>
  <si>
    <t>W</t>
    <phoneticPr fontId="4" type="noConversion"/>
  </si>
  <si>
    <t>L</t>
    <phoneticPr fontId="4" type="noConversion"/>
  </si>
  <si>
    <t>H</t>
    <phoneticPr fontId="4" type="noConversion"/>
  </si>
  <si>
    <t>Vendor</t>
    <phoneticPr fontId="4" type="noConversion"/>
  </si>
  <si>
    <t>Part Number</t>
    <phoneticPr fontId="4" type="noConversion"/>
  </si>
  <si>
    <t>L</t>
    <phoneticPr fontId="2" type="noConversion"/>
  </si>
  <si>
    <t>W</t>
    <phoneticPr fontId="2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</si>
  <si>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</si>
  <si>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</si>
  <si>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</si>
  <si>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4" type="noConversion"/>
  </si>
  <si>
    <t>Plastic</t>
    <phoneticPr fontId="4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</si>
  <si>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</si>
  <si>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</si>
  <si>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</si>
  <si>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</si>
  <si>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4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</si>
  <si>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</si>
  <si>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</si>
  <si>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4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</si>
  <si>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</si>
  <si>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</si>
  <si>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</si>
  <si>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4" type="noConversion"/>
  </si>
  <si>
    <t>ID</t>
  </si>
  <si>
    <t>EMISpring</t>
    <phoneticPr fontId="4" type="noConversion"/>
  </si>
  <si>
    <t>ShieldingCan</t>
    <phoneticPr fontId="4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</si>
  <si>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</si>
  <si>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</si>
  <si>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4" type="noConversion"/>
  </si>
  <si>
    <t>Process</t>
    <phoneticPr fontId="4" type="noConversion"/>
  </si>
  <si>
    <t>Color</t>
    <phoneticPr fontId="4" type="noConversion"/>
  </si>
  <si>
    <t>Fixture Create</t>
    <phoneticPr fontId="4" type="noConversion"/>
  </si>
  <si>
    <t>TPU</t>
    <phoneticPr fontId="2" type="noConversion"/>
  </si>
  <si>
    <t>PET+VM</t>
  </si>
  <si>
    <t>PET+VM</t>
    <phoneticPr fontId="2" type="noConversion"/>
  </si>
  <si>
    <t>Name Plate</t>
    <phoneticPr fontId="4" type="noConversion"/>
  </si>
  <si>
    <t>NamePlate</t>
  </si>
  <si>
    <t>NamePlate</t>
    <phoneticPr fontId="4" type="noConversion"/>
  </si>
  <si>
    <t>Antenna</t>
    <phoneticPr fontId="2" type="noConversion"/>
  </si>
  <si>
    <t>Nut</t>
  </si>
  <si>
    <t>Wifi + BT</t>
  </si>
  <si>
    <t>Bucky N5 15 type C BKT</t>
  </si>
  <si>
    <t>Bucky N5 15 TP FFC</t>
  </si>
  <si>
    <t>Bucky N5 15 HDD FFC</t>
  </si>
  <si>
    <t>Bucky N5 15 Speaker Module</t>
  </si>
  <si>
    <t>Nd-Fe-B N48</t>
    <phoneticPr fontId="2" type="noConversion"/>
  </si>
  <si>
    <t>Nd-Fe-B N52</t>
    <phoneticPr fontId="2" type="noConversion"/>
  </si>
  <si>
    <t>Nd-Fe-B N48H</t>
    <phoneticPr fontId="2" type="noConversion"/>
  </si>
  <si>
    <t>Nd-Fe-B N52H</t>
    <phoneticPr fontId="2" type="noConversion"/>
  </si>
  <si>
    <t>Conductive Tape</t>
    <phoneticPr fontId="4" type="noConversion"/>
  </si>
  <si>
    <t>Gray Conductive Tape</t>
    <phoneticPr fontId="2" type="noConversion"/>
  </si>
  <si>
    <t>Black Conductive Tape</t>
    <phoneticPr fontId="2" type="noConversion"/>
  </si>
  <si>
    <t>Gray Gasket</t>
  </si>
  <si>
    <t>Gray Gasket</t>
    <phoneticPr fontId="2" type="noConversion"/>
  </si>
  <si>
    <t>Black Gasket</t>
    <phoneticPr fontId="2" type="noConversion"/>
  </si>
  <si>
    <t>Silicon(矽膠)</t>
    <phoneticPr fontId="2" type="noConversion"/>
  </si>
  <si>
    <t>Finsih/Spec</t>
    <phoneticPr fontId="4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</si>
  <si>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</si>
  <si>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</si>
  <si>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</si>
  <si>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</si>
  <si>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</si>
  <si>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</si>
  <si>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</si>
  <si>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</si>
  <si>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</si>
  <si>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</si>
  <si>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</si>
  <si>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</si>
  <si>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</si>
  <si>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</si>
  <si>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MEP TMB1412</t>
    <phoneticPr fontId="2" type="noConversion"/>
  </si>
  <si>
    <t>MEP MB1800</t>
    <phoneticPr fontId="2" type="noConversion"/>
  </si>
  <si>
    <t>MEP MB1700</t>
    <phoneticPr fontId="2" type="noConversion"/>
  </si>
  <si>
    <t>LG GN5151RFA</t>
    <phoneticPr fontId="2" type="noConversion"/>
  </si>
  <si>
    <t>LG ER5151RFL</t>
    <phoneticPr fontId="2" type="noConversion"/>
  </si>
  <si>
    <t>Covestro FR3021</t>
    <phoneticPr fontId="2" type="noConversion"/>
  </si>
  <si>
    <t>Covestro FR3021GR</t>
    <phoneticPr fontId="2" type="noConversion"/>
  </si>
  <si>
    <t>LG GN5001RFD</t>
    <phoneticPr fontId="2" type="noConversion"/>
  </si>
  <si>
    <t>Covestro FR3002</t>
    <phoneticPr fontId="2" type="noConversion"/>
  </si>
  <si>
    <t>Covestro FR630GR</t>
    <phoneticPr fontId="2" type="noConversion"/>
  </si>
  <si>
    <t>LG ER5001RFA</t>
    <phoneticPr fontId="2" type="noConversion"/>
  </si>
  <si>
    <t>LG GN5254FD</t>
    <phoneticPr fontId="2" type="noConversion"/>
  </si>
  <si>
    <t>LG ER5254F</t>
    <phoneticPr fontId="2" type="noConversion"/>
  </si>
  <si>
    <t>LG GN2403FT</t>
    <phoneticPr fontId="2" type="noConversion"/>
  </si>
  <si>
    <t>LG ER2403F</t>
    <phoneticPr fontId="2" type="noConversion"/>
  </si>
  <si>
    <t>Sony RG40DGY</t>
    <phoneticPr fontId="2" type="noConversion"/>
  </si>
  <si>
    <t>Covestro FR3025</t>
    <phoneticPr fontId="2" type="noConversion"/>
  </si>
  <si>
    <t>Covestro FR3025R35</t>
    <phoneticPr fontId="2" type="noConversion"/>
  </si>
  <si>
    <t>Teijin PC 1225L</t>
    <phoneticPr fontId="2" type="noConversion"/>
  </si>
  <si>
    <t>BOM Version :</t>
    <phoneticPr fontId="4" type="noConversion"/>
  </si>
  <si>
    <t>Bucky N5 15 Base 60Assy _PLATINUM SILVER</t>
    <phoneticPr fontId="4" type="noConversion"/>
  </si>
  <si>
    <t>Sponge</t>
  </si>
  <si>
    <t>Poron</t>
  </si>
  <si>
    <t>Protect film</t>
  </si>
  <si>
    <t>CR1015</t>
    <phoneticPr fontId="2" type="noConversion"/>
  </si>
  <si>
    <t>PORONHH48-C B</t>
    <phoneticPr fontId="2" type="noConversion"/>
  </si>
  <si>
    <t>TR-1001-H(20-30G)</t>
    <phoneticPr fontId="2" type="noConversion"/>
  </si>
  <si>
    <t>双导铝</t>
    <phoneticPr fontId="2" type="noConversion"/>
  </si>
  <si>
    <t>ML-24</t>
    <phoneticPr fontId="2" type="noConversion"/>
  </si>
  <si>
    <t>TR-1001-L(6-12)G</t>
    <phoneticPr fontId="2" type="noConversion"/>
  </si>
  <si>
    <t>SRS40P</t>
    <phoneticPr fontId="2" type="noConversion"/>
  </si>
  <si>
    <t>TR-1001-LL(3-6G)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</si>
  <si>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</si>
  <si>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TR-1001-LLL(1-3G)</t>
    <phoneticPr fontId="2" type="noConversion"/>
  </si>
  <si>
    <t>SRS32P</t>
    <phoneticPr fontId="2" type="noConversion"/>
  </si>
  <si>
    <t>TR-1001-LP(6-12G)</t>
    <phoneticPr fontId="2" type="noConversion"/>
  </si>
  <si>
    <t>ALMYLAR</t>
    <phoneticPr fontId="2" type="noConversion"/>
  </si>
  <si>
    <t>TR-1001-M 12-20G</t>
    <phoneticPr fontId="2" type="noConversion"/>
  </si>
  <si>
    <t xml:space="preserve">SR-S-32P B </t>
    <phoneticPr fontId="2" type="noConversion"/>
  </si>
  <si>
    <t>TR-1001-MP</t>
    <phoneticPr fontId="2" type="noConversion"/>
  </si>
  <si>
    <t>ALMYLAR</t>
    <phoneticPr fontId="2" type="noConversion"/>
  </si>
  <si>
    <t>SRS48P</t>
    <phoneticPr fontId="2" type="noConversion"/>
  </si>
  <si>
    <t>软铜</t>
    <phoneticPr fontId="2" type="noConversion"/>
  </si>
  <si>
    <t>SRS24P</t>
    <phoneticPr fontId="2" type="noConversion"/>
  </si>
  <si>
    <t>软铜</t>
    <phoneticPr fontId="2" type="noConversion"/>
  </si>
  <si>
    <t>SM55</t>
    <phoneticPr fontId="2" type="noConversion"/>
  </si>
  <si>
    <t>DST-5</t>
    <phoneticPr fontId="2" type="noConversion"/>
  </si>
  <si>
    <t>DST-10</t>
    <phoneticPr fontId="2" type="noConversion"/>
  </si>
  <si>
    <t>DS-15</t>
    <phoneticPr fontId="2" type="noConversion"/>
  </si>
  <si>
    <t>DS-15B</t>
    <phoneticPr fontId="2" type="noConversion"/>
  </si>
  <si>
    <t>DS-20</t>
    <phoneticPr fontId="2" type="noConversion"/>
  </si>
  <si>
    <t>SDTT-7N</t>
    <phoneticPr fontId="2" type="noConversion"/>
  </si>
  <si>
    <t>DSTT-13N</t>
    <phoneticPr fontId="2" type="noConversion"/>
  </si>
  <si>
    <t>DSTT-7N</t>
    <phoneticPr fontId="2" type="noConversion"/>
  </si>
  <si>
    <t>E4382</t>
    <phoneticPr fontId="2" type="noConversion"/>
  </si>
  <si>
    <t>PC8010</t>
    <phoneticPr fontId="2" type="noConversion"/>
  </si>
  <si>
    <t>Price RMB</t>
    <phoneticPr fontId="2" type="noConversion"/>
  </si>
  <si>
    <t>Ф</t>
    <phoneticPr fontId="4" type="noConversion"/>
  </si>
  <si>
    <t>M</t>
    <phoneticPr fontId="4" type="noConversion"/>
  </si>
  <si>
    <t>MEP TMB1615</t>
    <phoneticPr fontId="2" type="noConversion"/>
  </si>
  <si>
    <t>名稱管理員</t>
    <phoneticPr fontId="2" type="noConversion"/>
  </si>
  <si>
    <t>Thermal</t>
    <phoneticPr fontId="4" type="noConversion"/>
  </si>
  <si>
    <t>Mylar</t>
    <phoneticPr fontId="4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</si>
  <si>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</si>
  <si>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</si>
  <si>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</si>
  <si>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</si>
  <si>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</si>
  <si>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4" type="noConversion"/>
  </si>
  <si>
    <t>AL Foil</t>
    <phoneticPr fontId="2" type="noConversion"/>
  </si>
  <si>
    <t>Adhesive</t>
  </si>
  <si>
    <t>Adhesive</t>
    <phoneticPr fontId="2" type="noConversion"/>
  </si>
  <si>
    <t>Part Number</t>
    <phoneticPr fontId="2" type="noConversion"/>
  </si>
  <si>
    <t>必填</t>
    <phoneticPr fontId="4" type="noConversion"/>
  </si>
  <si>
    <t>圖示</t>
    <phoneticPr fontId="4" type="noConversion"/>
  </si>
  <si>
    <t>模具型式</t>
    <phoneticPr fontId="4" type="noConversion"/>
  </si>
  <si>
    <t>Thickness 
(mm)</t>
    <phoneticPr fontId="4" type="noConversion"/>
  </si>
  <si>
    <t>SUS301</t>
    <phoneticPr fontId="4" type="noConversion"/>
  </si>
  <si>
    <t>SUS403</t>
    <phoneticPr fontId="4" type="noConversion"/>
  </si>
  <si>
    <t>SUS430</t>
    <phoneticPr fontId="4" type="noConversion"/>
  </si>
  <si>
    <t>SECC</t>
    <phoneticPr fontId="4" type="noConversion"/>
  </si>
  <si>
    <t>SGCC</t>
    <phoneticPr fontId="4" type="noConversion"/>
  </si>
  <si>
    <t>磷青銅</t>
    <phoneticPr fontId="4" type="noConversion"/>
  </si>
  <si>
    <t>C3604 自動埋釘</t>
    <phoneticPr fontId="2" type="noConversion"/>
  </si>
  <si>
    <t>C3604 手動埋釘</t>
    <phoneticPr fontId="2" type="noConversion"/>
  </si>
  <si>
    <t>C3604 模內埋射</t>
    <phoneticPr fontId="2" type="noConversion"/>
  </si>
  <si>
    <t>Parts Size/Spec
(W*L*H mm)</t>
    <phoneticPr fontId="4" type="noConversion"/>
  </si>
  <si>
    <t>連續模</t>
    <phoneticPr fontId="4" type="noConversion"/>
  </si>
  <si>
    <t>工程模</t>
    <phoneticPr fontId="4" type="noConversion"/>
  </si>
  <si>
    <t>連續模+鉚合模</t>
    <phoneticPr fontId="4" type="noConversion"/>
  </si>
  <si>
    <t>工程模+鉚合模</t>
    <phoneticPr fontId="4" type="noConversion"/>
  </si>
  <si>
    <t>連續模+工程模</t>
    <phoneticPr fontId="4" type="noConversion"/>
  </si>
  <si>
    <t>連續模+工程模+鉚合模</t>
    <phoneticPr fontId="4" type="noConversion"/>
  </si>
  <si>
    <t>Clean Sheet Type</t>
    <phoneticPr fontId="4" type="noConversion"/>
  </si>
  <si>
    <t>沖床噸數</t>
    <phoneticPr fontId="4" type="noConversion"/>
  </si>
  <si>
    <t>45T</t>
    <phoneticPr fontId="4" type="noConversion"/>
  </si>
  <si>
    <t>60T</t>
    <phoneticPr fontId="4" type="noConversion"/>
  </si>
  <si>
    <t>80T</t>
    <phoneticPr fontId="4" type="noConversion"/>
  </si>
  <si>
    <t>110T</t>
    <phoneticPr fontId="4" type="noConversion"/>
  </si>
  <si>
    <t>160T</t>
    <phoneticPr fontId="4" type="noConversion"/>
  </si>
  <si>
    <t>200T</t>
    <phoneticPr fontId="4" type="noConversion"/>
  </si>
  <si>
    <t>250T</t>
    <phoneticPr fontId="4" type="noConversion"/>
  </si>
  <si>
    <t>300T</t>
    <phoneticPr fontId="4" type="noConversion"/>
  </si>
  <si>
    <t>400T</t>
    <phoneticPr fontId="4" type="noConversion"/>
  </si>
  <si>
    <t>600T</t>
    <phoneticPr fontId="4" type="noConversion"/>
  </si>
  <si>
    <t>800T</t>
    <phoneticPr fontId="4" type="noConversion"/>
  </si>
  <si>
    <t>沖床Spec</t>
    <phoneticPr fontId="4" type="noConversion"/>
  </si>
  <si>
    <t>W</t>
    <phoneticPr fontId="4" type="noConversion"/>
  </si>
  <si>
    <t>L</t>
    <phoneticPr fontId="4" type="noConversion"/>
  </si>
  <si>
    <t>Sourcer Cost</t>
    <phoneticPr fontId="4" type="noConversion"/>
  </si>
  <si>
    <t>Thickness
(mm)</t>
    <phoneticPr fontId="2" type="noConversion"/>
  </si>
  <si>
    <t>SPCC</t>
  </si>
  <si>
    <t>SGCC</t>
  </si>
  <si>
    <t>SUS304</t>
    <phoneticPr fontId="4" type="noConversion"/>
  </si>
  <si>
    <t>SPTE</t>
  </si>
  <si>
    <t>PH-CU</t>
  </si>
  <si>
    <t>SPCC</t>
    <phoneticPr fontId="4" type="noConversion"/>
  </si>
  <si>
    <t>SGLD</t>
    <phoneticPr fontId="4" type="noConversion"/>
  </si>
  <si>
    <t>SPTE</t>
    <phoneticPr fontId="4" type="noConversion"/>
  </si>
  <si>
    <t>Remark</t>
    <phoneticPr fontId="4" type="noConversion"/>
  </si>
  <si>
    <t>Metal Material</t>
    <phoneticPr fontId="4" type="noConversion"/>
  </si>
  <si>
    <t>輔助</t>
    <phoneticPr fontId="4" type="noConversion"/>
  </si>
  <si>
    <t>550T</t>
  </si>
  <si>
    <t>500T</t>
  </si>
  <si>
    <t>450T</t>
  </si>
  <si>
    <t>350T</t>
  </si>
  <si>
    <t>290T</t>
  </si>
  <si>
    <t>240T</t>
  </si>
  <si>
    <t>190T</t>
  </si>
  <si>
    <t>180T</t>
  </si>
  <si>
    <t>160T</t>
  </si>
  <si>
    <t>150T</t>
  </si>
  <si>
    <t>130T</t>
  </si>
  <si>
    <t>100T</t>
  </si>
  <si>
    <t>80T</t>
  </si>
  <si>
    <t>50T</t>
  </si>
  <si>
    <t>Material Color</t>
    <phoneticPr fontId="4" type="noConversion"/>
  </si>
  <si>
    <t>Mylar</t>
  </si>
  <si>
    <t>匯率</t>
    <phoneticPr fontId="4" type="noConversion"/>
  </si>
  <si>
    <t>Thickness
(mm)</t>
    <phoneticPr fontId="4" type="noConversion"/>
  </si>
  <si>
    <t>Die Cut</t>
    <phoneticPr fontId="4" type="noConversion"/>
  </si>
  <si>
    <t>Metal</t>
  </si>
  <si>
    <t>BUCKY_N14_LCD_BEZEL_60_ASSY</t>
    <phoneticPr fontId="4" type="noConversion"/>
  </si>
  <si>
    <t>31.4YX01.001</t>
  </si>
  <si>
    <t>LCD DC-Level</t>
    <phoneticPr fontId="4" type="noConversion"/>
  </si>
  <si>
    <t>System DC-Level</t>
    <phoneticPr fontId="4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</si>
  <si>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</si>
  <si>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</si>
  <si>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</si>
  <si>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</si>
  <si>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</si>
  <si>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ConductiveTape</t>
  </si>
  <si>
    <t>RF</t>
  </si>
  <si>
    <t>Mylar</t>
    <phoneticPr fontId="2" type="noConversion"/>
  </si>
  <si>
    <t>Sponge</t>
    <phoneticPr fontId="2" type="noConversion"/>
  </si>
  <si>
    <t>Poron</t>
    <phoneticPr fontId="2" type="noConversion"/>
  </si>
  <si>
    <t>Adhesive tape</t>
    <phoneticPr fontId="2" type="noConversion"/>
  </si>
  <si>
    <t>AL6063</t>
    <phoneticPr fontId="2" type="noConversion"/>
  </si>
  <si>
    <t>AIO</t>
    <phoneticPr fontId="4" type="noConversion"/>
  </si>
  <si>
    <t>IPC</t>
    <phoneticPr fontId="4" type="noConversion"/>
  </si>
  <si>
    <t>輔助</t>
    <phoneticPr fontId="4" type="noConversion"/>
  </si>
  <si>
    <t>KVH200</t>
    <phoneticPr fontId="2" type="noConversion"/>
  </si>
  <si>
    <t>SRS40</t>
    <phoneticPr fontId="2" type="noConversion"/>
  </si>
  <si>
    <t>HFG</t>
    <phoneticPr fontId="2" type="noConversion"/>
  </si>
  <si>
    <t>選擇結束欄</t>
    <phoneticPr fontId="4" type="noConversion"/>
  </si>
  <si>
    <t>NO</t>
    <phoneticPr fontId="4" type="noConversion"/>
  </si>
  <si>
    <t>N/A</t>
  </si>
  <si>
    <t>* Function Category</t>
    <phoneticPr fontId="4" type="noConversion"/>
  </si>
  <si>
    <t xml:space="preserve"> </t>
    <phoneticPr fontId="4" type="noConversion"/>
  </si>
  <si>
    <t>PIC</t>
    <phoneticPr fontId="4" type="noConversion"/>
  </si>
  <si>
    <t>plastic part list</t>
    <phoneticPr fontId="4" type="noConversion"/>
  </si>
  <si>
    <t>metal part list</t>
    <phoneticPr fontId="4" type="noConversion"/>
  </si>
  <si>
    <t>double injection part list</t>
    <phoneticPr fontId="4" type="noConversion"/>
  </si>
  <si>
    <t>Die Casting part list</t>
    <phoneticPr fontId="2" type="noConversion"/>
  </si>
  <si>
    <t>jet part list</t>
    <phoneticPr fontId="4" type="noConversion"/>
  </si>
  <si>
    <t>Andy</t>
    <phoneticPr fontId="4" type="noConversion"/>
  </si>
  <si>
    <t>Kenneth</t>
    <phoneticPr fontId="4" type="noConversion"/>
  </si>
  <si>
    <t xml:space="preserve"> </t>
    <phoneticPr fontId="4" type="noConversion"/>
  </si>
  <si>
    <t xml:space="preserve">Rubber part list </t>
    <phoneticPr fontId="4" type="noConversion"/>
  </si>
  <si>
    <t>Thermal Module list</t>
    <phoneticPr fontId="4" type="noConversion"/>
  </si>
  <si>
    <t>screw list</t>
    <phoneticPr fontId="4" type="noConversion"/>
  </si>
  <si>
    <t>cable list</t>
    <phoneticPr fontId="4" type="noConversion"/>
  </si>
  <si>
    <t>hinge list</t>
    <phoneticPr fontId="4" type="noConversion"/>
  </si>
  <si>
    <t>Speaker list</t>
    <phoneticPr fontId="4" type="noConversion"/>
  </si>
  <si>
    <t>Stand off/insert nut/screw</t>
    <phoneticPr fontId="2" type="noConversion"/>
  </si>
  <si>
    <t>Pin外徑</t>
    <phoneticPr fontId="2" type="noConversion"/>
  </si>
  <si>
    <t>Pin外徑高</t>
    <phoneticPr fontId="2" type="noConversion"/>
  </si>
  <si>
    <t>4PD0F7010001</t>
    <phoneticPr fontId="4" type="noConversion"/>
  </si>
  <si>
    <t>Hairline_髮絲</t>
    <phoneticPr fontId="4" type="noConversion"/>
  </si>
  <si>
    <t>Anodizing_陽極</t>
    <phoneticPr fontId="4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</si>
  <si>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</si>
  <si>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</si>
  <si>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</si>
  <si>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</si>
  <si>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</si>
  <si>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</si>
  <si>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</si>
  <si>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AL1050</t>
    <phoneticPr fontId="2" type="noConversion"/>
  </si>
  <si>
    <t>CU1100</t>
    <phoneticPr fontId="4" type="noConversion"/>
  </si>
  <si>
    <t>牙徑</t>
    <phoneticPr fontId="2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</si>
  <si>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</si>
  <si>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</si>
  <si>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</si>
  <si>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內徑</t>
    <phoneticPr fontId="2" type="noConversion"/>
  </si>
  <si>
    <t>ME-Others</t>
    <phoneticPr fontId="2" type="noConversion"/>
  </si>
  <si>
    <t>Cu3604</t>
    <phoneticPr fontId="4" type="noConversion"/>
  </si>
  <si>
    <t>SUS410</t>
    <phoneticPr fontId="2" type="noConversion"/>
  </si>
  <si>
    <t>頭厚</t>
    <phoneticPr fontId="2" type="noConversion"/>
  </si>
  <si>
    <t>頭徑</t>
    <phoneticPr fontId="2" type="noConversion"/>
  </si>
  <si>
    <t>頭厚</t>
    <phoneticPr fontId="2" type="noConversion"/>
  </si>
  <si>
    <t>Module 1</t>
    <phoneticPr fontId="2" type="noConversion"/>
  </si>
  <si>
    <t>Stamping</t>
    <phoneticPr fontId="2" type="noConversion"/>
  </si>
  <si>
    <t>Injection</t>
    <phoneticPr fontId="2" type="noConversion"/>
  </si>
  <si>
    <t xml:space="preserve"> </t>
    <phoneticPr fontId="2" type="noConversion"/>
  </si>
  <si>
    <t>牙長</t>
    <phoneticPr fontId="2" type="noConversion"/>
  </si>
  <si>
    <t>N/A</t>
    <phoneticPr fontId="2" type="noConversion"/>
  </si>
  <si>
    <t>外徑高</t>
    <phoneticPr fontId="2" type="noConversion"/>
  </si>
  <si>
    <t>頸徑</t>
    <phoneticPr fontId="2" type="noConversion"/>
  </si>
  <si>
    <t>頸長</t>
    <phoneticPr fontId="2" type="noConversion"/>
  </si>
  <si>
    <t>電鍍黑鋅</t>
    <phoneticPr fontId="2" type="noConversion"/>
  </si>
  <si>
    <t>Screw</t>
    <phoneticPr fontId="2" type="noConversion"/>
  </si>
  <si>
    <t>頭徑</t>
    <phoneticPr fontId="2" type="noConversion"/>
  </si>
  <si>
    <t>Nut</t>
    <phoneticPr fontId="2" type="noConversion"/>
  </si>
  <si>
    <t>外徑</t>
    <phoneticPr fontId="2" type="noConversion"/>
  </si>
  <si>
    <t>Standoff</t>
    <phoneticPr fontId="2" type="noConversion"/>
  </si>
  <si>
    <t>凸台外徑</t>
    <phoneticPr fontId="2" type="noConversion"/>
  </si>
  <si>
    <t>Screw</t>
    <phoneticPr fontId="2" type="noConversion"/>
  </si>
  <si>
    <t>Nut</t>
    <phoneticPr fontId="2" type="noConversion"/>
  </si>
  <si>
    <t>Standoff</t>
    <phoneticPr fontId="2" type="noConversion"/>
  </si>
  <si>
    <t>凸台外徑高</t>
    <phoneticPr fontId="2" type="noConversion"/>
  </si>
  <si>
    <t>Standoff</t>
    <phoneticPr fontId="2" type="noConversion"/>
  </si>
  <si>
    <t>內徑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</si>
  <si>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</si>
  <si>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</si>
  <si>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</si>
  <si>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金額</t>
    <phoneticPr fontId="2" type="noConversion"/>
  </si>
  <si>
    <t>熱處理-不鏽鋼 SUS410</t>
    <phoneticPr fontId="2" type="noConversion"/>
  </si>
  <si>
    <t>單邊耐落</t>
    <phoneticPr fontId="2" type="noConversion"/>
  </si>
  <si>
    <t>雙邊耐落</t>
    <phoneticPr fontId="2" type="noConversion"/>
  </si>
  <si>
    <t>加工名稱</t>
    <phoneticPr fontId="2" type="noConversion"/>
  </si>
  <si>
    <t>Hermit</t>
    <phoneticPr fontId="4" type="noConversion"/>
  </si>
  <si>
    <t>Rick</t>
    <phoneticPr fontId="4" type="noConversion"/>
  </si>
  <si>
    <t>Sam</t>
    <phoneticPr fontId="4" type="noConversion"/>
  </si>
  <si>
    <t>V0.5</t>
    <phoneticPr fontId="4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</si>
  <si>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</si>
  <si>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</si>
  <si>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</si>
  <si>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</si>
  <si>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Plasticl Material</t>
    <phoneticPr fontId="4" type="noConversion"/>
  </si>
  <si>
    <t>PC+ABS</t>
  </si>
  <si>
    <t>14"</t>
    <phoneticPr fontId="2" type="noConversion"/>
  </si>
  <si>
    <t>PC+35%GF+5%Talc</t>
  </si>
  <si>
    <t>PC+30%GF</t>
  </si>
  <si>
    <t>PC+40%GF</t>
  </si>
  <si>
    <t>PC+50%GF</t>
  </si>
  <si>
    <t>TPU</t>
  </si>
  <si>
    <t>NB-LCD_BEZEL</t>
  </si>
  <si>
    <t>NB-UP_CASE</t>
  </si>
  <si>
    <t>PC(非透明)</t>
  </si>
  <si>
    <t>PC紅外線透過型</t>
  </si>
  <si>
    <t>PC+15%CF</t>
  </si>
  <si>
    <t>PC+GF+CF</t>
  </si>
  <si>
    <t>擴散級PC</t>
  </si>
  <si>
    <t>NB-LOW_CASE</t>
  </si>
  <si>
    <t>POM</t>
  </si>
  <si>
    <t>NB-LCD_COVER</t>
  </si>
  <si>
    <t>PC</t>
  </si>
  <si>
    <t>Non FR PC</t>
  </si>
  <si>
    <t>FR PC</t>
  </si>
  <si>
    <t>FR PC, Translucent</t>
  </si>
  <si>
    <t>PC+10%GF</t>
  </si>
  <si>
    <t>PC+20%GF</t>
  </si>
  <si>
    <t>耐候PC</t>
  </si>
  <si>
    <t>防火高流動PC</t>
  </si>
  <si>
    <t>PC+45%GF</t>
  </si>
  <si>
    <t>PC(25%PCR)</t>
  </si>
  <si>
    <t xml:space="preserve">TPEE </t>
  </si>
  <si>
    <t>防火 TPEE</t>
  </si>
  <si>
    <t>成型廠</t>
    <phoneticPr fontId="4" type="noConversion"/>
  </si>
  <si>
    <t>生產地 /
掛帳廠別</t>
    <phoneticPr fontId="4" type="noConversion"/>
  </si>
  <si>
    <t>縮水率
 (N/1000 )</t>
    <phoneticPr fontId="4" type="noConversion"/>
  </si>
  <si>
    <t>包圓式</t>
    <phoneticPr fontId="2" type="noConversion"/>
  </si>
  <si>
    <t>模具型式</t>
    <phoneticPr fontId="2" type="noConversion"/>
  </si>
  <si>
    <t>Process</t>
    <phoneticPr fontId="2" type="noConversion"/>
  </si>
  <si>
    <t>* Initator :</t>
    <phoneticPr fontId="4" type="noConversion"/>
  </si>
  <si>
    <t>Bucky N5 14</t>
    <phoneticPr fontId="4" type="noConversion"/>
  </si>
  <si>
    <t>CR1015</t>
    <phoneticPr fontId="2" type="noConversion"/>
  </si>
  <si>
    <t>MP</t>
    <phoneticPr fontId="4" type="noConversion"/>
  </si>
  <si>
    <t>RHCM</t>
    <phoneticPr fontId="2" type="noConversion"/>
  </si>
  <si>
    <t>CPBG</t>
    <phoneticPr fontId="4" type="noConversion"/>
  </si>
  <si>
    <t>PlasticTooling Parts list</t>
    <phoneticPr fontId="4" type="noConversion"/>
  </si>
  <si>
    <t>Project Code :</t>
    <phoneticPr fontId="2" type="noConversion"/>
  </si>
  <si>
    <t>NB</t>
    <phoneticPr fontId="4" type="noConversion"/>
  </si>
  <si>
    <t>FILL BY SOURCER</t>
    <phoneticPr fontId="4" type="noConversion"/>
  </si>
  <si>
    <t>V01</t>
    <phoneticPr fontId="4" type="noConversion"/>
  </si>
  <si>
    <t>FILL BY TOOLING TEAM</t>
    <phoneticPr fontId="4" type="noConversion"/>
  </si>
  <si>
    <t>Stage:</t>
    <phoneticPr fontId="4" type="noConversion"/>
  </si>
  <si>
    <t>* Project Leader :</t>
    <phoneticPr fontId="4" type="noConversion"/>
  </si>
  <si>
    <t>Approved by :</t>
    <phoneticPr fontId="4" type="noConversion"/>
  </si>
  <si>
    <r>
      <t>(</t>
    </r>
    <r>
      <rPr>
        <b/>
        <sz val="10"/>
        <color indexed="10"/>
        <rFont val="細明體"/>
        <family val="3"/>
        <charset val="136"/>
      </rPr>
      <t>所有材質皆為無鹵</t>
    </r>
    <r>
      <rPr>
        <b/>
        <sz val="10"/>
        <color indexed="10"/>
        <rFont val="Arial"/>
        <family val="2"/>
      </rPr>
      <t>)</t>
    </r>
    <phoneticPr fontId="4" type="noConversion"/>
  </si>
  <si>
    <t>Item</t>
    <phoneticPr fontId="4" type="noConversion"/>
  </si>
  <si>
    <t>Component</t>
    <phoneticPr fontId="2" type="noConversion"/>
  </si>
  <si>
    <t>Parts Weight (g)</t>
    <phoneticPr fontId="4" type="noConversion"/>
  </si>
  <si>
    <t>穴數</t>
    <phoneticPr fontId="4" type="noConversion"/>
  </si>
  <si>
    <t>模具廠</t>
    <phoneticPr fontId="4" type="noConversion"/>
  </si>
  <si>
    <t>保稅 or
非保稅</t>
    <phoneticPr fontId="2" type="noConversion"/>
  </si>
  <si>
    <t xml:space="preserve">TS
Date
</t>
    <phoneticPr fontId="4" type="noConversion"/>
  </si>
  <si>
    <t xml:space="preserve">T1
Date
</t>
    <phoneticPr fontId="4" type="noConversion"/>
  </si>
  <si>
    <t>備註</t>
    <phoneticPr fontId="4" type="noConversion"/>
  </si>
  <si>
    <t>L</t>
    <phoneticPr fontId="4" type="noConversion"/>
  </si>
  <si>
    <t>W</t>
    <phoneticPr fontId="4" type="noConversion"/>
  </si>
  <si>
    <t>H</t>
    <phoneticPr fontId="4" type="noConversion"/>
  </si>
  <si>
    <t>H</t>
    <phoneticPr fontId="2" type="noConversion"/>
  </si>
  <si>
    <t>P1</t>
    <phoneticPr fontId="4" type="noConversion"/>
  </si>
  <si>
    <t>2.4</t>
    <phoneticPr fontId="2" type="noConversion"/>
  </si>
  <si>
    <t>FILL BY BOM</t>
    <phoneticPr fontId="4" type="noConversion"/>
  </si>
  <si>
    <t>FILL BY Part list</t>
    <phoneticPr fontId="4" type="noConversion"/>
  </si>
  <si>
    <t>FILL BY Data Base</t>
    <phoneticPr fontId="4" type="noConversion"/>
  </si>
  <si>
    <t>General</t>
    <phoneticPr fontId="2" type="noConversion"/>
  </si>
  <si>
    <t>IMR</t>
    <phoneticPr fontId="2" type="noConversion"/>
  </si>
  <si>
    <t>Module 2</t>
    <phoneticPr fontId="2" type="noConversion"/>
  </si>
  <si>
    <t>Module 3</t>
    <phoneticPr fontId="2" type="noConversion"/>
  </si>
  <si>
    <t>Module 4</t>
  </si>
  <si>
    <t>Module 5</t>
  </si>
  <si>
    <t>Module 6</t>
  </si>
  <si>
    <t>RMB</t>
    <phoneticPr fontId="2" type="noConversion"/>
  </si>
  <si>
    <t>0T</t>
    <phoneticPr fontId="2" type="noConversion"/>
  </si>
  <si>
    <t>25T</t>
    <phoneticPr fontId="2" type="noConversion"/>
  </si>
  <si>
    <t>Stamping</t>
    <phoneticPr fontId="2" type="noConversion"/>
  </si>
  <si>
    <t>35T</t>
    <phoneticPr fontId="2" type="noConversion"/>
  </si>
  <si>
    <t>Injection</t>
    <phoneticPr fontId="2" type="noConversion"/>
  </si>
  <si>
    <t>45T</t>
    <phoneticPr fontId="2" type="noConversion"/>
  </si>
  <si>
    <t>60T</t>
    <phoneticPr fontId="2" type="noConversion"/>
  </si>
  <si>
    <t>80T</t>
    <phoneticPr fontId="2" type="noConversion"/>
  </si>
  <si>
    <t>110T</t>
    <phoneticPr fontId="2" type="noConversion"/>
  </si>
  <si>
    <t>160T</t>
    <phoneticPr fontId="2" type="noConversion"/>
  </si>
  <si>
    <t>200T</t>
    <phoneticPr fontId="2" type="noConversion"/>
  </si>
  <si>
    <t>250T</t>
    <phoneticPr fontId="2" type="noConversion"/>
  </si>
  <si>
    <t>300T</t>
    <phoneticPr fontId="2" type="noConversion"/>
  </si>
  <si>
    <t>400T</t>
    <phoneticPr fontId="2" type="noConversion"/>
  </si>
  <si>
    <t>600T</t>
    <phoneticPr fontId="2" type="noConversion"/>
  </si>
  <si>
    <t>800T</t>
    <phoneticPr fontId="2" type="noConversion"/>
  </si>
  <si>
    <t>1000T</t>
    <phoneticPr fontId="2" type="noConversion"/>
  </si>
  <si>
    <t>1200T</t>
    <phoneticPr fontId="2" type="noConversion"/>
  </si>
  <si>
    <t>650T</t>
    <phoneticPr fontId="2" type="noConversion"/>
  </si>
  <si>
    <t>850T</t>
    <phoneticPr fontId="2" type="noConversion"/>
  </si>
  <si>
    <t>1000T</t>
    <phoneticPr fontId="4" type="noConversion"/>
  </si>
  <si>
    <t>1100T</t>
    <phoneticPr fontId="31" type="noConversion"/>
  </si>
  <si>
    <t>1200T</t>
    <phoneticPr fontId="4" type="noConversion"/>
  </si>
  <si>
    <t>1300T</t>
    <phoneticPr fontId="4" type="noConversion"/>
  </si>
  <si>
    <t>1380T/1400T</t>
    <phoneticPr fontId="31" type="noConversion"/>
  </si>
  <si>
    <t>1500T/1600T</t>
    <phoneticPr fontId="4" type="noConversion"/>
  </si>
  <si>
    <t>1800T</t>
    <phoneticPr fontId="4" type="noConversion"/>
  </si>
  <si>
    <t>2000T</t>
    <phoneticPr fontId="4" type="noConversion"/>
  </si>
  <si>
    <t>2200T</t>
    <phoneticPr fontId="31" type="noConversion"/>
  </si>
  <si>
    <t>2500T</t>
    <phoneticPr fontId="4" type="noConversion"/>
  </si>
  <si>
    <t>Module 1</t>
    <phoneticPr fontId="2" type="noConversion"/>
  </si>
  <si>
    <t>NB</t>
    <phoneticPr fontId="2" type="noConversion"/>
  </si>
  <si>
    <t>USD</t>
    <phoneticPr fontId="2" type="noConversion"/>
  </si>
  <si>
    <t>Module 2</t>
    <phoneticPr fontId="2" type="noConversion"/>
  </si>
  <si>
    <t>DT</t>
    <phoneticPr fontId="2" type="noConversion"/>
  </si>
  <si>
    <t>Module 3</t>
    <phoneticPr fontId="2" type="noConversion"/>
  </si>
  <si>
    <t>DT/EBG</t>
    <phoneticPr fontId="2" type="noConversion"/>
  </si>
  <si>
    <t>RMB</t>
    <phoneticPr fontId="2" type="noConversion"/>
  </si>
  <si>
    <t>NB ME PIC</t>
  </si>
  <si>
    <t>Steven Chen</t>
    <phoneticPr fontId="4" type="noConversion"/>
  </si>
  <si>
    <t>David DL Lin</t>
    <phoneticPr fontId="4" type="noConversion"/>
  </si>
  <si>
    <t>Vic JC Lin</t>
    <phoneticPr fontId="4" type="noConversion"/>
  </si>
  <si>
    <t>Steel Wang</t>
    <phoneticPr fontId="4" type="noConversion"/>
  </si>
  <si>
    <t>Iring Chiou</t>
    <phoneticPr fontId="4" type="noConversion"/>
  </si>
  <si>
    <t>Arno Lai</t>
    <phoneticPr fontId="4" type="noConversion"/>
  </si>
  <si>
    <t>Rick</t>
    <phoneticPr fontId="4" type="noConversion"/>
  </si>
  <si>
    <t>Sam</t>
    <phoneticPr fontId="4" type="noConversion"/>
  </si>
  <si>
    <t>Hermit</t>
    <phoneticPr fontId="4" type="noConversion"/>
  </si>
  <si>
    <r>
      <t>Density
(g/cm</t>
    </r>
    <r>
      <rPr>
        <b/>
        <sz val="10"/>
        <color rgb="FFFF0000"/>
        <rFont val="新細明體"/>
        <family val="1"/>
        <charset val="136"/>
      </rPr>
      <t>³</t>
    </r>
    <r>
      <rPr>
        <b/>
        <sz val="10"/>
        <color rgb="FFFF0000"/>
        <rFont val="Arial"/>
        <family val="2"/>
      </rPr>
      <t>)</t>
    </r>
    <phoneticPr fontId="4" type="noConversion"/>
  </si>
  <si>
    <t>Sabic_EXL1414</t>
    <phoneticPr fontId="62" type="noConversion"/>
  </si>
  <si>
    <t>PC_with_25percent_PCR</t>
    <phoneticPr fontId="2" type="noConversion"/>
  </si>
  <si>
    <t>Teijin_L-1225L</t>
    <phoneticPr fontId="62" type="noConversion"/>
  </si>
  <si>
    <t>PC_with_30percent_PCR</t>
    <phoneticPr fontId="62" type="noConversion"/>
  </si>
  <si>
    <t>Teijin_L-1225Y</t>
    <phoneticPr fontId="62" type="noConversion"/>
  </si>
  <si>
    <t>PC_非透明</t>
    <phoneticPr fontId="2" type="noConversion"/>
  </si>
  <si>
    <t>Teijin_L-1250Y</t>
    <phoneticPr fontId="62" type="noConversion"/>
  </si>
  <si>
    <t>PC_10percent_GF</t>
    <phoneticPr fontId="2" type="noConversion"/>
  </si>
  <si>
    <t>Teijin_LN2520A</t>
    <phoneticPr fontId="62" type="noConversion"/>
  </si>
  <si>
    <t>PC_10percent_GF_with_30percent_PCR</t>
    <phoneticPr fontId="2" type="noConversion"/>
  </si>
  <si>
    <t>Teijin_MN-4800</t>
    <phoneticPr fontId="62" type="noConversion"/>
  </si>
  <si>
    <t>PC_15percent_CF</t>
    <phoneticPr fontId="2" type="noConversion"/>
  </si>
  <si>
    <t>Teijin_MN-3709EE</t>
    <phoneticPr fontId="62" type="noConversion"/>
  </si>
  <si>
    <t>PC_20percent_CF</t>
    <phoneticPr fontId="2" type="noConversion"/>
  </si>
  <si>
    <t>PC(30%PCR)</t>
    <phoneticPr fontId="62" type="noConversion"/>
  </si>
  <si>
    <t>Sabic_RCX7243</t>
    <phoneticPr fontId="62" type="noConversion"/>
  </si>
  <si>
    <t>PC_20percent_CF_with_30percent_PCR</t>
    <phoneticPr fontId="2" type="noConversion"/>
  </si>
  <si>
    <t xml:space="preserve">MEP_FPR3500 </t>
    <phoneticPr fontId="62" type="noConversion"/>
  </si>
  <si>
    <t>PC_20ercent_GF</t>
    <phoneticPr fontId="2" type="noConversion"/>
  </si>
  <si>
    <t>MEP_FPL3500</t>
    <phoneticPr fontId="62" type="noConversion"/>
  </si>
  <si>
    <t>PC_25percent_GF</t>
    <phoneticPr fontId="2" type="noConversion"/>
  </si>
  <si>
    <t>Sabic_D151</t>
    <phoneticPr fontId="62" type="noConversion"/>
  </si>
  <si>
    <t>PC_25percent_Talc</t>
    <phoneticPr fontId="2" type="noConversion"/>
  </si>
  <si>
    <t>Teijin_GV-3510R</t>
    <phoneticPr fontId="62" type="noConversion"/>
  </si>
  <si>
    <t>PC_25percent_Talc_with_30percent_PCR</t>
    <phoneticPr fontId="2" type="noConversion"/>
  </si>
  <si>
    <t>PC+10%GF(30%PCR)</t>
    <phoneticPr fontId="62" type="noConversion"/>
  </si>
  <si>
    <t>LG_LUPOY ER2102</t>
  </si>
  <si>
    <t>PC_25percent_Talc_with_35percent_PCR</t>
    <phoneticPr fontId="2" type="noConversion"/>
  </si>
  <si>
    <t>MEP_CP2015N2</t>
    <phoneticPr fontId="62" type="noConversion"/>
  </si>
  <si>
    <t>PC_30percent_GF</t>
    <phoneticPr fontId="2" type="noConversion"/>
  </si>
  <si>
    <t>PC+20%CF</t>
    <phoneticPr fontId="62" type="noConversion"/>
  </si>
  <si>
    <t>Sabic_DC0041PQ</t>
    <phoneticPr fontId="62" type="noConversion"/>
  </si>
  <si>
    <t>PC_35percent_GF_with_5percent_Talc</t>
    <phoneticPr fontId="2" type="noConversion"/>
  </si>
  <si>
    <t>PC+20%CF(30%PCR)</t>
    <phoneticPr fontId="62" type="noConversion"/>
  </si>
  <si>
    <t>Sabic_DC0041PR</t>
    <phoneticPr fontId="62" type="noConversion"/>
  </si>
  <si>
    <t>PC_40percent_GF</t>
    <phoneticPr fontId="2" type="noConversion"/>
  </si>
  <si>
    <t>Sabic_D251</t>
    <phoneticPr fontId="62" type="noConversion"/>
  </si>
  <si>
    <t>PC_40percent_GF_with_30percent_PCR</t>
    <phoneticPr fontId="2" type="noConversion"/>
  </si>
  <si>
    <t>Teijin_GV-3520R</t>
    <phoneticPr fontId="62" type="noConversion"/>
  </si>
  <si>
    <t>PC_45percent_GF</t>
    <phoneticPr fontId="2" type="noConversion"/>
  </si>
  <si>
    <t>PC+25%GF</t>
    <phoneticPr fontId="62" type="noConversion"/>
  </si>
  <si>
    <t>LG_LUPOY GN2253F</t>
  </si>
  <si>
    <t>PC_50percent_GF</t>
    <phoneticPr fontId="2" type="noConversion"/>
  </si>
  <si>
    <t>PC+25%Talc</t>
    <phoneticPr fontId="62" type="noConversion"/>
  </si>
  <si>
    <t xml:space="preserve">Sabic_BM5225Y </t>
    <phoneticPr fontId="62" type="noConversion"/>
  </si>
  <si>
    <t>PC_50percent_GF_Recycle</t>
    <phoneticPr fontId="2" type="noConversion"/>
  </si>
  <si>
    <t>Teijin_DN-5325B</t>
    <phoneticPr fontId="62" type="noConversion"/>
  </si>
  <si>
    <t>PC_50percent_GF_with_20percent_PCR</t>
    <phoneticPr fontId="2" type="noConversion"/>
  </si>
  <si>
    <t>Teijin_DN-5325S</t>
    <phoneticPr fontId="62" type="noConversion"/>
  </si>
  <si>
    <t>PC_50percent_GF_with_30percent_PCR</t>
    <phoneticPr fontId="2" type="noConversion"/>
  </si>
  <si>
    <t>PC+25%Talc(30%PCR)</t>
    <phoneticPr fontId="62" type="noConversion"/>
  </si>
  <si>
    <t>Teijin_DN-5325SEF</t>
    <phoneticPr fontId="62" type="noConversion"/>
  </si>
  <si>
    <t>PC_ABS</t>
  </si>
  <si>
    <t>PC+25%Talc(35%PCR)</t>
    <phoneticPr fontId="62" type="noConversion"/>
  </si>
  <si>
    <t xml:space="preserve">Sabic_RCM6224 </t>
    <phoneticPr fontId="62" type="noConversion"/>
  </si>
  <si>
    <t>PC_ABS_with_30percent_PCR</t>
    <phoneticPr fontId="2" type="noConversion"/>
  </si>
  <si>
    <t>Covestro_GF9016</t>
    <phoneticPr fontId="62" type="noConversion"/>
  </si>
  <si>
    <t>PC_ABS_with_35percent_PCR</t>
    <phoneticPr fontId="2" type="noConversion"/>
  </si>
  <si>
    <t>PC+30%GF</t>
    <phoneticPr fontId="62" type="noConversion"/>
  </si>
  <si>
    <t>LG_LUPOY GN2303F</t>
  </si>
  <si>
    <t>PC_ABS_高光澤高流動</t>
    <phoneticPr fontId="2" type="noConversion"/>
  </si>
  <si>
    <t xml:space="preserve">Sabic_D351  </t>
    <phoneticPr fontId="62" type="noConversion"/>
  </si>
  <si>
    <t>PC_ABS_12percent_Talc</t>
    <phoneticPr fontId="2" type="noConversion"/>
  </si>
  <si>
    <t>Teijin_GXV-3530UH</t>
    <phoneticPr fontId="62" type="noConversion"/>
  </si>
  <si>
    <t>PC_ABS_15percent_Talc</t>
    <phoneticPr fontId="2" type="noConversion"/>
  </si>
  <si>
    <t>Covestro_GF9012MF</t>
    <phoneticPr fontId="62" type="noConversion"/>
  </si>
  <si>
    <t>PC_ABS_15percent_Talc_UVS</t>
    <phoneticPr fontId="2" type="noConversion"/>
  </si>
  <si>
    <t>Covestro_GF9018</t>
    <phoneticPr fontId="62" type="noConversion"/>
  </si>
  <si>
    <t>PC_ABS_15percent_Talc_with_15percent_PCR</t>
    <phoneticPr fontId="2" type="noConversion"/>
  </si>
  <si>
    <t xml:space="preserve">PC+40%GF </t>
    <phoneticPr fontId="62" type="noConversion"/>
  </si>
  <si>
    <t>LG_LUPOY GN2403FT</t>
  </si>
  <si>
    <t>PC_ABS_15percent_Talc_with_30percent_PCR</t>
    <phoneticPr fontId="2" type="noConversion"/>
  </si>
  <si>
    <t xml:space="preserve">Sabic_D451  </t>
    <phoneticPr fontId="62" type="noConversion"/>
  </si>
  <si>
    <t>PC_ABS_23percent_Talc</t>
    <phoneticPr fontId="2" type="noConversion"/>
  </si>
  <si>
    <t xml:space="preserve">Sabic_D452   </t>
    <phoneticPr fontId="62" type="noConversion"/>
  </si>
  <si>
    <t>PC_ABS_25percent_Talc</t>
    <phoneticPr fontId="2" type="noConversion"/>
  </si>
  <si>
    <t>Teijin_GN-3540RI</t>
    <phoneticPr fontId="62" type="noConversion"/>
  </si>
  <si>
    <t>PC_ABS_25percent_Talc_with_30percent_PCR</t>
    <phoneticPr fontId="2" type="noConversion"/>
  </si>
  <si>
    <t>PC+40%GF(30%PCR)</t>
    <phoneticPr fontId="62" type="noConversion"/>
  </si>
  <si>
    <t>LG_LUPOY ER2403F</t>
  </si>
  <si>
    <t>PC_ABS_25percent_Talc_with_35percent_PCR</t>
    <phoneticPr fontId="2" type="noConversion"/>
  </si>
  <si>
    <t>Teijin_GXV-3545WI</t>
    <phoneticPr fontId="62" type="noConversion"/>
  </si>
  <si>
    <t>PC_ABS_3percent_Talc</t>
    <phoneticPr fontId="2" type="noConversion"/>
  </si>
  <si>
    <t>Covestro_GF9020</t>
    <phoneticPr fontId="62" type="noConversion"/>
  </si>
  <si>
    <t>PC_ABS_5percent_Talc</t>
    <phoneticPr fontId="2" type="noConversion"/>
  </si>
  <si>
    <t>PC+50%GF</t>
    <phoneticPr fontId="62" type="noConversion"/>
  </si>
  <si>
    <t>LG_LUPOY GN2503F</t>
  </si>
  <si>
    <t>PC_ABS_5percent_Talc_UVS</t>
    <phoneticPr fontId="2" type="noConversion"/>
  </si>
  <si>
    <t xml:space="preserve">Sabic_D551  </t>
    <phoneticPr fontId="62" type="noConversion"/>
  </si>
  <si>
    <t>PC_ABS_5percent_Talc_with_35percent_PCR</t>
    <phoneticPr fontId="2" type="noConversion"/>
  </si>
  <si>
    <t>Teijin_GXV-3550WI</t>
    <phoneticPr fontId="62" type="noConversion"/>
  </si>
  <si>
    <t>PC_ABS_8percent_Talc</t>
    <phoneticPr fontId="2" type="noConversion"/>
  </si>
  <si>
    <t>PC+50%GF Recycle</t>
    <phoneticPr fontId="62" type="noConversion"/>
  </si>
  <si>
    <t>Covestro_M4004GR</t>
    <phoneticPr fontId="62" type="noConversion"/>
  </si>
  <si>
    <t>PC_ABS_PMMA</t>
  </si>
  <si>
    <t>PC+50%GF(20%PCR)</t>
    <phoneticPr fontId="62" type="noConversion"/>
  </si>
  <si>
    <t>LG_LUPOY ER2503F</t>
  </si>
  <si>
    <t>PC_GF_CF</t>
  </si>
  <si>
    <t>PC+50%GF(30%PCR)</t>
    <phoneticPr fontId="62" type="noConversion"/>
  </si>
  <si>
    <t>Sabic_D551RC</t>
    <phoneticPr fontId="62" type="noConversion"/>
  </si>
  <si>
    <t>Covestro_FR3002</t>
    <phoneticPr fontId="2" type="noConversion"/>
  </si>
  <si>
    <t>Covestro_FR3008</t>
    <phoneticPr fontId="62" type="noConversion"/>
  </si>
  <si>
    <t>PPA_55percent_GF</t>
    <phoneticPr fontId="2" type="noConversion"/>
  </si>
  <si>
    <t>Covestro_FR3040</t>
    <phoneticPr fontId="62" type="noConversion"/>
  </si>
  <si>
    <t>PPA_60percent_GF</t>
    <phoneticPr fontId="2" type="noConversion"/>
  </si>
  <si>
    <t>PC+ABS</t>
    <phoneticPr fontId="6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</si>
  <si>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</si>
  <si>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</si>
  <si>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</si>
  <si>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</si>
  <si>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62" type="noConversion"/>
  </si>
  <si>
    <t>PPS_50percent_GF_MD</t>
    <phoneticPr fontId="2" type="noConversion"/>
  </si>
  <si>
    <t>Sabic_CX7240</t>
    <phoneticPr fontId="62" type="noConversion"/>
  </si>
  <si>
    <t>Sabic_CY6120</t>
    <phoneticPr fontId="62" type="noConversion"/>
  </si>
  <si>
    <t>Teijin_TN-7000A</t>
    <phoneticPr fontId="62" type="noConversion"/>
  </si>
  <si>
    <t>Wearable_PC_耐磨</t>
    <phoneticPr fontId="62" type="noConversion"/>
  </si>
  <si>
    <t>Teijin_TN-7690A</t>
    <phoneticPr fontId="62" type="noConversion"/>
  </si>
  <si>
    <t>防火_TPEE</t>
    <phoneticPr fontId="2" type="noConversion"/>
  </si>
  <si>
    <t>LOTTE_NH-1021</t>
    <phoneticPr fontId="62" type="noConversion"/>
  </si>
  <si>
    <t>防火高流動_PC</t>
    <phoneticPr fontId="2" type="noConversion"/>
  </si>
  <si>
    <t>LOTTE_NH-1015V</t>
    <phoneticPr fontId="62" type="noConversion"/>
  </si>
  <si>
    <t>耐候_PC</t>
    <phoneticPr fontId="2" type="noConversion"/>
  </si>
  <si>
    <t>PC+ABS(30%PCR)</t>
    <phoneticPr fontId="62" type="noConversion"/>
  </si>
  <si>
    <t>Covestro_FR630GR</t>
    <phoneticPr fontId="62" type="noConversion"/>
  </si>
  <si>
    <t>擴散級_PC</t>
    <phoneticPr fontId="2" type="noConversion"/>
  </si>
  <si>
    <t>LG_LUPOY ER5001RFA</t>
  </si>
  <si>
    <t>PC+ABS(35%PCR)</t>
    <phoneticPr fontId="62" type="noConversion"/>
  </si>
  <si>
    <t>Sabic_RCY6214</t>
    <phoneticPr fontId="62" type="noConversion"/>
  </si>
  <si>
    <t>PC+ABS(高光澤高流動)</t>
    <phoneticPr fontId="62" type="noConversion"/>
  </si>
  <si>
    <t>Teijin_TN 7050</t>
    <phoneticPr fontId="62" type="noConversion"/>
  </si>
  <si>
    <t>Teijin_TN 7050Y</t>
    <phoneticPr fontId="62" type="noConversion"/>
  </si>
  <si>
    <t>PC+ABS+12%Talc</t>
    <phoneticPr fontId="62" type="noConversion"/>
  </si>
  <si>
    <t>LG_LUPOY GN5121RF</t>
  </si>
  <si>
    <t>MEP_TMB1412</t>
  </si>
  <si>
    <t>PC+ABS+15%Talc</t>
    <phoneticPr fontId="62" type="noConversion"/>
  </si>
  <si>
    <t>Covestro_FR3021</t>
    <phoneticPr fontId="62" type="noConversion"/>
  </si>
  <si>
    <t>LG_LUPOY GN5151RFA</t>
  </si>
  <si>
    <t>MEP_TMB1615</t>
    <phoneticPr fontId="62" type="noConversion"/>
  </si>
  <si>
    <t>Sabic_C7230P</t>
    <phoneticPr fontId="62" type="noConversion"/>
  </si>
  <si>
    <t>Teijin_TN-3715B</t>
    <phoneticPr fontId="62" type="noConversion"/>
  </si>
  <si>
    <t>Teijin_TN-3715BW</t>
    <phoneticPr fontId="62" type="noConversion"/>
  </si>
  <si>
    <t>Teijin_TN-3715BX</t>
    <phoneticPr fontId="62" type="noConversion"/>
  </si>
  <si>
    <t>Teijin_TN-3740B</t>
    <phoneticPr fontId="62" type="noConversion"/>
  </si>
  <si>
    <t xml:space="preserve">PC+ABS+15%Talc </t>
    <phoneticPr fontId="62" type="noConversion"/>
  </si>
  <si>
    <t>LOTTE_NH-1150HH</t>
    <phoneticPr fontId="62" type="noConversion"/>
  </si>
  <si>
    <t>PC+ABS+15%Talc UVS</t>
    <phoneticPr fontId="62" type="noConversion"/>
  </si>
  <si>
    <t>Covestro_FR3021BBS910</t>
    <phoneticPr fontId="62" type="noConversion"/>
  </si>
  <si>
    <t>Teijin_TN-3715BZ</t>
    <phoneticPr fontId="62" type="noConversion"/>
  </si>
  <si>
    <t>PC+ABS+15%Talc(15%PCR)</t>
    <phoneticPr fontId="62" type="noConversion"/>
  </si>
  <si>
    <t>Teijin_TN 3745BEC</t>
    <phoneticPr fontId="62" type="noConversion"/>
  </si>
  <si>
    <t>PC+ABS+15%Talc(30%PCR)</t>
    <phoneticPr fontId="62" type="noConversion"/>
  </si>
  <si>
    <t>Covestro_FR3021GR</t>
    <phoneticPr fontId="62" type="noConversion"/>
  </si>
  <si>
    <t>LG_LUPOY ER5151RFL</t>
  </si>
  <si>
    <t>Sabic_RCM6123</t>
    <phoneticPr fontId="62" type="noConversion"/>
  </si>
  <si>
    <t>Teijin_TN 3745BEF</t>
    <phoneticPr fontId="62" type="noConversion"/>
  </si>
  <si>
    <t>PC+ABS+23%Talc</t>
    <phoneticPr fontId="62" type="noConversion"/>
  </si>
  <si>
    <t>Covestro_FR3023</t>
    <phoneticPr fontId="62" type="noConversion"/>
  </si>
  <si>
    <t>PC+ABS+25%Talc</t>
    <phoneticPr fontId="62" type="noConversion"/>
  </si>
  <si>
    <t>Covestro_FR3025</t>
    <phoneticPr fontId="62" type="noConversion"/>
  </si>
  <si>
    <t>LG_LUPOY GN5254FD</t>
  </si>
  <si>
    <t>PC+ABS+25%Talc(30%PCR)</t>
    <phoneticPr fontId="62" type="noConversion"/>
  </si>
  <si>
    <t>LG_LUPOY ER5254F</t>
  </si>
  <si>
    <t>PC+ABS+25%Talc(35%PCR)</t>
    <phoneticPr fontId="62" type="noConversion"/>
  </si>
  <si>
    <t>Covestro_FR3025R35</t>
    <phoneticPr fontId="62" type="noConversion"/>
  </si>
  <si>
    <t>PC+ABS+3%Talc</t>
    <phoneticPr fontId="62" type="noConversion"/>
  </si>
  <si>
    <t>MEP_MB1700</t>
  </si>
  <si>
    <t>PC+ABS+5%Talc</t>
    <phoneticPr fontId="62" type="noConversion"/>
  </si>
  <si>
    <t>Covestro_FR3020</t>
    <phoneticPr fontId="62" type="noConversion"/>
  </si>
  <si>
    <t>LG_LUPOY GN5101RF</t>
  </si>
  <si>
    <t>Sabic_C7210A</t>
    <phoneticPr fontId="62" type="noConversion"/>
  </si>
  <si>
    <t>Sabic_C7410</t>
    <phoneticPr fontId="62" type="noConversion"/>
  </si>
  <si>
    <t>Teijin_TN-3713B</t>
    <phoneticPr fontId="62" type="noConversion"/>
  </si>
  <si>
    <t>Teijin_TN-3713BX</t>
    <phoneticPr fontId="62" type="noConversion"/>
  </si>
  <si>
    <t>Teijin_TN-7100F</t>
    <phoneticPr fontId="62" type="noConversion"/>
  </si>
  <si>
    <t>PC+ABS+5%Talc UVS</t>
    <phoneticPr fontId="62" type="noConversion"/>
  </si>
  <si>
    <t>Teijin_TN-7200B</t>
    <phoneticPr fontId="62" type="noConversion"/>
  </si>
  <si>
    <t>PC+ABS+5%Talc(35%PCR)</t>
    <phoneticPr fontId="62" type="noConversion"/>
  </si>
  <si>
    <t>Sabic_RCM6134</t>
    <phoneticPr fontId="62" type="noConversion"/>
  </si>
  <si>
    <t>PC+ABS+8%Talc</t>
    <phoneticPr fontId="62" type="noConversion"/>
  </si>
  <si>
    <t>Sabic_CM6140</t>
    <phoneticPr fontId="62" type="noConversion"/>
  </si>
  <si>
    <t>PC+ABS+PMMA</t>
    <phoneticPr fontId="62" type="noConversion"/>
  </si>
  <si>
    <t>LG_LUPOY SG-5009FA</t>
  </si>
  <si>
    <t>MEP_BCB992</t>
    <phoneticPr fontId="62" type="noConversion"/>
  </si>
  <si>
    <t>MEP_7025A OAT223</t>
    <phoneticPr fontId="62" type="noConversion"/>
  </si>
  <si>
    <t>MEP_F20-03</t>
    <phoneticPr fontId="62" type="noConversion"/>
  </si>
  <si>
    <t>Dupont_Delrin 100</t>
    <phoneticPr fontId="62" type="noConversion"/>
  </si>
  <si>
    <t>PPA+55%GF</t>
    <phoneticPr fontId="62" type="noConversion"/>
  </si>
  <si>
    <t>Dupont_HTNFE170016</t>
    <phoneticPr fontId="62" type="noConversion"/>
  </si>
  <si>
    <t>PPA+60%GF</t>
    <phoneticPr fontId="62" type="noConversion"/>
  </si>
  <si>
    <t>Dupont_HTNFE170023</t>
    <phoneticPr fontId="62" type="noConversion"/>
  </si>
  <si>
    <t>PPS+45%GF</t>
    <phoneticPr fontId="62" type="noConversion"/>
  </si>
  <si>
    <t>Toray_A305M45B</t>
    <phoneticPr fontId="62" type="noConversion"/>
  </si>
  <si>
    <t>PPS+50%GF</t>
    <phoneticPr fontId="62" type="noConversion"/>
  </si>
  <si>
    <t>Toray_A595H</t>
    <phoneticPr fontId="62" type="noConversion"/>
  </si>
  <si>
    <t>LG_EGP2500</t>
  </si>
  <si>
    <t>PPS+50%GF+MD</t>
    <phoneticPr fontId="62" type="noConversion"/>
  </si>
  <si>
    <t>Toray_A695H</t>
    <phoneticPr fontId="62" type="noConversion"/>
  </si>
  <si>
    <t>Covestro_UDS70AU</t>
    <phoneticPr fontId="62" type="noConversion"/>
  </si>
  <si>
    <t>Covestro_IT85AU</t>
    <phoneticPr fontId="62" type="noConversion"/>
  </si>
  <si>
    <t>Covestro_8785A</t>
    <phoneticPr fontId="62" type="noConversion"/>
  </si>
  <si>
    <t>Covestro_1070AU</t>
    <phoneticPr fontId="62" type="noConversion"/>
  </si>
  <si>
    <t>Covestro_5377A</t>
    <phoneticPr fontId="62" type="noConversion"/>
  </si>
  <si>
    <t>Covestro_1065AU</t>
    <phoneticPr fontId="62" type="noConversion"/>
  </si>
  <si>
    <t>Huntsman_AVALON 85AE</t>
    <phoneticPr fontId="62" type="noConversion"/>
  </si>
  <si>
    <t>Huntsman_AVALON 80AE</t>
    <phoneticPr fontId="62" type="noConversion"/>
  </si>
  <si>
    <t>Huntsman_AVALON 75AE</t>
    <phoneticPr fontId="62" type="noConversion"/>
  </si>
  <si>
    <t xml:space="preserve">Huntsman_AVALON 65AB </t>
    <phoneticPr fontId="62" type="noConversion"/>
  </si>
  <si>
    <t>Wearable PC(耐磨)</t>
    <phoneticPr fontId="62" type="noConversion"/>
  </si>
  <si>
    <t>Sabic_LNP Lubriloy D20001</t>
    <phoneticPr fontId="62" type="noConversion"/>
  </si>
  <si>
    <t>Dupont_HTR8813</t>
    <phoneticPr fontId="62" type="noConversion"/>
  </si>
  <si>
    <t>Dupont_HTR8837</t>
    <phoneticPr fontId="62" type="noConversion"/>
  </si>
  <si>
    <t>Teijin_MN-3600H</t>
    <phoneticPr fontId="62" type="noConversion"/>
  </si>
  <si>
    <t>Teijin_L-1225Z100</t>
    <phoneticPr fontId="62" type="noConversion"/>
  </si>
  <si>
    <t>MEP_EFD8000</t>
    <phoneticPr fontId="62" type="noConversion"/>
  </si>
  <si>
    <t>MEP_EFD3304U</t>
    <phoneticPr fontId="62" type="noConversion"/>
  </si>
  <si>
    <t>擴散級PC</t>
    <phoneticPr fontId="62" type="noConversion"/>
  </si>
  <si>
    <t>Teijin_ML-1103</t>
    <phoneticPr fontId="62" type="noConversion"/>
  </si>
  <si>
    <t>FR_PC</t>
    <phoneticPr fontId="2" type="noConversion"/>
  </si>
  <si>
    <t>Sabic_BPL1000</t>
    <phoneticPr fontId="62" type="noConversion"/>
  </si>
  <si>
    <t>FR_PC_Translucent</t>
    <phoneticPr fontId="2" type="noConversion"/>
  </si>
  <si>
    <t>Sabic_ML7681</t>
    <phoneticPr fontId="62" type="noConversion"/>
  </si>
  <si>
    <t>FR_PC_Diffusion_擴散</t>
    <phoneticPr fontId="62" type="noConversion"/>
  </si>
  <si>
    <t>FR PC,Diffusion(擴散)</t>
    <phoneticPr fontId="62" type="noConversion"/>
  </si>
  <si>
    <t>Sabic_FXD9810</t>
    <phoneticPr fontId="62" type="noConversion"/>
  </si>
  <si>
    <t>Non_FR_PC</t>
    <phoneticPr fontId="2" type="noConversion"/>
  </si>
  <si>
    <t>Sabic_121R / 141R /123R-CC</t>
    <phoneticPr fontId="62" type="noConversion"/>
  </si>
  <si>
    <t>PA_50percent_GF</t>
    <phoneticPr fontId="2" type="noConversion"/>
  </si>
  <si>
    <t>PA+50%GF</t>
    <phoneticPr fontId="62" type="noConversion"/>
  </si>
  <si>
    <t>Dupont_HTNFR55G50NHLWSF</t>
    <phoneticPr fontId="62" type="noConversion"/>
  </si>
  <si>
    <t>PA1010_55percent_GF</t>
    <phoneticPr fontId="2" type="noConversion"/>
  </si>
  <si>
    <t>PA1010+55%GF</t>
    <phoneticPr fontId="62" type="noConversion"/>
  </si>
  <si>
    <t>Dupont_HTN59G55LWSF</t>
    <phoneticPr fontId="62" type="noConversion"/>
  </si>
  <si>
    <t>* Level</t>
    <phoneticPr fontId="4" type="noConversion"/>
  </si>
  <si>
    <t>HDMI Gasket</t>
    <phoneticPr fontId="4" type="noConversion"/>
  </si>
  <si>
    <t>DIMM (2666MHz) DDR4</t>
    <phoneticPr fontId="4" type="noConversion"/>
  </si>
  <si>
    <t xml:space="preserve">2.5" 7mm 1TB 5400 RPM (SMR/CMR) </t>
    <phoneticPr fontId="4" type="noConversion"/>
  </si>
  <si>
    <t>Battery</t>
    <phoneticPr fontId="4" type="noConversion"/>
  </si>
  <si>
    <t>Camera Module</t>
    <phoneticPr fontId="4" type="noConversion"/>
  </si>
  <si>
    <t xml:space="preserve">Keyboard              </t>
    <phoneticPr fontId="4" type="noConversion"/>
  </si>
  <si>
    <t>MB ASSY</t>
    <phoneticPr fontId="4" type="noConversion"/>
  </si>
  <si>
    <t>IO Board ASSY</t>
    <phoneticPr fontId="4" type="noConversion"/>
  </si>
  <si>
    <t>Power Board ASSY</t>
    <phoneticPr fontId="4" type="noConversion"/>
  </si>
  <si>
    <t>Touch Control Board ASSY</t>
    <phoneticPr fontId="4" type="noConversion"/>
  </si>
  <si>
    <t>Material</t>
    <phoneticPr fontId="2" type="noConversion"/>
  </si>
  <si>
    <t>Material Spec(1)
(一射)</t>
    <phoneticPr fontId="2" type="noConversion"/>
  </si>
  <si>
    <t>PC_ABS_15percent_Talc</t>
  </si>
  <si>
    <t>MEP_TMB1615</t>
  </si>
  <si>
    <t>料頭重(g)</t>
    <phoneticPr fontId="2" type="noConversion"/>
  </si>
  <si>
    <t>Part Name</t>
    <phoneticPr fontId="2" type="noConversion"/>
  </si>
  <si>
    <t>雙射模</t>
  </si>
  <si>
    <t>NORMAL</t>
  </si>
  <si>
    <t>DOUBLE_INJECTION</t>
  </si>
  <si>
    <t>Material (2)
(二射)</t>
    <phoneticPr fontId="4" type="noConversion"/>
  </si>
  <si>
    <t>熱膠道倒灌針筏式</t>
  </si>
  <si>
    <t>熱膠道正灌開放式</t>
  </si>
  <si>
    <t>NB-Other Category</t>
  </si>
  <si>
    <t>Tooling Size
(W*L*H mm)</t>
    <phoneticPr fontId="2" type="noConversion"/>
  </si>
  <si>
    <t xml:space="preserve"> C / T
( 秒 ) </t>
    <phoneticPr fontId="4" type="noConversion"/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</si>
  <si>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</si>
  <si>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</si>
  <si>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</si>
  <si>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</si>
  <si>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</si>
  <si>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</si>
  <si>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</si>
  <si>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</si>
  <si>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保稅</t>
  </si>
  <si>
    <t>一般成型</t>
    <phoneticPr fontId="2" type="noConversion"/>
  </si>
  <si>
    <t>雙射成型</t>
    <phoneticPr fontId="2" type="noConversion"/>
  </si>
  <si>
    <t>機台噸數</t>
    <phoneticPr fontId="2" type="noConversion"/>
  </si>
  <si>
    <t>Covestro_IT85AU</t>
  </si>
  <si>
    <t>1+1</t>
    <phoneticPr fontId="2" type="noConversion"/>
  </si>
  <si>
    <t>P2</t>
    <phoneticPr fontId="4" type="noConversion"/>
  </si>
  <si>
    <t>非保稅</t>
  </si>
  <si>
    <t>匯率</t>
    <phoneticPr fontId="4" type="noConversion"/>
  </si>
  <si>
    <t>Material Formula</t>
    <phoneticPr fontId="4" type="noConversion"/>
  </si>
  <si>
    <t>Material Grade</t>
    <phoneticPr fontId="4" type="noConversion"/>
  </si>
  <si>
    <t>Sabic_BPL1000</t>
    <phoneticPr fontId="62" type="noConversion"/>
  </si>
  <si>
    <t>Sabic_ML7681</t>
    <phoneticPr fontId="62" type="noConversion"/>
  </si>
  <si>
    <t>FR PC,Diffusion(擴散)</t>
    <phoneticPr fontId="62" type="noConversion"/>
  </si>
  <si>
    <t>Sabic_FXD9810</t>
    <phoneticPr fontId="62" type="noConversion"/>
  </si>
  <si>
    <t>Sabic_121R / 141R /123R-CC</t>
    <phoneticPr fontId="62" type="noConversion"/>
  </si>
  <si>
    <t>PA+50%GF</t>
    <phoneticPr fontId="62" type="noConversion"/>
  </si>
  <si>
    <t>Dupont_HTNFR55G50NHLWSF</t>
    <phoneticPr fontId="62" type="noConversion"/>
  </si>
  <si>
    <t>PA1010+55%GF</t>
    <phoneticPr fontId="62" type="noConversion"/>
  </si>
  <si>
    <t>Dupont_HTN59G55LWSF</t>
    <phoneticPr fontId="62" type="noConversion"/>
  </si>
  <si>
    <t>Sabic_EXL1414</t>
    <phoneticPr fontId="62" type="noConversion"/>
  </si>
  <si>
    <t>Teijin_L-1225L</t>
    <phoneticPr fontId="62" type="noConversion"/>
  </si>
  <si>
    <t>Teijin_L-1225Y</t>
    <phoneticPr fontId="62" type="noConversion"/>
  </si>
  <si>
    <t>Teijin_L-1250Y</t>
    <phoneticPr fontId="62" type="noConversion"/>
  </si>
  <si>
    <t>Teijin_LN2520A</t>
    <phoneticPr fontId="62" type="noConversion"/>
  </si>
  <si>
    <t>Teijin_MN-4800</t>
    <phoneticPr fontId="62" type="noConversion"/>
  </si>
  <si>
    <t>Teijin_MN-3709EE</t>
    <phoneticPr fontId="62" type="noConversion"/>
  </si>
  <si>
    <t>PC(30%PCR)</t>
    <phoneticPr fontId="62" type="noConversion"/>
  </si>
  <si>
    <t>Sabic_RCX7243</t>
    <phoneticPr fontId="62" type="noConversion"/>
  </si>
  <si>
    <t xml:space="preserve">MEP_FPR3500 </t>
    <phoneticPr fontId="62" type="noConversion"/>
  </si>
  <si>
    <t>MEP_FPL3500</t>
    <phoneticPr fontId="62" type="noConversion"/>
  </si>
  <si>
    <t>Sabic_D151</t>
    <phoneticPr fontId="62" type="noConversion"/>
  </si>
  <si>
    <t>Teijin_GV-3510R</t>
    <phoneticPr fontId="62" type="noConversion"/>
  </si>
  <si>
    <t>PC+10%GF(30%PCR)</t>
    <phoneticPr fontId="62" type="noConversion"/>
  </si>
  <si>
    <t>LG_LUPOY ER2102</t>
    <phoneticPr fontId="2" type="noConversion"/>
  </si>
  <si>
    <t>MEP_CP2015N2</t>
    <phoneticPr fontId="62" type="noConversion"/>
  </si>
  <si>
    <t>PC+20%CF</t>
    <phoneticPr fontId="62" type="noConversion"/>
  </si>
  <si>
    <t>Sabic_DC0041PQ</t>
    <phoneticPr fontId="62" type="noConversion"/>
  </si>
  <si>
    <t>PC+20%CF(30%PCR)</t>
    <phoneticPr fontId="62" type="noConversion"/>
  </si>
  <si>
    <t>Sabic_DC0041PR</t>
    <phoneticPr fontId="62" type="noConversion"/>
  </si>
  <si>
    <t>Sabic_D251</t>
    <phoneticPr fontId="62" type="noConversion"/>
  </si>
  <si>
    <t>Teijin_GV-3520R</t>
    <phoneticPr fontId="62" type="noConversion"/>
  </si>
  <si>
    <t>PC+25%GF</t>
    <phoneticPr fontId="62" type="noConversion"/>
  </si>
  <si>
    <t>PC+25%Talc</t>
    <phoneticPr fontId="62" type="noConversion"/>
  </si>
  <si>
    <t xml:space="preserve">Sabic_BM5225Y </t>
    <phoneticPr fontId="62" type="noConversion"/>
  </si>
  <si>
    <t>Teijin_DN-5325B</t>
    <phoneticPr fontId="62" type="noConversion"/>
  </si>
  <si>
    <t>Teijin_DN-5325S</t>
    <phoneticPr fontId="62" type="noConversion"/>
  </si>
  <si>
    <t>PC+25%Talc(30%PCR)</t>
    <phoneticPr fontId="62" type="noConversion"/>
  </si>
  <si>
    <t>Teijin_DN-5325SEF</t>
    <phoneticPr fontId="62" type="noConversion"/>
  </si>
  <si>
    <t>PC+25%Talc(35%PCR)</t>
    <phoneticPr fontId="62" type="noConversion"/>
  </si>
  <si>
    <t xml:space="preserve">Sabic_RCM6224 </t>
    <phoneticPr fontId="62" type="noConversion"/>
  </si>
  <si>
    <t>Covestro_GF9016</t>
    <phoneticPr fontId="62" type="noConversion"/>
  </si>
  <si>
    <t>PC+30%GF</t>
    <phoneticPr fontId="62" type="noConversion"/>
  </si>
  <si>
    <t xml:space="preserve">Sabic_D351  </t>
    <phoneticPr fontId="62" type="noConversion"/>
  </si>
  <si>
    <t>Teijin_GXV-3530UH</t>
    <phoneticPr fontId="62" type="noConversion"/>
  </si>
  <si>
    <t>Covestro_GF9012MF</t>
    <phoneticPr fontId="62" type="noConversion"/>
  </si>
  <si>
    <t>Covestro_GF9018</t>
    <phoneticPr fontId="62" type="noConversion"/>
  </si>
  <si>
    <t xml:space="preserve">PC+40%GF </t>
    <phoneticPr fontId="62" type="noConversion"/>
  </si>
  <si>
    <t xml:space="preserve">Sabic_D451  </t>
    <phoneticPr fontId="62" type="noConversion"/>
  </si>
  <si>
    <t xml:space="preserve">Sabic_D452   </t>
    <phoneticPr fontId="62" type="noConversion"/>
  </si>
  <si>
    <t>Teijin_GN-3540RI</t>
    <phoneticPr fontId="62" type="noConversion"/>
  </si>
  <si>
    <t>PC+40%GF(30%PCR)</t>
    <phoneticPr fontId="62" type="noConversion"/>
  </si>
  <si>
    <t>Teijin_GXV-3545WI</t>
    <phoneticPr fontId="62" type="noConversion"/>
  </si>
  <si>
    <t>Covestro_GF9020</t>
    <phoneticPr fontId="62" type="noConversion"/>
  </si>
  <si>
    <t>PC+50%GF</t>
    <phoneticPr fontId="62" type="noConversion"/>
  </si>
  <si>
    <t xml:space="preserve">Sabic_D551  </t>
    <phoneticPr fontId="62" type="noConversion"/>
  </si>
  <si>
    <t>Teijin_GXV-3550WI</t>
    <phoneticPr fontId="62" type="noConversion"/>
  </si>
  <si>
    <t>PC+50%GF Recycle</t>
    <phoneticPr fontId="62" type="noConversion"/>
  </si>
  <si>
    <t>Covestro_M4004GR</t>
    <phoneticPr fontId="62" type="noConversion"/>
  </si>
  <si>
    <t>PC+50%GF(20%PCR)</t>
    <phoneticPr fontId="62" type="noConversion"/>
  </si>
  <si>
    <t>PC+50%GF(30%PCR)</t>
    <phoneticPr fontId="62" type="noConversion"/>
  </si>
  <si>
    <t>Sabic_D551RC</t>
    <phoneticPr fontId="62" type="noConversion"/>
  </si>
  <si>
    <t>Covestro_FR3002</t>
    <phoneticPr fontId="2" type="noConversion"/>
  </si>
  <si>
    <t>Covestro_FR3008</t>
    <phoneticPr fontId="62" type="noConversion"/>
  </si>
  <si>
    <t>Covestro_FR3040</t>
    <phoneticPr fontId="62" type="noConversion"/>
  </si>
  <si>
    <t>PC+ABS</t>
    <phoneticPr fontId="62" type="noConversion"/>
  </si>
  <si>
    <t>Sabic_CX2244ME</t>
    <phoneticPr fontId="62" type="noConversion"/>
  </si>
  <si>
    <t>NT $305</t>
    <phoneticPr fontId="2" type="noConversion"/>
  </si>
  <si>
    <t>Sabic_CX7240</t>
    <phoneticPr fontId="62" type="noConversion"/>
  </si>
  <si>
    <t>Sabic_CY6120</t>
    <phoneticPr fontId="62" type="noConversion"/>
  </si>
  <si>
    <t>Teijin_TN-7000A</t>
    <phoneticPr fontId="62" type="noConversion"/>
  </si>
  <si>
    <t>Teijin_TN-7690A</t>
    <phoneticPr fontId="62" type="noConversion"/>
  </si>
  <si>
    <t>PC+ABS</t>
    <phoneticPr fontId="62" type="noConversion"/>
  </si>
  <si>
    <t>LOTTE_NH-1021</t>
    <phoneticPr fontId="62" type="noConversion"/>
  </si>
  <si>
    <t>LOTTE_NH-1015V</t>
    <phoneticPr fontId="62" type="noConversion"/>
  </si>
  <si>
    <t>PC+ABS(30%PCR)</t>
    <phoneticPr fontId="62" type="noConversion"/>
  </si>
  <si>
    <t>Covestro_FR630GR</t>
    <phoneticPr fontId="62" type="noConversion"/>
  </si>
  <si>
    <t>PC+ABS(35%PCR)</t>
    <phoneticPr fontId="62" type="noConversion"/>
  </si>
  <si>
    <t>Sabic_RCY6214</t>
    <phoneticPr fontId="62" type="noConversion"/>
  </si>
  <si>
    <t>PC+ABS(高光澤高流動)</t>
    <phoneticPr fontId="62" type="noConversion"/>
  </si>
  <si>
    <t>Teijin_TN 7050</t>
    <phoneticPr fontId="62" type="noConversion"/>
  </si>
  <si>
    <t>Teijin_TN 7050Y</t>
    <phoneticPr fontId="62" type="noConversion"/>
  </si>
  <si>
    <t>PC+ABS+12%Talc</t>
    <phoneticPr fontId="62" type="noConversion"/>
  </si>
  <si>
    <t>PC+ABS+15%Talc</t>
    <phoneticPr fontId="62" type="noConversion"/>
  </si>
  <si>
    <t>Covestro_FR3021</t>
    <phoneticPr fontId="62" type="noConversion"/>
  </si>
  <si>
    <t>MEP_TMB1615</t>
    <phoneticPr fontId="62" type="noConversion"/>
  </si>
  <si>
    <t>Sabic_C7230P</t>
    <phoneticPr fontId="62" type="noConversion"/>
  </si>
  <si>
    <t>Teijin_TN-3715B</t>
    <phoneticPr fontId="62" type="noConversion"/>
  </si>
  <si>
    <t>Teijin_TN-3715BW</t>
    <phoneticPr fontId="62" type="noConversion"/>
  </si>
  <si>
    <t>Teijin_TN-3715BX</t>
    <phoneticPr fontId="62" type="noConversion"/>
  </si>
  <si>
    <t>Teijin_TN-3740B</t>
    <phoneticPr fontId="62" type="noConversion"/>
  </si>
  <si>
    <t xml:space="preserve">PC+ABS+15%Talc </t>
    <phoneticPr fontId="62" type="noConversion"/>
  </si>
  <si>
    <t>LOTTE_NH-1150HH</t>
    <phoneticPr fontId="62" type="noConversion"/>
  </si>
  <si>
    <t>PC+ABS+15%Talc UVS</t>
    <phoneticPr fontId="62" type="noConversion"/>
  </si>
  <si>
    <t>Covestro_FR3021BBS910</t>
    <phoneticPr fontId="62" type="noConversion"/>
  </si>
  <si>
    <t>Teijin_TN-3715BZ</t>
    <phoneticPr fontId="62" type="noConversion"/>
  </si>
  <si>
    <t>PC+ABS+15%Talc(15%PCR)</t>
    <phoneticPr fontId="62" type="noConversion"/>
  </si>
  <si>
    <t>Teijin_TN 3745BEC</t>
    <phoneticPr fontId="62" type="noConversion"/>
  </si>
  <si>
    <t>PC+ABS+15%Talc(30%PCR)</t>
    <phoneticPr fontId="62" type="noConversion"/>
  </si>
  <si>
    <t>Covestro_FR3021GR</t>
    <phoneticPr fontId="62" type="noConversion"/>
  </si>
  <si>
    <t>Sabic_RCM6123</t>
    <phoneticPr fontId="62" type="noConversion"/>
  </si>
  <si>
    <t>PC+ABS+15%Talc(30%PCR)</t>
    <phoneticPr fontId="62" type="noConversion"/>
  </si>
  <si>
    <t>Teijin_TN 3745BEF</t>
    <phoneticPr fontId="62" type="noConversion"/>
  </si>
  <si>
    <t>PC+ABS+23%Talc</t>
    <phoneticPr fontId="62" type="noConversion"/>
  </si>
  <si>
    <t>Covestro_FR3023</t>
    <phoneticPr fontId="62" type="noConversion"/>
  </si>
  <si>
    <t>PC+ABS+25%Talc</t>
    <phoneticPr fontId="62" type="noConversion"/>
  </si>
  <si>
    <t>Covestro_FR3025</t>
    <phoneticPr fontId="62" type="noConversion"/>
  </si>
  <si>
    <t>PC+ABS+25%Talc(30%PCR)</t>
    <phoneticPr fontId="62" type="noConversion"/>
  </si>
  <si>
    <t>PC+ABS+25%Talc(35%PCR)</t>
    <phoneticPr fontId="62" type="noConversion"/>
  </si>
  <si>
    <t>Covestro_FR3025R35</t>
    <phoneticPr fontId="62" type="noConversion"/>
  </si>
  <si>
    <t>PC+ABS+3%Talc</t>
    <phoneticPr fontId="62" type="noConversion"/>
  </si>
  <si>
    <t>PC+ABS+5%Talc</t>
    <phoneticPr fontId="62" type="noConversion"/>
  </si>
  <si>
    <t>Covestro_FR3020</t>
    <phoneticPr fontId="62" type="noConversion"/>
  </si>
  <si>
    <t>Sabic_C7210A</t>
    <phoneticPr fontId="62" type="noConversion"/>
  </si>
  <si>
    <t>Sabic_C7410</t>
    <phoneticPr fontId="62" type="noConversion"/>
  </si>
  <si>
    <t>PC+ABS+5%Talc</t>
    <phoneticPr fontId="62" type="noConversion"/>
  </si>
  <si>
    <t>Teijin_TN-3713B</t>
    <phoneticPr fontId="62" type="noConversion"/>
  </si>
  <si>
    <t>Teijin_TN-3713BX</t>
    <phoneticPr fontId="62" type="noConversion"/>
  </si>
  <si>
    <t>Teijin_TN-7100F</t>
    <phoneticPr fontId="62" type="noConversion"/>
  </si>
  <si>
    <t>PC+ABS+5%Talc UVS</t>
    <phoneticPr fontId="62" type="noConversion"/>
  </si>
  <si>
    <t>Teijin_TN-7200B</t>
    <phoneticPr fontId="62" type="noConversion"/>
  </si>
  <si>
    <t>PC+ABS+5%Talc(35%PCR)</t>
    <phoneticPr fontId="62" type="noConversion"/>
  </si>
  <si>
    <t>Sabic_RCM6134</t>
    <phoneticPr fontId="62" type="noConversion"/>
  </si>
  <si>
    <t>PC+ABS+8%Talc</t>
    <phoneticPr fontId="62" type="noConversion"/>
  </si>
  <si>
    <t>Sabic_CM6140</t>
    <phoneticPr fontId="62" type="noConversion"/>
  </si>
  <si>
    <t>PC+ABS+PMMA</t>
    <phoneticPr fontId="62" type="noConversion"/>
  </si>
  <si>
    <t>MEP_BCB992</t>
    <phoneticPr fontId="62" type="noConversion"/>
  </si>
  <si>
    <t>MEP_7025A OAT223</t>
    <phoneticPr fontId="62" type="noConversion"/>
  </si>
  <si>
    <t>MEP_F20-03</t>
    <phoneticPr fontId="62" type="noConversion"/>
  </si>
  <si>
    <t>Dupont_Delrin 100</t>
    <phoneticPr fontId="62" type="noConversion"/>
  </si>
  <si>
    <t>PPA+55%GF</t>
    <phoneticPr fontId="62" type="noConversion"/>
  </si>
  <si>
    <t>Dupont_HTNFE170016</t>
    <phoneticPr fontId="62" type="noConversion"/>
  </si>
  <si>
    <t>PPA+60%GF</t>
    <phoneticPr fontId="62" type="noConversion"/>
  </si>
  <si>
    <t>Dupont_HTNFE170023</t>
    <phoneticPr fontId="62" type="noConversion"/>
  </si>
  <si>
    <t>PPS+45%GF</t>
    <phoneticPr fontId="62" type="noConversion"/>
  </si>
  <si>
    <t>Toray_A305M45B</t>
    <phoneticPr fontId="62" type="noConversion"/>
  </si>
  <si>
    <t>PPS+50%GF</t>
    <phoneticPr fontId="62" type="noConversion"/>
  </si>
  <si>
    <t>Toray_A595H</t>
    <phoneticPr fontId="62" type="noConversion"/>
  </si>
  <si>
    <t>PPS+50%GF+MD</t>
    <phoneticPr fontId="62" type="noConversion"/>
  </si>
  <si>
    <t>Toray_A695H</t>
    <phoneticPr fontId="62" type="noConversion"/>
  </si>
  <si>
    <t>Dupont_Hytrel ®  3046</t>
    <phoneticPr fontId="62" type="noConversion"/>
  </si>
  <si>
    <t>Dupont_Hytrel ®  3078</t>
    <phoneticPr fontId="62" type="noConversion"/>
  </si>
  <si>
    <t>Dupont_Hytrel ®  4056</t>
    <phoneticPr fontId="62" type="noConversion"/>
  </si>
  <si>
    <t>Dupont_Hytrel® RS30F7</t>
    <phoneticPr fontId="62" type="noConversion"/>
  </si>
  <si>
    <t>Dupont_Hytrel® RS40F2</t>
    <phoneticPr fontId="62" type="noConversion"/>
  </si>
  <si>
    <t>Covestro_UDS70AU</t>
    <phoneticPr fontId="62" type="noConversion"/>
  </si>
  <si>
    <t>Covestro_IT85AU</t>
    <phoneticPr fontId="62" type="noConversion"/>
  </si>
  <si>
    <t>Covestro_8785A</t>
    <phoneticPr fontId="62" type="noConversion"/>
  </si>
  <si>
    <t>Covestro_1070AU</t>
    <phoneticPr fontId="62" type="noConversion"/>
  </si>
  <si>
    <t>Covestro_5377A</t>
    <phoneticPr fontId="62" type="noConversion"/>
  </si>
  <si>
    <t>Covestro_1065AU</t>
    <phoneticPr fontId="62" type="noConversion"/>
  </si>
  <si>
    <t>Huntsman_AVALON 85AE</t>
    <phoneticPr fontId="62" type="noConversion"/>
  </si>
  <si>
    <t>Huntsman_AVALON 80AE</t>
    <phoneticPr fontId="62" type="noConversion"/>
  </si>
  <si>
    <t>Huntsman_AVALON 75AE</t>
    <phoneticPr fontId="62" type="noConversion"/>
  </si>
  <si>
    <t xml:space="preserve">Huntsman_AVALON 65AB </t>
    <phoneticPr fontId="62" type="noConversion"/>
  </si>
  <si>
    <t>Wearable PC(耐磨)</t>
    <phoneticPr fontId="62" type="noConversion"/>
  </si>
  <si>
    <t>Sabic_LNP Lubriloy D20001</t>
    <phoneticPr fontId="62" type="noConversion"/>
  </si>
  <si>
    <t>Dupont_HTR8813</t>
    <phoneticPr fontId="62" type="noConversion"/>
  </si>
  <si>
    <t>Dupont_HTR8837</t>
    <phoneticPr fontId="62" type="noConversion"/>
  </si>
  <si>
    <t>Teijin_MN-3600H</t>
    <phoneticPr fontId="62" type="noConversion"/>
  </si>
  <si>
    <t>Teijin_L-1225Z100</t>
    <phoneticPr fontId="62" type="noConversion"/>
  </si>
  <si>
    <t>MEP_EFD8000</t>
    <phoneticPr fontId="62" type="noConversion"/>
  </si>
  <si>
    <t>MEP_EFD3304U</t>
    <phoneticPr fontId="62" type="noConversion"/>
  </si>
  <si>
    <t>擴散級PC</t>
    <phoneticPr fontId="62" type="noConversion"/>
  </si>
  <si>
    <t>Teijin_ML-1103</t>
    <phoneticPr fontId="62" type="noConversion"/>
  </si>
  <si>
    <t>Product</t>
    <phoneticPr fontId="4" type="noConversion"/>
  </si>
  <si>
    <t>TC</t>
    <phoneticPr fontId="4" type="noConversion"/>
  </si>
  <si>
    <t>NB Assy Category</t>
    <phoneticPr fontId="4" type="noConversion"/>
  </si>
  <si>
    <t>ASSY CHASSIS</t>
  </si>
  <si>
    <t>ASSY TOP-COVER</t>
    <phoneticPr fontId="4" type="noConversion"/>
  </si>
  <si>
    <t>ASSY R SIDE</t>
    <phoneticPr fontId="4" type="noConversion"/>
  </si>
  <si>
    <t>ASSY L SIDE</t>
    <phoneticPr fontId="4" type="noConversion"/>
  </si>
  <si>
    <t>ASSY FRONT BEZEL</t>
    <phoneticPr fontId="4" type="noConversion"/>
  </si>
  <si>
    <t>ASSY BOTTOM COVER</t>
    <phoneticPr fontId="2" type="noConversion"/>
  </si>
  <si>
    <t>ASSY REAR COVER</t>
    <phoneticPr fontId="2" type="noConversion"/>
  </si>
  <si>
    <t>ASSY ODD BEZEL</t>
    <phoneticPr fontId="62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</si>
  <si>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</si>
  <si>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</si>
  <si>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</si>
  <si>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</si>
  <si>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</si>
  <si>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</si>
  <si>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</si>
  <si>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</si>
  <si>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</si>
  <si>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</si>
  <si>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4" type="noConversion"/>
  </si>
  <si>
    <t>AIO Assy Category</t>
    <phoneticPr fontId="4" type="noConversion"/>
  </si>
  <si>
    <t>TC Assy Category</t>
    <phoneticPr fontId="4" type="noConversion"/>
  </si>
  <si>
    <t>ASSY TOP-COVER</t>
    <phoneticPr fontId="4" type="noConversion"/>
  </si>
  <si>
    <t>ASSY FRONT BEZEL</t>
    <phoneticPr fontId="4" type="noConversion"/>
  </si>
  <si>
    <t>ASSY BASE</t>
    <phoneticPr fontId="4" type="noConversion"/>
  </si>
  <si>
    <t>System DC-Level</t>
    <phoneticPr fontId="4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</si>
  <si>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</si>
  <si>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</si>
  <si>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</si>
  <si>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</si>
  <si>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</si>
  <si>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</si>
  <si>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62" type="noConversion"/>
  </si>
  <si>
    <t>ASSY CVR L SIDE</t>
  </si>
  <si>
    <t>DC Level</t>
    <phoneticPr fontId="4" type="noConversion"/>
  </si>
  <si>
    <t>OTHER 60 ASSY</t>
    <phoneticPr fontId="4" type="noConversion"/>
  </si>
  <si>
    <t>SYSTEM DC-Level</t>
    <phoneticPr fontId="4" type="noConversion"/>
  </si>
  <si>
    <t>KB SUPPORT</t>
    <phoneticPr fontId="4" type="noConversion"/>
  </si>
  <si>
    <t>L-CASE</t>
    <phoneticPr fontId="4" type="noConversion"/>
  </si>
  <si>
    <t>U-CASE</t>
    <phoneticPr fontId="4" type="noConversion"/>
  </si>
  <si>
    <t>LCD BEZEL</t>
  </si>
  <si>
    <t>LCD BEZEL</t>
    <phoneticPr fontId="4" type="noConversion"/>
  </si>
  <si>
    <t>LCD COVER</t>
    <phoneticPr fontId="4" type="noConversion"/>
  </si>
  <si>
    <t>KEY PARTS</t>
    <phoneticPr fontId="4" type="noConversion"/>
  </si>
  <si>
    <t>匯率</t>
    <phoneticPr fontId="4" type="noConversion"/>
  </si>
  <si>
    <t>Metal Material</t>
    <phoneticPr fontId="4" type="noConversion"/>
  </si>
  <si>
    <t>Thickness
(mm)</t>
    <phoneticPr fontId="4" type="noConversion"/>
  </si>
  <si>
    <t>萬成</t>
    <phoneticPr fontId="2" type="noConversion"/>
  </si>
  <si>
    <t>盛餘</t>
    <phoneticPr fontId="2" type="noConversion"/>
  </si>
  <si>
    <t>Auras</t>
    <phoneticPr fontId="2" type="noConversion"/>
  </si>
  <si>
    <t>CCI</t>
    <phoneticPr fontId="2" type="noConversion"/>
  </si>
  <si>
    <t>Peak</t>
    <phoneticPr fontId="2" type="noConversion"/>
  </si>
  <si>
    <t>AVC</t>
    <phoneticPr fontId="2" type="noConversion"/>
  </si>
  <si>
    <t>Price USD</t>
    <phoneticPr fontId="2" type="noConversion"/>
  </si>
  <si>
    <t>Price RMB</t>
    <phoneticPr fontId="2" type="noConversion"/>
  </si>
  <si>
    <t>AL1050</t>
    <phoneticPr fontId="2" type="noConversion"/>
  </si>
  <si>
    <t xml:space="preserve"> </t>
    <phoneticPr fontId="2" type="noConversion"/>
  </si>
  <si>
    <t>AL1050</t>
    <phoneticPr fontId="2" type="noConversion"/>
  </si>
  <si>
    <t>SECC</t>
    <phoneticPr fontId="2" type="noConversion"/>
  </si>
  <si>
    <t>SPCC</t>
    <phoneticPr fontId="2" type="noConversion"/>
  </si>
  <si>
    <t>CU01</t>
    <phoneticPr fontId="2" type="noConversion"/>
  </si>
  <si>
    <t>C1840</t>
    <phoneticPr fontId="2" type="noConversion"/>
  </si>
  <si>
    <t>CU1100</t>
    <phoneticPr fontId="2" type="noConversion"/>
  </si>
  <si>
    <t>TMS02</t>
    <phoneticPr fontId="2" type="noConversion"/>
  </si>
  <si>
    <t>KU400</t>
    <phoneticPr fontId="2" type="noConversion"/>
  </si>
  <si>
    <t>SUS410</t>
    <phoneticPr fontId="2" type="noConversion"/>
  </si>
  <si>
    <t>SUS301</t>
    <phoneticPr fontId="2" type="noConversion"/>
  </si>
  <si>
    <t>SUS304</t>
    <phoneticPr fontId="2" type="noConversion"/>
  </si>
  <si>
    <t>低碳鋼1018</t>
    <phoneticPr fontId="2" type="noConversion"/>
  </si>
  <si>
    <t>沖床最大平台(上)(mm)</t>
    <phoneticPr fontId="4" type="noConversion"/>
  </si>
  <si>
    <t>行程 (mm)</t>
    <phoneticPr fontId="4" type="noConversion"/>
  </si>
  <si>
    <t>閉模高 (mm)</t>
    <phoneticPr fontId="4" type="noConversion"/>
  </si>
  <si>
    <t>組立位階</t>
    <phoneticPr fontId="4" type="noConversion"/>
  </si>
  <si>
    <t>Painting_噴漆</t>
  </si>
  <si>
    <t>MEothers</t>
  </si>
  <si>
    <t>Laser engraved_雷雕</t>
    <phoneticPr fontId="2" type="noConversion"/>
  </si>
  <si>
    <t>IMR</t>
  </si>
  <si>
    <t>IMR</t>
    <phoneticPr fontId="4" type="noConversion"/>
  </si>
  <si>
    <t>Painting_噴漆</t>
    <phoneticPr fontId="4" type="noConversion"/>
  </si>
  <si>
    <t>N/A</t>
    <phoneticPr fontId="4" type="noConversion"/>
  </si>
  <si>
    <t>Process</t>
    <phoneticPr fontId="4" type="noConversion"/>
  </si>
  <si>
    <t>Bucky N5 15 LCD Cover 60ASSY-Silver</t>
    <phoneticPr fontId="4" type="noConversion"/>
  </si>
  <si>
    <t>LCD COVER</t>
  </si>
  <si>
    <t>Bucky N5 15 LCD Cover-Silver</t>
    <phoneticPr fontId="4" type="noConversion"/>
  </si>
  <si>
    <t>Sand Blasting_噴砂</t>
  </si>
  <si>
    <t>17+/-3 GU</t>
    <phoneticPr fontId="4" type="noConversion"/>
  </si>
  <si>
    <t>Silver</t>
    <phoneticPr fontId="4" type="noConversion"/>
  </si>
  <si>
    <t>Anodizing_陽極</t>
  </si>
  <si>
    <t>Y</t>
    <phoneticPr fontId="4" type="noConversion"/>
  </si>
  <si>
    <t>Bucky N5 15 LCD Cover inner frame</t>
    <phoneticPr fontId="4" type="noConversion"/>
  </si>
  <si>
    <t>Thermal Bonding_熱壓</t>
  </si>
  <si>
    <t>Bucky N5 15 LCD Cover cap-Silver</t>
    <phoneticPr fontId="4" type="noConversion"/>
  </si>
  <si>
    <t xml:space="preserve">Bucky N15 Dell Logo Badge </t>
    <phoneticPr fontId="4" type="noConversion"/>
  </si>
  <si>
    <t>Bucky N15 LCD AL FOIL L</t>
    <phoneticPr fontId="4" type="noConversion"/>
  </si>
  <si>
    <t>Bucky N15 LCD AL FOIL R</t>
    <phoneticPr fontId="4" type="noConversion"/>
  </si>
  <si>
    <t>Bucky N5 15 LCD Cover Support Sponge</t>
  </si>
  <si>
    <t>Bucky N15 LCD ADHESIVE</t>
    <phoneticPr fontId="4" type="noConversion"/>
  </si>
  <si>
    <t>Panel gasket</t>
    <phoneticPr fontId="31" type="noConversion"/>
  </si>
  <si>
    <t>434.03N09.0001</t>
    <phoneticPr fontId="4" type="noConversion"/>
  </si>
  <si>
    <t>camera gasket</t>
    <phoneticPr fontId="4" type="noConversion"/>
  </si>
  <si>
    <t>34.4RQ20.001</t>
    <phoneticPr fontId="4" type="noConversion"/>
  </si>
  <si>
    <t>BUCKY N5 EMI LCD CONNECT GASKET</t>
    <phoneticPr fontId="4" type="noConversion"/>
  </si>
  <si>
    <t>Bucky N14 Lcd Fix RUBBER</t>
  </si>
  <si>
    <t>Bucky N15 Lcd Fix RUBBER</t>
    <phoneticPr fontId="4" type="noConversion"/>
  </si>
  <si>
    <t>Insert Nut M2.5xL2.5 (OD4.2)</t>
    <phoneticPr fontId="4" type="noConversion"/>
  </si>
  <si>
    <t>087.0005E.0000</t>
    <phoneticPr fontId="4" type="noConversion"/>
  </si>
  <si>
    <t>Insert Nut M2.5xL2 (OD4.2)</t>
    <phoneticPr fontId="4" type="noConversion"/>
  </si>
  <si>
    <t>087.93272.0320</t>
    <phoneticPr fontId="4" type="noConversion"/>
  </si>
  <si>
    <t>Silver</t>
    <phoneticPr fontId="4" type="noConversion"/>
  </si>
  <si>
    <t>Electroplate_電鍍</t>
    <phoneticPr fontId="2" type="noConversion"/>
  </si>
  <si>
    <t>Sputtering_濺鍍</t>
  </si>
  <si>
    <t>Sputtering_濺鍍</t>
    <phoneticPr fontId="4" type="noConversion"/>
  </si>
  <si>
    <t xml:space="preserve">Bucky N5 15 LCD Bezel </t>
  </si>
  <si>
    <t>Bucky N15 Bezel Bumper UD</t>
  </si>
  <si>
    <t>Bucky N15 Bezel Bumper D</t>
    <phoneticPr fontId="4" type="noConversion"/>
  </si>
  <si>
    <t>Bucky_N15_Bezel_Rubber_LR</t>
    <phoneticPr fontId="4" type="noConversion"/>
  </si>
  <si>
    <t xml:space="preserve">Bucky N5 15 Bezel Cap </t>
    <phoneticPr fontId="4" type="noConversion"/>
  </si>
  <si>
    <t>Bucky N5 15 Camera LED Lens</t>
  </si>
  <si>
    <t>BUCKY N15 Camera LENS ADHESIVE</t>
    <phoneticPr fontId="4" type="noConversion"/>
  </si>
  <si>
    <t>Bucky N5 15 Camera Lens</t>
    <phoneticPr fontId="4" type="noConversion"/>
  </si>
  <si>
    <t>BUCKY N14 BEZEL DELL LOGO</t>
    <phoneticPr fontId="4" type="noConversion"/>
  </si>
  <si>
    <t>Hall Sensor Magnet(6x2.5x2.3 N48)</t>
    <phoneticPr fontId="4" type="noConversion"/>
  </si>
  <si>
    <t>Bucky N15 BEZEL ADHESIVE UD</t>
    <phoneticPr fontId="4" type="noConversion"/>
  </si>
  <si>
    <t>Bucky N15 BEZEL ADHESIVE D</t>
    <phoneticPr fontId="4" type="noConversion"/>
  </si>
  <si>
    <t>Lens</t>
  </si>
  <si>
    <t>Teijin_L-1225L</t>
  </si>
  <si>
    <t>Texture_咬花</t>
  </si>
  <si>
    <t>MT11520</t>
    <phoneticPr fontId="4" type="noConversion"/>
  </si>
  <si>
    <t>MT11010</t>
    <phoneticPr fontId="4" type="noConversion"/>
  </si>
  <si>
    <t>MT11010</t>
    <phoneticPr fontId="4" type="noConversion"/>
  </si>
  <si>
    <t>MT11520</t>
    <phoneticPr fontId="4" type="noConversion"/>
  </si>
  <si>
    <t>MT11005</t>
    <phoneticPr fontId="4" type="noConversion"/>
  </si>
  <si>
    <t>* Part Size/Spec.
(W*L*H mm)-(成品尺寸)</t>
    <phoneticPr fontId="4" type="noConversion"/>
  </si>
  <si>
    <t>* Part Size/Spec.
(W*L*H mm)-(成品展開尺寸)</t>
    <phoneticPr fontId="4" type="noConversion"/>
  </si>
  <si>
    <t>Printing_印刷</t>
  </si>
  <si>
    <t>Y</t>
    <phoneticPr fontId="4" type="noConversion"/>
  </si>
  <si>
    <t>Bucky N5 15 Palmrest 60Assy-Silver</t>
    <phoneticPr fontId="4" type="noConversion"/>
  </si>
  <si>
    <t>Bucky N15 Palmrest -Silver</t>
    <phoneticPr fontId="4" type="noConversion"/>
  </si>
  <si>
    <t>Bucky N14 IMR FILM_ Platinum Silver, Logloss</t>
    <phoneticPr fontId="4" type="noConversion"/>
  </si>
  <si>
    <t>Bucky N15 Power Button-Silver</t>
    <phoneticPr fontId="4" type="noConversion"/>
  </si>
  <si>
    <t>Bucky N5 15 Power button sponge</t>
  </si>
  <si>
    <t>Bucky N5 15 IO al foil _u</t>
    <phoneticPr fontId="4" type="noConversion"/>
  </si>
  <si>
    <t>RJ45 Gasket</t>
    <phoneticPr fontId="4" type="noConversion"/>
  </si>
  <si>
    <t xml:space="preserve">M2L3 </t>
    <phoneticPr fontId="4" type="noConversion"/>
  </si>
  <si>
    <t>Insert Nut M2xL3 (OD3.6)</t>
    <phoneticPr fontId="4" type="noConversion"/>
  </si>
  <si>
    <t>Insert Nut M2xL2 (OD3.6)</t>
    <phoneticPr fontId="4" type="noConversion"/>
  </si>
  <si>
    <t>Insert Nut M2xL1.5 (OD3.6)</t>
  </si>
  <si>
    <t>U-CASE</t>
  </si>
  <si>
    <t>434.04W12.0001</t>
    <phoneticPr fontId="4" type="noConversion"/>
  </si>
  <si>
    <t>86.00P43.623</t>
  </si>
  <si>
    <t>087.93272.0230</t>
    <phoneticPr fontId="4" type="noConversion"/>
  </si>
  <si>
    <t>087.93272.0220</t>
    <phoneticPr fontId="4" type="noConversion"/>
  </si>
  <si>
    <t>087.93272.0215</t>
  </si>
  <si>
    <t>Housing</t>
    <phoneticPr fontId="4" type="noConversion"/>
  </si>
  <si>
    <t>Bucky N5 15 KB Support 60 ASSY</t>
    <phoneticPr fontId="4" type="noConversion"/>
  </si>
  <si>
    <t xml:space="preserve">Bucky N5 15 KB Support bracket </t>
    <phoneticPr fontId="31" type="noConversion"/>
  </si>
  <si>
    <t>stand off M2</t>
    <phoneticPr fontId="4" type="noConversion"/>
  </si>
  <si>
    <t>stand off M2.5</t>
    <phoneticPr fontId="4" type="noConversion"/>
  </si>
  <si>
    <t xml:space="preserve">Bucky N5 15 KB Support Brkt Mylar </t>
  </si>
  <si>
    <t>Bucky N5 15 KB support BKT L</t>
    <phoneticPr fontId="4" type="noConversion"/>
  </si>
  <si>
    <t>Bucky N5 15 KB support BKT R</t>
    <phoneticPr fontId="4" type="noConversion"/>
  </si>
  <si>
    <t>Bucky N5 15 Fin Top copper foil</t>
    <phoneticPr fontId="4" type="noConversion"/>
  </si>
  <si>
    <t xml:space="preserve">SD Gasket </t>
    <phoneticPr fontId="4" type="noConversion"/>
  </si>
  <si>
    <t>Conductive tape 25*5</t>
    <phoneticPr fontId="4" type="noConversion"/>
  </si>
  <si>
    <t>Conductive tape 18.5*4</t>
    <phoneticPr fontId="4" type="noConversion"/>
  </si>
  <si>
    <t>KB SUPPORT</t>
  </si>
  <si>
    <t>Thermal</t>
  </si>
  <si>
    <t>NA</t>
    <phoneticPr fontId="4" type="noConversion"/>
  </si>
  <si>
    <t>客製品</t>
    <phoneticPr fontId="4" type="noConversion"/>
  </si>
  <si>
    <t>Cu Foil</t>
  </si>
  <si>
    <t>434.07Y04.0001</t>
    <phoneticPr fontId="4" type="noConversion"/>
  </si>
  <si>
    <t xml:space="preserve">434.0C704.0001 </t>
    <phoneticPr fontId="4" type="noConversion"/>
  </si>
  <si>
    <t>34.4UG14.001</t>
    <phoneticPr fontId="4" type="noConversion"/>
  </si>
  <si>
    <t>NA</t>
    <phoneticPr fontId="4" type="noConversion"/>
  </si>
  <si>
    <t>客製品</t>
    <phoneticPr fontId="4" type="noConversion"/>
  </si>
  <si>
    <t>Y</t>
    <phoneticPr fontId="4" type="noConversion"/>
  </si>
  <si>
    <t>Lock stud(香菇頭)</t>
    <phoneticPr fontId="4" type="noConversion"/>
  </si>
  <si>
    <t>guide pin  Ø2.3xØ4</t>
    <phoneticPr fontId="4" type="noConversion"/>
  </si>
  <si>
    <t xml:space="preserve">BUCKY N15 BASE_PLATINUM SILVER </t>
    <phoneticPr fontId="4" type="noConversion"/>
  </si>
  <si>
    <t>Bucky N5 15 Base support BKT_L</t>
    <phoneticPr fontId="4" type="noConversion"/>
  </si>
  <si>
    <t>Bucky N5 15 Base support BKT_R</t>
  </si>
  <si>
    <t>Bucky 15 base BKT mylar_R</t>
    <phoneticPr fontId="4" type="noConversion"/>
  </si>
  <si>
    <t>Bucky 15 base BKT mylar_L</t>
    <phoneticPr fontId="4" type="noConversion"/>
  </si>
  <si>
    <t>bucky N15 base conductive tape</t>
    <phoneticPr fontId="4" type="noConversion"/>
  </si>
  <si>
    <t>BUCKY N14 STATUS LED LENS</t>
    <phoneticPr fontId="4" type="noConversion"/>
  </si>
  <si>
    <t>BUCKY N14 LENS WHITE MYLAR</t>
    <phoneticPr fontId="4" type="noConversion"/>
  </si>
  <si>
    <t>Bucky N14 Base Front Foot Silver</t>
    <phoneticPr fontId="4" type="noConversion"/>
  </si>
  <si>
    <t>Bucky N5 15 Thermal inner Bezel &amp; Bumper</t>
    <phoneticPr fontId="4" type="noConversion"/>
  </si>
  <si>
    <t>Bucky N5 15 RF shielding</t>
    <phoneticPr fontId="4" type="noConversion"/>
  </si>
  <si>
    <t>Bucky N5 15 thermal_mesh</t>
    <phoneticPr fontId="4" type="noConversion"/>
  </si>
  <si>
    <t>BUCKY N15 BASE HDD MYLAR</t>
    <phoneticPr fontId="4" type="noConversion"/>
  </si>
  <si>
    <t>BUCKY N15 HDD SPONGE</t>
    <phoneticPr fontId="4" type="noConversion"/>
  </si>
  <si>
    <t>BUCKY N14 DDR CPU THERMAL CU FOIL</t>
    <phoneticPr fontId="31" type="noConversion"/>
  </si>
  <si>
    <t>DC-in Gasket</t>
    <phoneticPr fontId="4" type="noConversion"/>
  </si>
  <si>
    <t>USB3.0 Gasket</t>
    <phoneticPr fontId="4" type="noConversion"/>
  </si>
  <si>
    <t>USB2.0 Gasket</t>
    <phoneticPr fontId="4" type="noConversion"/>
  </si>
  <si>
    <t>Type C Gasket</t>
    <phoneticPr fontId="4" type="noConversion"/>
  </si>
  <si>
    <t>Bucky 15 Thermal Gasket</t>
    <phoneticPr fontId="4" type="noConversion"/>
  </si>
  <si>
    <t>Bucky N5 15 Status LED sponge</t>
    <phoneticPr fontId="4" type="noConversion"/>
  </si>
  <si>
    <t>Bucky N15 RJ45 cover_Platinum  Silver</t>
    <phoneticPr fontId="4" type="noConversion"/>
  </si>
  <si>
    <t>Bucky N14 RJ45 holder</t>
    <phoneticPr fontId="4" type="noConversion"/>
  </si>
  <si>
    <t>BUCKY N14 RJ45 SPRING</t>
    <phoneticPr fontId="4" type="noConversion"/>
  </si>
  <si>
    <t xml:space="preserve">RO15 E-RING </t>
    <phoneticPr fontId="4" type="noConversion"/>
  </si>
  <si>
    <t>BUCKY N14 BLACK TAPE</t>
    <phoneticPr fontId="4" type="noConversion"/>
  </si>
  <si>
    <t>L-CASE</t>
  </si>
  <si>
    <t>Double Injection</t>
  </si>
  <si>
    <t>34.4L301.001</t>
    <phoneticPr fontId="4" type="noConversion"/>
  </si>
  <si>
    <t>434.07P05.0001</t>
    <phoneticPr fontId="4" type="noConversion"/>
  </si>
  <si>
    <t>Spring</t>
  </si>
  <si>
    <t>08A.00000.0015</t>
    <phoneticPr fontId="4" type="noConversion"/>
  </si>
  <si>
    <t>ElectroMechanical</t>
  </si>
  <si>
    <t>Screw M2L8 (Color match to D cover, 光桿螺絲)</t>
    <phoneticPr fontId="4" type="noConversion"/>
  </si>
  <si>
    <t>17+/-3gu</t>
    <phoneticPr fontId="4" type="noConversion"/>
  </si>
  <si>
    <t>MT11010</t>
    <phoneticPr fontId="4" type="noConversion"/>
  </si>
  <si>
    <t>MT11010/MT11520</t>
    <phoneticPr fontId="4" type="noConversion"/>
  </si>
  <si>
    <t>Bucky N15 Hinge 65Assy</t>
    <phoneticPr fontId="4" type="noConversion"/>
  </si>
  <si>
    <t>Bucky N5 15 LCD Hinge R 60 assy</t>
    <phoneticPr fontId="4" type="noConversion"/>
  </si>
  <si>
    <t>Bucky N5 15 LCD Hinge L 60assy</t>
  </si>
  <si>
    <t>Bucky N5 15  Antenna module</t>
    <phoneticPr fontId="4" type="noConversion"/>
  </si>
  <si>
    <t>Bucky N15  EDP Cable</t>
    <phoneticPr fontId="4" type="noConversion"/>
  </si>
  <si>
    <t>KR15 CS NT MIC RUBBER</t>
    <phoneticPr fontId="4" type="noConversion"/>
  </si>
  <si>
    <t>M2.5L2.5 (Big head)</t>
    <phoneticPr fontId="4" type="noConversion"/>
  </si>
  <si>
    <t>M2.5L3.5</t>
    <phoneticPr fontId="4" type="noConversion"/>
  </si>
  <si>
    <t>Bucky N15 Click Pad Assy</t>
    <phoneticPr fontId="4" type="noConversion"/>
  </si>
  <si>
    <t>Bucky N5 15 TP_SW Support Bracket</t>
    <phoneticPr fontId="31" type="noConversion"/>
  </si>
  <si>
    <t>Bucky N5 15 TP_SW Support Bracket guide pin</t>
    <phoneticPr fontId="4" type="noConversion"/>
  </si>
  <si>
    <t>bucky_n15_AL_foil_tp_sw</t>
    <phoneticPr fontId="4" type="noConversion"/>
  </si>
  <si>
    <t>BUCKY V15  HDD BKT ASSY</t>
    <phoneticPr fontId="31" type="noConversion"/>
  </si>
  <si>
    <t>BUCKY HDD BKT</t>
    <phoneticPr fontId="4" type="noConversion"/>
  </si>
  <si>
    <t>HDD mylar(for TDC service)</t>
    <phoneticPr fontId="4" type="noConversion"/>
  </si>
  <si>
    <t>BUCKY N14 DIMM SERVICE MYLAR</t>
    <phoneticPr fontId="4" type="noConversion"/>
  </si>
  <si>
    <t>Bucky N5 15 TOUCH_PAD_ID_MYLAR_silver</t>
    <phoneticPr fontId="4" type="noConversion"/>
  </si>
  <si>
    <t>ANTENNA METAL HOLDER</t>
    <phoneticPr fontId="4" type="noConversion"/>
  </si>
  <si>
    <t>Bucky N5 15 IO Cable</t>
    <phoneticPr fontId="4" type="noConversion"/>
  </si>
  <si>
    <t>Bucky N14 DC-in Cable</t>
    <phoneticPr fontId="4" type="noConversion"/>
  </si>
  <si>
    <t>Bucky N14 BTY Cable</t>
    <phoneticPr fontId="4" type="noConversion"/>
  </si>
  <si>
    <t>Bucky N5 15 RTC cable (90mm)</t>
    <phoneticPr fontId="4" type="noConversion"/>
  </si>
  <si>
    <t>SF11 TP SUPPORT SPONGE</t>
    <phoneticPr fontId="4" type="noConversion"/>
  </si>
  <si>
    <t>BUCKY V15 DCIN MYLAR</t>
    <phoneticPr fontId="4" type="noConversion"/>
  </si>
  <si>
    <t>BUCKY N15 SCREW M2L7_SLIVE</t>
    <phoneticPr fontId="4" type="noConversion"/>
  </si>
  <si>
    <t>M3L3</t>
    <phoneticPr fontId="4" type="noConversion"/>
  </si>
  <si>
    <t xml:space="preserve">M2L2(Thin head Dia.5) </t>
    <phoneticPr fontId="4" type="noConversion"/>
  </si>
  <si>
    <t>M2.5L5</t>
    <phoneticPr fontId="4" type="noConversion"/>
  </si>
  <si>
    <t>BUCKY_N14_THERMAL MODULE_UMA</t>
  </si>
  <si>
    <t>FAN</t>
    <phoneticPr fontId="4" type="noConversion"/>
  </si>
  <si>
    <t>LCD DC-Level</t>
  </si>
  <si>
    <t>SYSTEM DC-Level</t>
  </si>
  <si>
    <t>OTHER 60 ASSY</t>
  </si>
  <si>
    <t>Module</t>
  </si>
  <si>
    <t>Antenna</t>
  </si>
  <si>
    <t>Cable</t>
  </si>
  <si>
    <t>Wire(Harness)</t>
  </si>
  <si>
    <t xml:space="preserve">Auto lock 單軸 </t>
  </si>
  <si>
    <t>447.0CM04.0001</t>
  </si>
  <si>
    <t>86.9AR13.2R5</t>
    <phoneticPr fontId="4" type="noConversion"/>
  </si>
  <si>
    <t>86.00S04.334</t>
    <phoneticPr fontId="4" type="noConversion"/>
  </si>
  <si>
    <t>SUS304</t>
  </si>
  <si>
    <t>Standoff</t>
  </si>
  <si>
    <t>433.0CL04.0002</t>
  </si>
  <si>
    <t>DC-in cable</t>
  </si>
  <si>
    <t>FFC</t>
  </si>
  <si>
    <t>Other</t>
  </si>
  <si>
    <t>23.21212.091</t>
  </si>
  <si>
    <t>Speaker</t>
  </si>
  <si>
    <t>447.0DZ0G.0001</t>
    <phoneticPr fontId="4" type="noConversion"/>
  </si>
  <si>
    <t>440.0FK0K.0001</t>
    <phoneticPr fontId="4" type="noConversion"/>
  </si>
  <si>
    <t>86.00P43.623</t>
    <phoneticPr fontId="4" type="noConversion"/>
  </si>
  <si>
    <t>08A.00000.0017</t>
    <phoneticPr fontId="4" type="noConversion"/>
  </si>
  <si>
    <t>86.00E90.743</t>
    <phoneticPr fontId="4" type="noConversion"/>
  </si>
  <si>
    <t>86.00N51.622</t>
    <phoneticPr fontId="4" type="noConversion"/>
  </si>
  <si>
    <t>86.5A353.5R0</t>
    <phoneticPr fontId="4" type="noConversion"/>
  </si>
  <si>
    <t>Heatsink</t>
  </si>
  <si>
    <t>Fan</t>
  </si>
  <si>
    <t>LCD,15.6FHD,IPS,TL</t>
    <phoneticPr fontId="4" type="noConversion"/>
  </si>
  <si>
    <t>MB</t>
    <phoneticPr fontId="4" type="noConversion"/>
  </si>
  <si>
    <t>RO_CPU SUPPORT BKT ASSY</t>
    <phoneticPr fontId="4" type="noConversion"/>
  </si>
  <si>
    <t>RO_CPU SUPPORT BKT</t>
    <phoneticPr fontId="4" type="noConversion"/>
  </si>
  <si>
    <t>RO_CPU SUPPORT BKT_MYLAR</t>
    <phoneticPr fontId="4" type="noConversion"/>
  </si>
  <si>
    <t>WLAN_Stand Off</t>
    <phoneticPr fontId="4" type="noConversion"/>
  </si>
  <si>
    <t>Type C Stand Off</t>
    <phoneticPr fontId="4" type="noConversion"/>
  </si>
  <si>
    <t>EMI SPRING</t>
    <phoneticPr fontId="4" type="noConversion"/>
  </si>
  <si>
    <t>PCB</t>
  </si>
  <si>
    <t>EMISpring</t>
  </si>
  <si>
    <t>460.0EZ0T.0001</t>
    <phoneticPr fontId="4" type="noConversion"/>
  </si>
  <si>
    <t>433.0EZ09.0001</t>
    <phoneticPr fontId="4" type="noConversion"/>
  </si>
  <si>
    <t>440.0EZ16.0001</t>
    <phoneticPr fontId="4" type="noConversion"/>
  </si>
  <si>
    <t>34.4LY03.301</t>
    <phoneticPr fontId="4" type="noConversion"/>
  </si>
  <si>
    <t>34_4SE26_001</t>
    <phoneticPr fontId="4" type="noConversion"/>
  </si>
  <si>
    <t>34_4YW17_001</t>
    <phoneticPr fontId="4" type="noConversion"/>
  </si>
  <si>
    <t>Bucky N15 IO board ASSY</t>
    <phoneticPr fontId="4" type="noConversion"/>
  </si>
  <si>
    <t>Test</t>
    <phoneticPr fontId="4" type="noConversion"/>
  </si>
  <si>
    <t>Process</t>
    <phoneticPr fontId="4" type="noConversion"/>
  </si>
  <si>
    <t>Process</t>
    <phoneticPr fontId="4" type="noConversion"/>
  </si>
  <si>
    <t>Process</t>
    <phoneticPr fontId="4" type="noConversion"/>
  </si>
  <si>
    <t>Kit Chen</t>
    <phoneticPr fontId="4" type="noConversion"/>
  </si>
  <si>
    <t>* Approved by :</t>
    <phoneticPr fontId="4" type="noConversion"/>
  </si>
  <si>
    <t>Calculation or not
(Reasons)</t>
    <phoneticPr fontId="4" type="noConversion"/>
  </si>
  <si>
    <t>MYLAR黑色含膠</t>
  </si>
  <si>
    <t>MYLAR透明含膠</t>
  </si>
  <si>
    <t>T0.05mm</t>
    <phoneticPr fontId="2" type="noConversion"/>
  </si>
  <si>
    <t>T0.1mm</t>
    <phoneticPr fontId="2" type="noConversion"/>
  </si>
  <si>
    <t>T0.188mm</t>
    <phoneticPr fontId="2" type="noConversion"/>
  </si>
  <si>
    <t>T0.25mm</t>
    <phoneticPr fontId="2" type="noConversion"/>
  </si>
  <si>
    <t>T0.1mm</t>
    <phoneticPr fontId="2" type="noConversion"/>
  </si>
  <si>
    <t>T0.075mm</t>
    <phoneticPr fontId="2" type="noConversion"/>
  </si>
  <si>
    <t>DFR117黑色含膠</t>
    <phoneticPr fontId="2" type="noConversion"/>
  </si>
  <si>
    <t>DFR117透明含膠</t>
    <phoneticPr fontId="2" type="noConversion"/>
  </si>
  <si>
    <t>T0.125mm</t>
    <phoneticPr fontId="2" type="noConversion"/>
  </si>
  <si>
    <t>T0.175mm</t>
    <phoneticPr fontId="2" type="noConversion"/>
  </si>
  <si>
    <t>T0.38mm</t>
    <phoneticPr fontId="2" type="noConversion"/>
  </si>
  <si>
    <t>T0.43mm</t>
    <phoneticPr fontId="2" type="noConversion"/>
  </si>
  <si>
    <t>T0.76mm</t>
    <phoneticPr fontId="2" type="noConversion"/>
  </si>
  <si>
    <t>DFR117網0.8_1.2_</t>
  </si>
  <si>
    <t>DFR117網0.5_0.9_</t>
    <phoneticPr fontId="2" type="noConversion"/>
  </si>
  <si>
    <t>DFR117網0.5_0.7_</t>
  </si>
  <si>
    <t>T0.178mm</t>
    <phoneticPr fontId="2" type="noConversion"/>
  </si>
  <si>
    <t>T0.5mm</t>
    <phoneticPr fontId="2" type="noConversion"/>
  </si>
  <si>
    <t>T0.8mm</t>
    <phoneticPr fontId="2" type="noConversion"/>
  </si>
  <si>
    <t>T1mm</t>
    <phoneticPr fontId="2" type="noConversion"/>
  </si>
  <si>
    <t>Mylar透明含膠</t>
    <phoneticPr fontId="2" type="noConversion"/>
  </si>
  <si>
    <t>Mylar透明不含膠</t>
    <phoneticPr fontId="2" type="noConversion"/>
  </si>
  <si>
    <t>Mylar黑色不含膠</t>
    <phoneticPr fontId="2" type="noConversion"/>
  </si>
  <si>
    <t>Mylar黑色含膠</t>
    <phoneticPr fontId="2" type="noConversion"/>
  </si>
  <si>
    <t>BG</t>
    <phoneticPr fontId="2" type="noConversion"/>
  </si>
  <si>
    <t>MYLAR黑色不含膠</t>
    <phoneticPr fontId="62" type="noConversion"/>
  </si>
  <si>
    <t>MYLAR黑色不含膠</t>
    <phoneticPr fontId="62" type="noConversion"/>
  </si>
  <si>
    <t>MYLAR透明不含膠</t>
    <phoneticPr fontId="62" type="noConversion"/>
  </si>
  <si>
    <t>MYLAR透明不含膠</t>
    <phoneticPr fontId="62" type="noConversion"/>
  </si>
  <si>
    <t>T0.05mm</t>
    <phoneticPr fontId="62" type="noConversion"/>
  </si>
  <si>
    <t>T0.188mm</t>
    <phoneticPr fontId="62" type="noConversion"/>
  </si>
  <si>
    <t>T0.1mm</t>
    <phoneticPr fontId="62" type="noConversion"/>
  </si>
  <si>
    <t>T0.25mm</t>
    <phoneticPr fontId="62" type="noConversion"/>
  </si>
  <si>
    <t>T0.075mm</t>
    <phoneticPr fontId="62" type="noConversion"/>
  </si>
  <si>
    <t>T0.125mm</t>
    <phoneticPr fontId="62" type="noConversion"/>
  </si>
  <si>
    <t>T0.175mm</t>
    <phoneticPr fontId="62" type="noConversion"/>
  </si>
  <si>
    <t>T0.38mm</t>
    <phoneticPr fontId="62" type="noConversion"/>
  </si>
  <si>
    <t>T0.43mm</t>
    <phoneticPr fontId="62" type="noConversion"/>
  </si>
  <si>
    <t>T0.76mm</t>
    <phoneticPr fontId="62" type="noConversion"/>
  </si>
  <si>
    <t>T0.178mm</t>
    <phoneticPr fontId="62" type="noConversion"/>
  </si>
  <si>
    <t>T0.5mm</t>
    <phoneticPr fontId="62" type="noConversion"/>
  </si>
  <si>
    <t>T0.8mm</t>
    <phoneticPr fontId="62" type="noConversion"/>
  </si>
  <si>
    <t>T1mm</t>
    <phoneticPr fontId="62" type="noConversion"/>
  </si>
  <si>
    <t>BCT3105</t>
    <phoneticPr fontId="2" type="noConversion"/>
  </si>
  <si>
    <t>Protection Film</t>
    <phoneticPr fontId="2" type="noConversion"/>
  </si>
  <si>
    <t>PC8010</t>
    <phoneticPr fontId="2" type="noConversion"/>
  </si>
  <si>
    <t>_PC8010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</si>
  <si>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</si>
  <si>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</si>
  <si>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</si>
  <si>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</si>
  <si>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</si>
  <si>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</si>
  <si>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Adhesive tape</t>
    <phoneticPr fontId="2" type="noConversion"/>
  </si>
  <si>
    <t>Thickness (mm)</t>
    <phoneticPr fontId="2" type="noConversion"/>
  </si>
  <si>
    <t>Adhesive tape</t>
    <phoneticPr fontId="2" type="noConversion"/>
  </si>
  <si>
    <t>SONY_G9900</t>
    <phoneticPr fontId="2" type="noConversion"/>
  </si>
  <si>
    <t>TESA_4972</t>
  </si>
  <si>
    <t>TESA_4982</t>
  </si>
  <si>
    <t>TESA_62645</t>
  </si>
  <si>
    <t>TESA_61395</t>
  </si>
  <si>
    <t>TESA_61365</t>
  </si>
  <si>
    <t>TESA_68644</t>
  </si>
  <si>
    <t>TESA_68842</t>
  </si>
  <si>
    <t>TESA_62624</t>
  </si>
  <si>
    <t>T0.1mm</t>
    <phoneticPr fontId="2" type="noConversion"/>
  </si>
  <si>
    <t>T0.15mm</t>
    <phoneticPr fontId="2" type="noConversion"/>
  </si>
  <si>
    <t>T0.2mm</t>
    <phoneticPr fontId="2" type="noConversion"/>
  </si>
  <si>
    <t>T0.13mm</t>
    <phoneticPr fontId="2" type="noConversion"/>
  </si>
  <si>
    <t>T0.05mm</t>
    <phoneticPr fontId="2" type="noConversion"/>
  </si>
  <si>
    <t>T0.07mm</t>
    <phoneticPr fontId="2" type="noConversion"/>
  </si>
  <si>
    <t>T0.7mm</t>
    <phoneticPr fontId="2" type="noConversion"/>
  </si>
  <si>
    <t>T0.25mm</t>
    <phoneticPr fontId="2" type="noConversion"/>
  </si>
  <si>
    <t>SONY_G4000C</t>
    <phoneticPr fontId="2" type="noConversion"/>
  </si>
  <si>
    <t>SONY_G9000C</t>
    <phoneticPr fontId="2" type="noConversion"/>
  </si>
  <si>
    <t>_3M_467C</t>
    <phoneticPr fontId="2" type="noConversion"/>
  </si>
  <si>
    <t>_3M_468_C</t>
    <phoneticPr fontId="2" type="noConversion"/>
  </si>
  <si>
    <t>_3M_468C</t>
    <phoneticPr fontId="2" type="noConversion"/>
  </si>
  <si>
    <t>_3M_SR5625</t>
    <phoneticPr fontId="2" type="noConversion"/>
  </si>
  <si>
    <t>_3M_9888T</t>
    <phoneticPr fontId="2" type="noConversion"/>
  </si>
  <si>
    <t>_3M_SR5625</t>
    <phoneticPr fontId="62" type="noConversion"/>
  </si>
  <si>
    <t>_3M_9888T</t>
    <phoneticPr fontId="62" type="noConversion"/>
  </si>
  <si>
    <t>_3M_4914_25</t>
    <phoneticPr fontId="2" type="noConversion"/>
  </si>
  <si>
    <t>_3M_4914_15</t>
    <phoneticPr fontId="2" type="noConversion"/>
  </si>
  <si>
    <t>_3M_4914_25</t>
    <phoneticPr fontId="62" type="noConversion"/>
  </si>
  <si>
    <t>_3M_4914_15</t>
    <phoneticPr fontId="62" type="noConversion"/>
  </si>
  <si>
    <t>_3M_WT_20</t>
    <phoneticPr fontId="2" type="noConversion"/>
  </si>
  <si>
    <t>_3M_WT_20</t>
    <phoneticPr fontId="62" type="noConversion"/>
  </si>
  <si>
    <t>DS_10B</t>
    <phoneticPr fontId="2" type="noConversion"/>
  </si>
  <si>
    <t>DS_15</t>
    <phoneticPr fontId="2" type="noConversion"/>
  </si>
  <si>
    <t>DS_15B</t>
    <phoneticPr fontId="2" type="noConversion"/>
  </si>
  <si>
    <t>DS_20</t>
    <phoneticPr fontId="2" type="noConversion"/>
  </si>
  <si>
    <t>DST_10</t>
    <phoneticPr fontId="2" type="noConversion"/>
  </si>
  <si>
    <t>DSTT_13N</t>
    <phoneticPr fontId="2" type="noConversion"/>
  </si>
  <si>
    <t>DST_5</t>
    <phoneticPr fontId="2" type="noConversion"/>
  </si>
  <si>
    <t>DSTT_7N</t>
    <phoneticPr fontId="2" type="noConversion"/>
  </si>
  <si>
    <t>SDTT_7N</t>
    <phoneticPr fontId="2" type="noConversion"/>
  </si>
  <si>
    <t>SLR1125_</t>
    <phoneticPr fontId="2" type="noConversion"/>
  </si>
  <si>
    <t>Price USD(kg/元)</t>
    <phoneticPr fontId="2" type="noConversion"/>
  </si>
  <si>
    <t>Price RMB(kg/元)</t>
    <phoneticPr fontId="2" type="noConversion"/>
  </si>
  <si>
    <r>
      <t>DFR117黑色</t>
    </r>
    <r>
      <rPr>
        <sz val="12"/>
        <color rgb="FFFF0000"/>
        <rFont val="Arial Unicode MS"/>
        <family val="2"/>
        <charset val="136"/>
      </rPr>
      <t>含膠</t>
    </r>
    <phoneticPr fontId="62" type="noConversion"/>
  </si>
  <si>
    <r>
      <t>DFR117黑色</t>
    </r>
    <r>
      <rPr>
        <sz val="12"/>
        <color rgb="FFFF0000"/>
        <rFont val="Arial Unicode MS"/>
        <family val="2"/>
        <charset val="136"/>
      </rPr>
      <t>含膠</t>
    </r>
    <phoneticPr fontId="62" type="noConversion"/>
  </si>
  <si>
    <r>
      <t>DFR117透明</t>
    </r>
    <r>
      <rPr>
        <sz val="12"/>
        <color rgb="FFFF0000"/>
        <rFont val="Arial Unicode MS"/>
        <family val="2"/>
        <charset val="136"/>
      </rPr>
      <t>含膠</t>
    </r>
    <phoneticPr fontId="62" type="noConversion"/>
  </si>
  <si>
    <r>
      <t>DFR117</t>
    </r>
    <r>
      <rPr>
        <sz val="11"/>
        <color rgb="FF000000"/>
        <rFont val="Arial Unicode MS"/>
        <family val="2"/>
        <charset val="136"/>
      </rPr>
      <t>網0.8_1.2_</t>
    </r>
    <phoneticPr fontId="2" type="noConversion"/>
  </si>
  <si>
    <r>
      <t>DFR117</t>
    </r>
    <r>
      <rPr>
        <sz val="11"/>
        <color rgb="FF000000"/>
        <rFont val="Arial Unicode MS"/>
        <family val="2"/>
        <charset val="136"/>
      </rPr>
      <t>網0.5_0.9_</t>
    </r>
    <phoneticPr fontId="2" type="noConversion"/>
  </si>
  <si>
    <r>
      <t>DFR117</t>
    </r>
    <r>
      <rPr>
        <sz val="11"/>
        <color rgb="FF000000"/>
        <rFont val="Arial Unicode MS"/>
        <family val="2"/>
        <charset val="136"/>
      </rPr>
      <t>網0.5_0.7_</t>
    </r>
    <phoneticPr fontId="2" type="noConversion"/>
  </si>
  <si>
    <r>
      <t>蓝色</t>
    </r>
    <r>
      <rPr>
        <sz val="11"/>
        <color theme="1"/>
        <rFont val="Arial Unicode MS"/>
        <family val="2"/>
        <charset val="136"/>
      </rPr>
      <t>PMP1800</t>
    </r>
    <phoneticPr fontId="2" type="noConversion"/>
  </si>
  <si>
    <r>
      <t>黑色</t>
    </r>
    <r>
      <rPr>
        <sz val="11"/>
        <color theme="1"/>
        <rFont val="Arial Unicode MS"/>
        <family val="2"/>
        <charset val="136"/>
      </rPr>
      <t>PMP1800</t>
    </r>
    <phoneticPr fontId="2" type="noConversion"/>
  </si>
  <si>
    <t>Price USD</t>
    <phoneticPr fontId="2" type="noConversion"/>
  </si>
  <si>
    <t>Price RMB</t>
    <phoneticPr fontId="2" type="noConversion"/>
  </si>
  <si>
    <t>導電膠</t>
    <phoneticPr fontId="62" type="noConversion"/>
  </si>
  <si>
    <t>TT219</t>
    <phoneticPr fontId="62" type="noConversion"/>
  </si>
  <si>
    <t>T0.05mm</t>
    <phoneticPr fontId="62" type="noConversion"/>
  </si>
  <si>
    <t>Tapping_攻牙</t>
    <phoneticPr fontId="4" type="noConversion"/>
  </si>
  <si>
    <t>Spot_Welding_點焊</t>
    <phoneticPr fontId="4" type="noConversion"/>
  </si>
  <si>
    <t>ASSY REAR COVER</t>
    <phoneticPr fontId="4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</si>
  <si>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</si>
  <si>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</si>
  <si>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</si>
  <si>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4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</si>
  <si>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</si>
  <si>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</si>
  <si>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</si>
  <si>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</si>
  <si>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</si>
  <si>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</si>
  <si>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</si>
  <si>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</si>
  <si>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</si>
  <si>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</si>
  <si>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</si>
  <si>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</si>
  <si>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</si>
  <si>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</si>
  <si>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</si>
  <si>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</si>
  <si>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</si>
  <si>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</si>
  <si>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</si>
  <si>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</si>
  <si>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</si>
  <si>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r>
      <t>源協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</si>
  <si>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r>
      <t>諾斯達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</si>
  <si>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r>
      <t>德竹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</si>
  <si>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r>
      <t>思昱兴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</si>
  <si>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r>
      <t>Price
USD/m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</si>
  <si>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t>T0.05</t>
    <phoneticPr fontId="2" type="noConversion"/>
  </si>
  <si>
    <t>CY28_PET</t>
    <phoneticPr fontId="2" type="noConversion"/>
  </si>
  <si>
    <t>Other_Fill_ME_Remark</t>
    <phoneticPr fontId="2" type="noConversion"/>
  </si>
  <si>
    <t>T0.075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</si>
  <si>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</si>
  <si>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</si>
  <si>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</si>
  <si>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</si>
  <si>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</si>
  <si>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</si>
  <si>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</si>
  <si>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</si>
  <si>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透明PC</t>
    <phoneticPr fontId="2" type="noConversion"/>
  </si>
  <si>
    <t>T0.188</t>
    <phoneticPr fontId="2" type="noConversion"/>
  </si>
  <si>
    <t>T0.25</t>
    <phoneticPr fontId="2" type="noConversion"/>
  </si>
  <si>
    <t>T0.38</t>
    <phoneticPr fontId="2" type="noConversion"/>
  </si>
  <si>
    <t>DF8D35T</t>
    <phoneticPr fontId="2" type="noConversion"/>
  </si>
  <si>
    <t>PC8010</t>
    <phoneticPr fontId="2" type="noConversion"/>
  </si>
  <si>
    <t>T0.43</t>
    <phoneticPr fontId="2" type="noConversion"/>
  </si>
  <si>
    <t>T0.5</t>
    <phoneticPr fontId="2" type="noConversion"/>
  </si>
  <si>
    <t>T0.76</t>
    <phoneticPr fontId="2" type="noConversion"/>
  </si>
  <si>
    <t>T0.8</t>
    <phoneticPr fontId="2" type="noConversion"/>
  </si>
  <si>
    <t>T1.0</t>
    <phoneticPr fontId="2" type="noConversion"/>
  </si>
  <si>
    <t>匯率</t>
    <phoneticPr fontId="2" type="noConversion"/>
  </si>
  <si>
    <t>Thickness (mm)</t>
    <phoneticPr fontId="2" type="noConversion"/>
  </si>
  <si>
    <t>判斷式</t>
    <phoneticPr fontId="2" type="noConversion"/>
  </si>
  <si>
    <r>
      <t>Price 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</si>
  <si>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</si>
  <si>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</si>
  <si>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</si>
  <si>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PORON_SRS48P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</si>
  <si>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</si>
  <si>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</si>
  <si>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</si>
  <si>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</si>
  <si>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T2.5</t>
    <phoneticPr fontId="2" type="noConversion"/>
  </si>
  <si>
    <t>T3.0</t>
    <phoneticPr fontId="2" type="noConversion"/>
  </si>
  <si>
    <t>T3.5</t>
    <phoneticPr fontId="2" type="noConversion"/>
  </si>
  <si>
    <t>EVA</t>
    <phoneticPr fontId="2" type="noConversion"/>
  </si>
  <si>
    <t>E4308</t>
    <phoneticPr fontId="2" type="noConversion"/>
  </si>
  <si>
    <t>T4.5</t>
    <phoneticPr fontId="2" type="noConversion"/>
  </si>
  <si>
    <t>YU55</t>
    <phoneticPr fontId="2" type="noConversion"/>
  </si>
  <si>
    <t>T5.0</t>
    <phoneticPr fontId="2" type="noConversion"/>
  </si>
  <si>
    <t>YU356</t>
    <phoneticPr fontId="2" type="noConversion"/>
  </si>
  <si>
    <t>SM55</t>
  </si>
  <si>
    <t>PORON_ML32</t>
    <phoneticPr fontId="2" type="noConversion"/>
  </si>
  <si>
    <t>T0.6</t>
    <phoneticPr fontId="2" type="noConversion"/>
  </si>
  <si>
    <t>T0.7</t>
    <phoneticPr fontId="2" type="noConversion"/>
  </si>
  <si>
    <t>YU356</t>
  </si>
  <si>
    <t>PORON_SRS24P</t>
    <phoneticPr fontId="2" type="noConversion"/>
  </si>
  <si>
    <t>T0.9</t>
    <phoneticPr fontId="2" type="noConversion"/>
  </si>
  <si>
    <t>EVA</t>
    <phoneticPr fontId="2" type="noConversion"/>
  </si>
  <si>
    <t>YU55</t>
  </si>
  <si>
    <t>PMP1800</t>
    <phoneticPr fontId="2" type="noConversion"/>
  </si>
  <si>
    <t>CR2030</t>
    <phoneticPr fontId="2" type="noConversion"/>
  </si>
  <si>
    <t>CR1015</t>
  </si>
  <si>
    <t>E4382</t>
  </si>
  <si>
    <t>T4.0</t>
    <phoneticPr fontId="2" type="noConversion"/>
  </si>
  <si>
    <t>FZ_015E保護膜_8515B</t>
  </si>
  <si>
    <t>T0.06</t>
    <phoneticPr fontId="2" type="noConversion"/>
  </si>
  <si>
    <t>PE_T_58保護膜</t>
    <phoneticPr fontId="2" type="noConversion"/>
  </si>
  <si>
    <t>SJ_450P保護膜</t>
  </si>
  <si>
    <t>PE_W150保護膜</t>
  </si>
  <si>
    <t>RH7027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</si>
  <si>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</si>
  <si>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</si>
  <si>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</si>
  <si>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</si>
  <si>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</si>
  <si>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TR_1001_M 12_20G</t>
  </si>
  <si>
    <t>TR_1001_MP</t>
  </si>
  <si>
    <r>
      <t>榮藝(上藝)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</si>
  <si>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t>T0.07</t>
    <phoneticPr fontId="2" type="noConversion"/>
  </si>
  <si>
    <t>皇冠7972G</t>
    <phoneticPr fontId="2" type="noConversion"/>
  </si>
  <si>
    <t>PW_05</t>
    <phoneticPr fontId="2" type="noConversion"/>
  </si>
  <si>
    <t>T0.13</t>
    <phoneticPr fontId="2" type="noConversion"/>
  </si>
  <si>
    <t>JA305</t>
    <phoneticPr fontId="2" type="noConversion"/>
  </si>
  <si>
    <t>T0.15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</si>
  <si>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</si>
  <si>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</si>
  <si>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</si>
  <si>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3M_467MP</t>
    <phoneticPr fontId="2" type="noConversion"/>
  </si>
  <si>
    <t>3M_55256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</si>
  <si>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</si>
  <si>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</si>
  <si>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</si>
  <si>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TESA_51972</t>
    <phoneticPr fontId="2" type="noConversion"/>
  </si>
  <si>
    <t>NITTO_56605B</t>
    <phoneticPr fontId="2" type="noConversion"/>
  </si>
  <si>
    <t>3M_9460PC</t>
    <phoneticPr fontId="2" type="noConversion"/>
  </si>
  <si>
    <t>3M_9671LE</t>
    <phoneticPr fontId="2" type="noConversion"/>
  </si>
  <si>
    <t>3M_8228B</t>
    <phoneticPr fontId="2" type="noConversion"/>
  </si>
  <si>
    <t>3M_9626</t>
    <phoneticPr fontId="2" type="noConversion"/>
  </si>
  <si>
    <t>DS_10B</t>
  </si>
  <si>
    <t>PW_10</t>
    <phoneticPr fontId="2" type="noConversion"/>
  </si>
  <si>
    <t>3M_468MP</t>
    <phoneticPr fontId="2" type="noConversion"/>
  </si>
  <si>
    <t>TESA_4982</t>
    <phoneticPr fontId="2" type="noConversion"/>
  </si>
  <si>
    <t>3M_468C</t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</si>
  <si>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</si>
  <si>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</si>
  <si>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</si>
  <si>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</si>
  <si>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</si>
  <si>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31" type="noConversion"/>
  </si>
  <si>
    <t>NITTO_5000NS</t>
    <phoneticPr fontId="2" type="noConversion"/>
  </si>
  <si>
    <t>3M_9448AB</t>
    <phoneticPr fontId="31" type="noConversion"/>
  </si>
  <si>
    <t>SONY_G9900</t>
    <phoneticPr fontId="2" type="noConversion"/>
  </si>
  <si>
    <t>G9500R</t>
    <phoneticPr fontId="31" type="noConversion"/>
  </si>
  <si>
    <t>NITTO_5000NSLV</t>
    <phoneticPr fontId="2" type="noConversion"/>
  </si>
  <si>
    <t>NITTO_5000NCB</t>
    <phoneticPr fontId="2" type="noConversion"/>
  </si>
  <si>
    <t>NT5000NSLV</t>
    <phoneticPr fontId="31" type="noConversion"/>
  </si>
  <si>
    <t>3M_4914VHB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</si>
  <si>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</si>
  <si>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</si>
  <si>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</si>
  <si>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SLR1125</t>
    <phoneticPr fontId="2" type="noConversion"/>
  </si>
  <si>
    <t>TESA_62645</t>
    <phoneticPr fontId="2" type="noConversion"/>
  </si>
  <si>
    <t>3M_SR5625</t>
    <phoneticPr fontId="2" type="noConversion"/>
  </si>
  <si>
    <t>NITTO_GA6330</t>
    <phoneticPr fontId="2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</si>
  <si>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</si>
  <si>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</si>
  <si>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</si>
  <si>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NITTO_DY_040N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</si>
  <si>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</si>
  <si>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</si>
  <si>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</si>
  <si>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</si>
  <si>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T0.64</t>
    <phoneticPr fontId="2" type="noConversion"/>
  </si>
  <si>
    <t>3M_5925VHB替代料_科捷龍_KJ6064B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</si>
  <si>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</si>
  <si>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</si>
  <si>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</si>
  <si>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3M_5930VHB</t>
    <phoneticPr fontId="2" type="noConversion"/>
  </si>
  <si>
    <t>TT219導電背膠</t>
    <phoneticPr fontId="2" type="noConversion"/>
  </si>
  <si>
    <t>JC205導電背膠</t>
    <phoneticPr fontId="2" type="noConversion"/>
  </si>
  <si>
    <t>YJC75005</t>
    <phoneticPr fontId="2" type="noConversion"/>
  </si>
  <si>
    <t>G566_10</t>
    <phoneticPr fontId="2" type="noConversion"/>
  </si>
  <si>
    <t>G566_20</t>
    <phoneticPr fontId="2" type="noConversion"/>
  </si>
  <si>
    <t>YJC75015</t>
    <phoneticPr fontId="2" type="noConversion"/>
  </si>
  <si>
    <t>G566_25</t>
    <phoneticPr fontId="2" type="noConversion"/>
  </si>
  <si>
    <t>3M_AB5030</t>
    <phoneticPr fontId="2" type="noConversion"/>
  </si>
  <si>
    <t>YJC75025</t>
    <phoneticPr fontId="2" type="noConversion"/>
  </si>
  <si>
    <t>T0.35</t>
    <phoneticPr fontId="2" type="noConversion"/>
  </si>
  <si>
    <t>G566_30</t>
    <phoneticPr fontId="2" type="noConversion"/>
  </si>
  <si>
    <t>T0.55</t>
    <phoneticPr fontId="2" type="noConversion"/>
  </si>
  <si>
    <t>G566_50</t>
    <phoneticPr fontId="2" type="noConversion"/>
  </si>
  <si>
    <t>YJC75100</t>
  </si>
  <si>
    <t>YJC75200</t>
    <phoneticPr fontId="2" type="noConversion"/>
  </si>
  <si>
    <t>Gasket</t>
    <phoneticPr fontId="2" type="noConversion"/>
  </si>
  <si>
    <t>Mesh</t>
    <phoneticPr fontId="2" type="noConversion"/>
  </si>
  <si>
    <t>T0.125</t>
    <phoneticPr fontId="2" type="noConversion"/>
  </si>
  <si>
    <t>DFR117網孔0.8_P1.2</t>
    <phoneticPr fontId="2" type="noConversion"/>
  </si>
  <si>
    <t>T0.175</t>
    <phoneticPr fontId="2" type="noConversion"/>
  </si>
  <si>
    <t>DFR117網孔0.5_P0.9</t>
    <phoneticPr fontId="2" type="noConversion"/>
  </si>
  <si>
    <t>T0.178</t>
    <phoneticPr fontId="2" type="noConversion"/>
  </si>
  <si>
    <t>DFR117網孔0.5_P0.7</t>
    <phoneticPr fontId="2" type="noConversion"/>
  </si>
  <si>
    <t>PMMA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</si>
  <si>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</si>
  <si>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</si>
  <si>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</si>
  <si>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</si>
  <si>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</si>
  <si>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4" type="noConversion"/>
  </si>
  <si>
    <t>Other_Fill_ME_Remark</t>
    <phoneticPr fontId="2" type="noConversion"/>
  </si>
  <si>
    <t>PC1860</t>
    <phoneticPr fontId="2" type="noConversion"/>
  </si>
  <si>
    <t>DFR_BK_PP</t>
    <phoneticPr fontId="2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</si>
  <si>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</si>
  <si>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</si>
  <si>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</si>
  <si>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</si>
  <si>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T0.5Sponge</t>
  </si>
  <si>
    <t>EVA</t>
  </si>
  <si>
    <t>Other_Fill_ME_Remark</t>
  </si>
  <si>
    <t>Other_Fill_ME_Remark</t>
    <phoneticPr fontId="2" type="noConversion"/>
  </si>
  <si>
    <t>PET_E_006</t>
  </si>
  <si>
    <t>DSTT_13N</t>
  </si>
  <si>
    <t>SDTT_7N</t>
  </si>
  <si>
    <t>NITTO_DY_080N</t>
  </si>
  <si>
    <t>T1.0PMMA</t>
  </si>
  <si>
    <r>
      <t>Price NTD(kg/</t>
    </r>
    <r>
      <rPr>
        <b/>
        <sz val="10"/>
        <color rgb="FF0070C0"/>
        <rFont val="細明體"/>
        <family val="3"/>
        <charset val="136"/>
      </rPr>
      <t>元</t>
    </r>
    <r>
      <rPr>
        <b/>
        <sz val="10"/>
        <color rgb="FF0070C0"/>
        <rFont val="Arial"/>
        <family val="2"/>
      </rPr>
      <t>)</t>
    </r>
    <phoneticPr fontId="2" type="noConversion"/>
  </si>
  <si>
    <t>ABS(HB)</t>
    <phoneticPr fontId="2" type="noConversion"/>
  </si>
  <si>
    <t>Chimei PA-757</t>
    <phoneticPr fontId="2" type="noConversion"/>
  </si>
  <si>
    <t>Chimei PA-757J01</t>
    <phoneticPr fontId="2" type="noConversion"/>
  </si>
  <si>
    <t>ABS</t>
    <phoneticPr fontId="2" type="noConversion"/>
  </si>
  <si>
    <t>Chimei PA-757 J09615B5-B Dell Standard Black</t>
    <phoneticPr fontId="2" type="noConversion"/>
  </si>
  <si>
    <t>Samsung SD-0150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</si>
  <si>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</si>
  <si>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</si>
  <si>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</si>
  <si>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</si>
  <si>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</si>
  <si>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</si>
  <si>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</si>
  <si>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</si>
  <si>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</si>
  <si>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ABS(V0)</t>
  </si>
  <si>
    <t>Chimei PA-765A</t>
  </si>
  <si>
    <t>ABS(HB) 85%PCR</t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</si>
  <si>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</si>
  <si>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t>ABS(HB) 65%PCR</t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</si>
  <si>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</si>
  <si>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t>ABS(50%PCR)</t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</si>
  <si>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</si>
  <si>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t>ABS(28%PCR)</t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</si>
  <si>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</si>
  <si>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t>ABS(HB) 85%PCR</t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</si>
  <si>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</si>
  <si>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</si>
  <si>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</si>
  <si>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t>ABS(HB) 35%PCR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</si>
  <si>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</si>
  <si>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</si>
  <si>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t>ABS(HB) 35%PCR  Gray</t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</si>
  <si>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</si>
  <si>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t>ABS(HB) 35%PCR</t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</si>
  <si>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</si>
  <si>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t>ABS(HB) 65%PCR</t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</si>
  <si>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</si>
  <si>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</si>
  <si>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ABS(HB) 85%PCR Gray</t>
  </si>
  <si>
    <t>PC/ABS(V0)</t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</si>
  <si>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</si>
  <si>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</si>
  <si>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</si>
  <si>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</si>
  <si>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</si>
  <si>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</si>
  <si>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PC+ABS(V0)</t>
  </si>
  <si>
    <t>Chimei PC-540</t>
  </si>
  <si>
    <t>PC+ABS</t>
    <phoneticPr fontId="2" type="noConversion"/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</si>
  <si>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</si>
  <si>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</si>
  <si>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</si>
  <si>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</si>
  <si>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</si>
  <si>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</si>
  <si>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</si>
  <si>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</si>
  <si>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</si>
  <si>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PC+ABS(V0) 30%PCR</t>
    <phoneticPr fontId="2" type="noConversion"/>
  </si>
  <si>
    <t>EcoTech FR401e</t>
    <phoneticPr fontId="2" type="noConversion"/>
  </si>
  <si>
    <t>PC+ABS(30%PCR)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</si>
  <si>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</si>
  <si>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PC+ABS(35%PCR)</t>
    <phoneticPr fontId="2" type="noConversion"/>
  </si>
  <si>
    <t>Kingfa_JH960-6900 C2B-G0565 BK</t>
    <phoneticPr fontId="2" type="noConversion"/>
  </si>
  <si>
    <t>PC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</si>
  <si>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</si>
  <si>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</si>
  <si>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</si>
  <si>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</si>
  <si>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</si>
  <si>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</si>
  <si>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</si>
  <si>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</si>
  <si>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POM</t>
    <phoneticPr fontId="2" type="noConversion"/>
  </si>
  <si>
    <t>POLY M90-44</t>
    <phoneticPr fontId="2" type="noConversion"/>
  </si>
  <si>
    <t>PA6</t>
    <phoneticPr fontId="2" type="noConversion"/>
  </si>
  <si>
    <t>TPI PA6K516 BK071</t>
    <phoneticPr fontId="2" type="noConversion"/>
  </si>
  <si>
    <t>PC+10%GF</t>
    <phoneticPr fontId="2" type="noConversion"/>
  </si>
  <si>
    <t>Sabic 500ECR-BL6A237 (Dell Access Blue)</t>
    <phoneticPr fontId="2" type="noConversion"/>
  </si>
  <si>
    <t>LG GN2101FD</t>
  </si>
  <si>
    <t>Samsung FG-0205</t>
  </si>
  <si>
    <t>PC+13%GF</t>
    <phoneticPr fontId="2" type="noConversion"/>
  </si>
  <si>
    <t>Samyang NH3025GN13_4739A (BK)</t>
    <phoneticPr fontId="2" type="noConversion"/>
  </si>
  <si>
    <t>PC+20%GF</t>
    <phoneticPr fontId="2" type="noConversion"/>
  </si>
  <si>
    <t>Sabic 3412ECR-739 (Black)</t>
    <phoneticPr fontId="2" type="noConversion"/>
  </si>
  <si>
    <t>PBT+15%GF</t>
  </si>
  <si>
    <t>Samyang 1500GN15</t>
    <phoneticPr fontId="2" type="noConversion"/>
  </si>
  <si>
    <t>DT用塑膠料</t>
    <phoneticPr fontId="62" type="noConversion"/>
  </si>
  <si>
    <t>Plastic(NB)</t>
    <phoneticPr fontId="4" type="noConversion"/>
  </si>
  <si>
    <t>Material spec(NB)</t>
    <phoneticPr fontId="2" type="noConversion"/>
  </si>
  <si>
    <t>Material(NB)</t>
    <phoneticPr fontId="2" type="noConversion"/>
  </si>
  <si>
    <t>Plastic(DT)</t>
    <phoneticPr fontId="4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</si>
  <si>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</si>
  <si>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</si>
  <si>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</si>
  <si>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</si>
  <si>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</si>
  <si>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</si>
  <si>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</si>
  <si>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</si>
  <si>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</si>
  <si>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</si>
  <si>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</si>
  <si>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</si>
  <si>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</si>
  <si>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Parts Category II</t>
    <phoneticPr fontId="4" type="noConversion"/>
  </si>
  <si>
    <t>Material Spec.</t>
    <phoneticPr fontId="4" type="noConversion"/>
  </si>
  <si>
    <t>Material</t>
    <phoneticPr fontId="2" type="noConversion"/>
  </si>
  <si>
    <t>L (mm)</t>
    <phoneticPr fontId="2" type="noConversion"/>
  </si>
  <si>
    <t>W (mm)</t>
    <phoneticPr fontId="2" type="noConversion"/>
  </si>
  <si>
    <t>ITEM</t>
    <phoneticPr fontId="2" type="noConversion"/>
  </si>
  <si>
    <t>Project Name</t>
    <phoneticPr fontId="2" type="noConversion"/>
  </si>
  <si>
    <t>Product Code</t>
    <phoneticPr fontId="2" type="noConversion"/>
  </si>
  <si>
    <t>Vendor</t>
    <phoneticPr fontId="2" type="noConversion"/>
  </si>
  <si>
    <t>Profit Center</t>
    <phoneticPr fontId="4" type="noConversion"/>
  </si>
  <si>
    <t>Site</t>
    <phoneticPr fontId="4" type="noConversion"/>
  </si>
  <si>
    <t>WCD</t>
    <phoneticPr fontId="2" type="noConversion"/>
  </si>
  <si>
    <t>Product Type</t>
    <phoneticPr fontId="2" type="noConversion"/>
  </si>
  <si>
    <t>NB</t>
    <phoneticPr fontId="2" type="noConversion"/>
  </si>
  <si>
    <t>Product Spec</t>
    <phoneticPr fontId="2" type="noConversion"/>
  </si>
  <si>
    <t>Part Name</t>
    <phoneticPr fontId="4" type="noConversion"/>
  </si>
  <si>
    <t xml:space="preserve">日期: </t>
    <phoneticPr fontId="2" type="noConversion"/>
  </si>
  <si>
    <t>Currency</t>
    <phoneticPr fontId="4" type="noConversion"/>
  </si>
  <si>
    <t xml:space="preserve">單件料號: </t>
    <phoneticPr fontId="2" type="noConversion"/>
  </si>
  <si>
    <t>階段:</t>
    <phoneticPr fontId="2" type="noConversion"/>
  </si>
  <si>
    <t>LOSS(%)</t>
    <phoneticPr fontId="2" type="noConversion"/>
  </si>
  <si>
    <t>沖型邊料 (mm)</t>
    <phoneticPr fontId="2" type="noConversion"/>
  </si>
  <si>
    <t>沖型邊料 (mm)</t>
    <phoneticPr fontId="4" type="noConversion"/>
  </si>
  <si>
    <t>Total</t>
    <phoneticPr fontId="2" type="noConversion"/>
  </si>
  <si>
    <t>KVH200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</si>
  <si>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</si>
  <si>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</si>
  <si>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</si>
  <si>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TR-5001-LP</t>
  </si>
  <si>
    <t>TR-5001-HP</t>
    <phoneticPr fontId="2" type="noConversion"/>
  </si>
  <si>
    <t>TR-5001-MP</t>
  </si>
  <si>
    <t>軟銅</t>
    <phoneticPr fontId="2" type="noConversion"/>
  </si>
  <si>
    <t>T0.075</t>
    <phoneticPr fontId="2" type="noConversion"/>
  </si>
  <si>
    <t>T0.1</t>
    <phoneticPr fontId="2" type="noConversion"/>
  </si>
  <si>
    <t>T0.15</t>
    <phoneticPr fontId="2" type="noConversion"/>
  </si>
  <si>
    <t>_AlCu</t>
    <phoneticPr fontId="2" type="noConversion"/>
  </si>
  <si>
    <t>Absorber</t>
    <phoneticPr fontId="2" type="noConversion"/>
  </si>
  <si>
    <t>Other_Fill_ME_Remark</t>
    <phoneticPr fontId="2" type="noConversion"/>
  </si>
  <si>
    <t>Plastic_DT_AIO</t>
    <phoneticPr fontId="4" type="noConversion"/>
  </si>
  <si>
    <t>Plastic_NB</t>
  </si>
  <si>
    <t>Plastic_NB</t>
    <phoneticPr fontId="4" type="noConversion"/>
  </si>
  <si>
    <t>N/A</t>
    <phoneticPr fontId="4" type="noConversion"/>
  </si>
  <si>
    <t>Other_Fill_ME_Remark</t>
    <phoneticPr fontId="4" type="noConversion"/>
  </si>
  <si>
    <t>Other_Fill_ME_Remark</t>
    <phoneticPr fontId="4" type="noConversion"/>
  </si>
  <si>
    <t>Other_Fill_ME_Remark</t>
    <phoneticPr fontId="4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</si>
  <si>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</si>
  <si>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</si>
  <si>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</si>
  <si>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PC+ABS_DT_AIO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</si>
  <si>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</si>
  <si>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</si>
  <si>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</si>
  <si>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</si>
  <si>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</si>
  <si>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</si>
  <si>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</si>
  <si>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PC+ABS(30%PCR)_DT_AIO</t>
    <phoneticPr fontId="2" type="noConversion"/>
  </si>
  <si>
    <t>PC+ABS(35%PCR)_DT_AIO</t>
    <phoneticPr fontId="2" type="noConversion"/>
  </si>
  <si>
    <t>PC+10%GF_DT_AIO</t>
    <phoneticPr fontId="2" type="noConversion"/>
  </si>
  <si>
    <t>PC+10%GF_DT_AIO</t>
    <phoneticPr fontId="2" type="noConversion"/>
  </si>
  <si>
    <t>PC+13%GF_DT_AIO</t>
    <phoneticPr fontId="2" type="noConversion"/>
  </si>
  <si>
    <t>PC+20%GF_DT_AIO</t>
    <phoneticPr fontId="2" type="noConversion"/>
  </si>
  <si>
    <t>PA6_</t>
    <phoneticPr fontId="2" type="noConversion"/>
  </si>
  <si>
    <t>Absorber</t>
  </si>
  <si>
    <t>UL導電布灰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</si>
  <si>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</si>
  <si>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</si>
  <si>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</si>
  <si>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T0.085</t>
    <phoneticPr fontId="2" type="noConversion"/>
  </si>
  <si>
    <t>T0.085</t>
    <phoneticPr fontId="2" type="noConversion"/>
  </si>
  <si>
    <t>T0.13</t>
    <phoneticPr fontId="2" type="noConversion"/>
  </si>
  <si>
    <t>T0.20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</si>
  <si>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</si>
  <si>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</si>
  <si>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</si>
  <si>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</si>
  <si>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T1.0</t>
    <phoneticPr fontId="2" type="noConversion"/>
  </si>
  <si>
    <t>UL_Eco_Form</t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</si>
  <si>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</si>
  <si>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</si>
  <si>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</si>
  <si>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T1.5</t>
    <phoneticPr fontId="2" type="noConversion"/>
  </si>
  <si>
    <t>T1.5</t>
    <phoneticPr fontId="2" type="noConversion"/>
  </si>
  <si>
    <t>T2.0</t>
    <phoneticPr fontId="2" type="noConversion"/>
  </si>
  <si>
    <t>T0.13</t>
    <phoneticPr fontId="2" type="noConversion"/>
  </si>
  <si>
    <t>Thickness (mm)</t>
    <phoneticPr fontId="2" type="noConversion"/>
  </si>
  <si>
    <t>Thickness (mm)</t>
    <phoneticPr fontId="2" type="noConversion"/>
  </si>
  <si>
    <t>ConductiveTape</t>
    <phoneticPr fontId="4" type="noConversion"/>
  </si>
  <si>
    <t>H (mm)</t>
    <phoneticPr fontId="2" type="noConversion"/>
  </si>
  <si>
    <t>Clean Sheet Die Cut</t>
    <phoneticPr fontId="2" type="noConversion"/>
  </si>
  <si>
    <t>L (mm)</t>
    <phoneticPr fontId="2" type="noConversion"/>
  </si>
  <si>
    <t>沖型</t>
    <phoneticPr fontId="2" type="noConversion"/>
  </si>
  <si>
    <t>Other_Fill_Remark</t>
    <phoneticPr fontId="2" type="noConversion"/>
  </si>
  <si>
    <t>IMR_Film</t>
  </si>
  <si>
    <t>Panel Cable</t>
    <phoneticPr fontId="4" type="noConversion"/>
  </si>
  <si>
    <t>Housing</t>
    <phoneticPr fontId="4" type="noConversion"/>
  </si>
  <si>
    <t>Metal</t>
    <phoneticPr fontId="4" type="noConversion"/>
  </si>
  <si>
    <t>Aluminum</t>
    <phoneticPr fontId="4" type="noConversion"/>
  </si>
  <si>
    <t>Hinge</t>
    <phoneticPr fontId="4" type="noConversion"/>
  </si>
  <si>
    <t>Stand</t>
    <phoneticPr fontId="4" type="noConversion"/>
  </si>
  <si>
    <t>Glass</t>
    <phoneticPr fontId="4" type="noConversion"/>
  </si>
  <si>
    <t>Keypad</t>
    <phoneticPr fontId="4" type="noConversion"/>
  </si>
  <si>
    <t>Slide</t>
    <phoneticPr fontId="4" type="noConversion"/>
  </si>
  <si>
    <t>NCT</t>
    <phoneticPr fontId="4" type="noConversion"/>
  </si>
  <si>
    <t>MIM</t>
    <phoneticPr fontId="4" type="noConversion"/>
  </si>
  <si>
    <t>Bag</t>
    <phoneticPr fontId="4" type="noConversion"/>
  </si>
  <si>
    <t>Carton</t>
    <phoneticPr fontId="4" type="noConversion"/>
  </si>
  <si>
    <t>Carton-Unfolded</t>
    <phoneticPr fontId="4" type="noConversion"/>
  </si>
  <si>
    <t>BOX</t>
    <phoneticPr fontId="4" type="noConversion"/>
  </si>
  <si>
    <t>BOX-Unfolded</t>
    <phoneticPr fontId="4" type="noConversion"/>
  </si>
  <si>
    <t>Label</t>
    <phoneticPr fontId="4" type="noConversion"/>
  </si>
  <si>
    <t>Manual</t>
    <phoneticPr fontId="4" type="noConversion"/>
  </si>
  <si>
    <t>EPE</t>
    <phoneticPr fontId="4" type="noConversion"/>
  </si>
  <si>
    <t>EPS</t>
    <phoneticPr fontId="4" type="noConversion"/>
  </si>
  <si>
    <t>Pallet</t>
    <phoneticPr fontId="4" type="noConversion"/>
  </si>
  <si>
    <t>Others</t>
    <phoneticPr fontId="4" type="noConversion"/>
  </si>
  <si>
    <t>Others-Paper</t>
    <phoneticPr fontId="4" type="noConversion"/>
  </si>
  <si>
    <t>Others-Plastic</t>
    <phoneticPr fontId="4" type="noConversion"/>
  </si>
  <si>
    <t>Others-Non-woven</t>
    <phoneticPr fontId="4" type="noConversion"/>
  </si>
  <si>
    <t>Others-Clean Clothes</t>
    <phoneticPr fontId="4" type="noConversion"/>
  </si>
  <si>
    <t>BU FCS target</t>
    <phoneticPr fontId="2" type="noConversion"/>
  </si>
  <si>
    <r>
      <t>MV cost(DF</t>
    </r>
    <r>
      <rPr>
        <sz val="12"/>
        <color theme="1"/>
        <rFont val="細明體"/>
        <family val="3"/>
        <charset val="136"/>
      </rPr>
      <t>黑</t>
    </r>
    <r>
      <rPr>
        <sz val="12"/>
        <color theme="1"/>
        <rFont val="Calibri"/>
        <family val="2"/>
      </rPr>
      <t>)</t>
    </r>
    <phoneticPr fontId="2" type="noConversion"/>
  </si>
  <si>
    <r>
      <t>MV cost(FF painting</t>
    </r>
    <r>
      <rPr>
        <sz val="12"/>
        <color theme="1"/>
        <rFont val="細明體"/>
        <family val="3"/>
        <charset val="136"/>
      </rPr>
      <t>銀</t>
    </r>
    <r>
      <rPr>
        <sz val="12"/>
        <color theme="1"/>
        <rFont val="Calibri"/>
        <family val="2"/>
      </rPr>
      <t>)</t>
    </r>
    <phoneticPr fontId="2" type="noConversion"/>
  </si>
  <si>
    <t>DF</t>
    <phoneticPr fontId="2" type="noConversion"/>
  </si>
  <si>
    <t>FF painting</t>
    <phoneticPr fontId="2" type="noConversion"/>
  </si>
  <si>
    <t>Hanhai</t>
    <phoneticPr fontId="2" type="noConversion"/>
  </si>
  <si>
    <t>SM</t>
    <phoneticPr fontId="2" type="noConversion"/>
  </si>
  <si>
    <t>item</t>
    <phoneticPr fontId="2" type="noConversion"/>
  </si>
  <si>
    <t>Attribute</t>
    <phoneticPr fontId="2" type="noConversion"/>
  </si>
  <si>
    <t>Description</t>
  </si>
  <si>
    <t>QTY</t>
    <phoneticPr fontId="2" type="noConversion"/>
  </si>
  <si>
    <t>Housing</t>
    <phoneticPr fontId="2" type="noConversion"/>
  </si>
  <si>
    <t>460.0C712.0001</t>
    <phoneticPr fontId="2" type="noConversion"/>
  </si>
  <si>
    <t>ASSY 60 PANEL NFL17 SM Jack Black (DF)</t>
    <phoneticPr fontId="2" type="noConversion"/>
  </si>
  <si>
    <r>
      <rPr>
        <sz val="12"/>
        <color theme="1"/>
        <rFont val="細明體"/>
        <family val="3"/>
        <charset val="136"/>
      </rPr>
      <t>不包含</t>
    </r>
    <r>
      <rPr>
        <sz val="12"/>
        <color theme="1"/>
        <rFont val="Calibri"/>
        <family val="2"/>
      </rPr>
      <t>GTK logo</t>
    </r>
    <phoneticPr fontId="2" type="noConversion"/>
  </si>
  <si>
    <t>460.0C71B.0001</t>
    <phoneticPr fontId="2" type="noConversion"/>
  </si>
  <si>
    <t>ASSY 60 PANEL NFL17 HH SILVER (FF)</t>
    <phoneticPr fontId="2" type="noConversion"/>
  </si>
  <si>
    <r>
      <rPr>
        <sz val="12"/>
        <color theme="1"/>
        <rFont val="細明體"/>
        <family val="3"/>
        <charset val="136"/>
      </rPr>
      <t>不包含</t>
    </r>
    <r>
      <rPr>
        <sz val="12"/>
        <color theme="1"/>
        <rFont val="Calibri"/>
        <family val="2"/>
      </rPr>
      <t xml:space="preserve">GTK logo+IMR film,MV </t>
    </r>
    <r>
      <rPr>
        <sz val="12"/>
        <color theme="1"/>
        <rFont val="細明體"/>
        <family val="3"/>
        <charset val="136"/>
      </rPr>
      <t>增加遮光</t>
    </r>
    <r>
      <rPr>
        <sz val="12"/>
        <color theme="1"/>
        <rFont val="Calibri"/>
        <family val="2"/>
      </rPr>
      <t>mylar</t>
    </r>
    <phoneticPr fontId="2" type="noConversion"/>
  </si>
  <si>
    <t>460.0C71D.0001</t>
    <phoneticPr fontId="2" type="noConversion"/>
  </si>
  <si>
    <t>ASSY 60 BEZEL NFL17 SM</t>
    <phoneticPr fontId="2" type="noConversion"/>
  </si>
  <si>
    <t>460.0C71E.0001</t>
    <phoneticPr fontId="2" type="noConversion"/>
  </si>
  <si>
    <t>ASSY 60 BEZEL NFL17 HH</t>
    <phoneticPr fontId="2" type="noConversion"/>
  </si>
  <si>
    <t>460.0C710.0001</t>
    <phoneticPr fontId="2" type="noConversion"/>
  </si>
  <si>
    <t>ASSY 60 UCASE NFL17 SM BLACK (DF)</t>
    <phoneticPr fontId="2" type="noConversion"/>
  </si>
  <si>
    <r>
      <t xml:space="preserve">MV </t>
    </r>
    <r>
      <rPr>
        <sz val="12"/>
        <color theme="1"/>
        <rFont val="細明體"/>
        <family val="3"/>
        <charset val="136"/>
      </rPr>
      <t>增加</t>
    </r>
    <r>
      <rPr>
        <sz val="12"/>
        <color theme="1"/>
        <rFont val="Calibri"/>
        <family val="2"/>
      </rPr>
      <t>gasket</t>
    </r>
    <phoneticPr fontId="2" type="noConversion"/>
  </si>
  <si>
    <t>460.0C70Q.0001</t>
    <phoneticPr fontId="2" type="noConversion"/>
  </si>
  <si>
    <t>ASSY 60 UCASE NFL17 HH SILVER (FF)</t>
    <phoneticPr fontId="2" type="noConversion"/>
  </si>
  <si>
    <r>
      <rPr>
        <sz val="12"/>
        <color theme="1"/>
        <rFont val="細明體"/>
        <family val="3"/>
        <charset val="136"/>
      </rPr>
      <t>不包含</t>
    </r>
    <r>
      <rPr>
        <sz val="12"/>
        <color theme="1"/>
        <rFont val="Calibri"/>
        <family val="2"/>
      </rPr>
      <t xml:space="preserve">GTK film price ,MV </t>
    </r>
    <r>
      <rPr>
        <sz val="12"/>
        <color theme="1"/>
        <rFont val="細明體"/>
        <family val="3"/>
        <charset val="136"/>
      </rPr>
      <t>增加</t>
    </r>
    <r>
      <rPr>
        <sz val="12"/>
        <color theme="1"/>
        <rFont val="Calibri"/>
        <family val="2"/>
      </rPr>
      <t>gasket</t>
    </r>
    <phoneticPr fontId="2" type="noConversion"/>
  </si>
  <si>
    <t>460.0C708.0001</t>
    <phoneticPr fontId="2" type="noConversion"/>
  </si>
  <si>
    <t>NFL17 60 LCASE ASSY SM Black</t>
    <phoneticPr fontId="2" type="noConversion"/>
  </si>
  <si>
    <t>460.0C704.0001</t>
    <phoneticPr fontId="2" type="noConversion"/>
  </si>
  <si>
    <t xml:space="preserve">NFL17 60 LCASE ASSY HH Silver      </t>
    <phoneticPr fontId="2" type="noConversion"/>
  </si>
  <si>
    <r>
      <t>PV</t>
    </r>
    <r>
      <rPr>
        <sz val="12"/>
        <color theme="1"/>
        <rFont val="細明體"/>
        <family val="3"/>
        <charset val="136"/>
      </rPr>
      <t>增加印刷</t>
    </r>
    <r>
      <rPr>
        <sz val="12"/>
        <color theme="1"/>
        <rFont val="Calibri"/>
        <family val="2"/>
      </rPr>
      <t xml:space="preserve">in painting config(S 0.12)
MV </t>
    </r>
    <r>
      <rPr>
        <sz val="12"/>
        <color theme="1"/>
        <rFont val="細明體"/>
        <family val="3"/>
        <charset val="136"/>
      </rPr>
      <t>增加</t>
    </r>
    <r>
      <rPr>
        <sz val="12"/>
        <color theme="1"/>
        <rFont val="Calibri"/>
        <family val="2"/>
      </rPr>
      <t>2pcs mylar</t>
    </r>
    <phoneticPr fontId="2" type="noConversion"/>
  </si>
  <si>
    <t>ASSY SSD HOLDER BOX NFL17</t>
    <phoneticPr fontId="2" type="noConversion"/>
  </si>
  <si>
    <t>Option</t>
    <phoneticPr fontId="2" type="noConversion"/>
  </si>
  <si>
    <t>442.0C71J.0001</t>
    <phoneticPr fontId="2" type="noConversion"/>
  </si>
  <si>
    <t>HLDR CABLE FRAME L NFL17</t>
    <phoneticPr fontId="2" type="noConversion"/>
  </si>
  <si>
    <t>460.0C70H.0001</t>
    <phoneticPr fontId="2" type="noConversion"/>
  </si>
  <si>
    <t>NFL17 60 ODD Bezel ASSY SM Black</t>
    <phoneticPr fontId="2" type="noConversion"/>
  </si>
  <si>
    <t>460.0C706.0001</t>
    <phoneticPr fontId="2" type="noConversion"/>
  </si>
  <si>
    <t>NFL17 60 ODD Bezel ASSY HH Silver</t>
    <phoneticPr fontId="2" type="noConversion"/>
  </si>
  <si>
    <t>PANEL HINGE Cover R +protect film(0.02)</t>
    <phoneticPr fontId="2" type="noConversion"/>
  </si>
  <si>
    <t>PANEL HINGE Cover L +protect film(0.02)</t>
    <phoneticPr fontId="2" type="noConversion"/>
  </si>
  <si>
    <t>Metal</t>
    <phoneticPr fontId="2" type="noConversion"/>
  </si>
  <si>
    <t>460.0C70Y.0001</t>
    <phoneticPr fontId="2" type="noConversion"/>
  </si>
  <si>
    <t>ASSY_60_KB_BKT OPP17 NON-BACKLIT</t>
    <phoneticPr fontId="2" type="noConversion"/>
  </si>
  <si>
    <t>433.0C703.0001</t>
    <phoneticPr fontId="2" type="noConversion"/>
  </si>
  <si>
    <t>ODD BRACKET OPP17</t>
    <phoneticPr fontId="2" type="noConversion"/>
  </si>
  <si>
    <t>460.0C703.0001</t>
    <phoneticPr fontId="2" type="noConversion"/>
  </si>
  <si>
    <t>ASSY 60 CPU BKT OPP17</t>
    <phoneticPr fontId="2" type="noConversion"/>
  </si>
  <si>
    <t>B. Others Total</t>
    <phoneticPr fontId="4" type="noConversion"/>
  </si>
  <si>
    <t>Rubber/Mylar</t>
    <phoneticPr fontId="2" type="noConversion"/>
  </si>
  <si>
    <t>RUBBER 9_5 HDD SUPPORT OPP17</t>
  </si>
  <si>
    <t>RUB POWER KNOB SUPPORT OPP17</t>
  </si>
  <si>
    <t>RUB FOOT REAR  L LCASE OPP17</t>
  </si>
  <si>
    <t>RUB FOOT REAR  R LCASE OPP17</t>
  </si>
  <si>
    <t>RUB 2 TP PRESS OPP17</t>
  </si>
  <si>
    <t>RUB 1 TP PRESS OPP17</t>
  </si>
  <si>
    <t>RUB FOOT   (普膠)</t>
    <phoneticPr fontId="2" type="noConversion"/>
  </si>
  <si>
    <t>DC-in  lens sponge(RESIN WHITE)</t>
    <phoneticPr fontId="2" type="noConversion"/>
  </si>
  <si>
    <t>Power lens sponge (RESIN WHITE)</t>
    <phoneticPr fontId="2" type="noConversion"/>
  </si>
  <si>
    <t>MIC RUBBER (for touch only $0.027)</t>
    <phoneticPr fontId="2" type="noConversion"/>
  </si>
  <si>
    <t>DUST COVER</t>
    <phoneticPr fontId="2" type="noConversion"/>
  </si>
  <si>
    <t>AL foli (Thermal solution)</t>
    <phoneticPr fontId="2" type="noConversion"/>
  </si>
  <si>
    <t>440.0C70R.0001</t>
    <phoneticPr fontId="2" type="noConversion"/>
  </si>
  <si>
    <t>MYLAR HINGE ACID TAPE NFL17</t>
    <phoneticPr fontId="2" type="noConversion"/>
  </si>
  <si>
    <t>440.0C70Y.0001</t>
    <phoneticPr fontId="2" type="noConversion"/>
  </si>
  <si>
    <t>MYLAR FIN AL FOIL NFL17 (for Discrete only)</t>
    <phoneticPr fontId="2" type="noConversion"/>
  </si>
  <si>
    <t>0204 BOM cancel</t>
    <phoneticPr fontId="2" type="noConversion"/>
  </si>
  <si>
    <t>440.08C0G.0002</t>
    <phoneticPr fontId="2" type="noConversion"/>
  </si>
  <si>
    <t>DOUBLE ADHESIVE TOUCH BD NFL17 (Touch SKU Only)</t>
    <phoneticPr fontId="2" type="noConversion"/>
  </si>
  <si>
    <t>434.0C701.0001</t>
    <phoneticPr fontId="2" type="noConversion"/>
  </si>
  <si>
    <t>EMI AL FOIL TOUCH BD NFL17 (Touch SKU Only)</t>
    <phoneticPr fontId="2" type="noConversion"/>
  </si>
  <si>
    <t>447.08C0E.0001</t>
    <phoneticPr fontId="2" type="noConversion"/>
  </si>
  <si>
    <t>HDD SUPPORT RUBBER NFL17 FOR 9.5mm (HDD SKU Only)</t>
    <phoneticPr fontId="2" type="noConversion"/>
  </si>
  <si>
    <t>447.0C702.0001</t>
    <phoneticPr fontId="2" type="noConversion"/>
  </si>
  <si>
    <t>NFL17 RUBBER FOO F Black</t>
    <phoneticPr fontId="2" type="noConversion"/>
  </si>
  <si>
    <t>447.0C70B.0001</t>
    <phoneticPr fontId="2" type="noConversion"/>
  </si>
  <si>
    <t>NFL17 RUBBER FOO B Black</t>
    <phoneticPr fontId="2" type="noConversion"/>
  </si>
  <si>
    <t>Speaker</t>
    <phoneticPr fontId="2" type="noConversion"/>
  </si>
  <si>
    <t>SPEAKER OPP17 FG</t>
  </si>
  <si>
    <t>Cable</t>
    <phoneticPr fontId="2" type="noConversion"/>
  </si>
  <si>
    <t>C.A. ODD FFC OPP17 HT</t>
  </si>
  <si>
    <t>CABLE LVDS CCD CABLE OPP17 ICT</t>
  </si>
  <si>
    <t>C.A. POWER BD FFC OPP17 HB</t>
  </si>
  <si>
    <t>C.A. TP CLICK BD FFC OPP17 HB</t>
  </si>
  <si>
    <t>C.A. TP FFC OPP17 HB</t>
  </si>
  <si>
    <t>C.A. C-R FFC FOR NORMAL HDD OPP17 MG</t>
  </si>
  <si>
    <t>ANTENNA CABLE (AUX)</t>
    <phoneticPr fontId="2" type="noConversion"/>
  </si>
  <si>
    <t>LVDS WITH TOUCH CABLE(US:1.67)</t>
    <phoneticPr fontId="2" type="noConversion"/>
  </si>
  <si>
    <t>HDD cable with connect</t>
    <phoneticPr fontId="2" type="noConversion"/>
  </si>
  <si>
    <t>Thermal ?</t>
    <phoneticPr fontId="2" type="noConversion"/>
  </si>
  <si>
    <t>ASSY_THM_INTEL_UMA_FCN+FCN</t>
  </si>
  <si>
    <t>hinge</t>
    <phoneticPr fontId="2" type="noConversion"/>
  </si>
  <si>
    <t>HINGE L OPP17 ASSY SNR</t>
  </si>
  <si>
    <t>HINGE R OPP17 ASSY SNR</t>
  </si>
  <si>
    <t>EMI 
( gasket &amp;spring)</t>
    <phoneticPr fontId="2" type="noConversion"/>
  </si>
  <si>
    <t>SPRING EMI 2*3.3*3.8MM</t>
  </si>
  <si>
    <t>EMI SMD SQ-75G EMI STOP</t>
  </si>
  <si>
    <t>EMI GASKET 8X5X3.5 OPP17</t>
  </si>
  <si>
    <t>GASKET DC-IN OPP17</t>
  </si>
  <si>
    <t>screw</t>
    <phoneticPr fontId="2" type="noConversion"/>
  </si>
  <si>
    <t>STAINLESS STEEL SCREW-SCRW WAFER M2.5*L7</t>
  </si>
  <si>
    <t>M2X4 (BIG HEAD) MAPI</t>
  </si>
  <si>
    <t>SCRW M2.5XL3 T0.6 D7 NI+NYLOK</t>
  </si>
  <si>
    <t>CRW M2*L2.5 #1 T=0.5 D=4/BLACK</t>
  </si>
  <si>
    <t>SCRW M2XL2 T0.35 D7 GL ZN+NYLOK</t>
  </si>
  <si>
    <t>COLOR SCREW</t>
    <phoneticPr fontId="2" type="noConversion"/>
  </si>
  <si>
    <t>Key parts</t>
    <phoneticPr fontId="2" type="noConversion"/>
  </si>
  <si>
    <t>screw
(不含60assy裡的screw)</t>
    <phoneticPr fontId="2" type="noConversion"/>
  </si>
  <si>
    <t>086.9A353.07R0</t>
    <phoneticPr fontId="4" type="noConversion"/>
  </si>
  <si>
    <t>86.3A352.4R0</t>
    <phoneticPr fontId="4" type="noConversion"/>
  </si>
  <si>
    <t>086.9AS63.03R0</t>
    <phoneticPr fontId="4" type="noConversion"/>
  </si>
  <si>
    <t>86.4A362.2R5</t>
    <phoneticPr fontId="4" type="noConversion"/>
  </si>
  <si>
    <t>86.00R69.322</t>
    <phoneticPr fontId="4" type="noConversion"/>
  </si>
  <si>
    <t>86.00U49.73D</t>
    <phoneticPr fontId="4" type="noConversion"/>
  </si>
  <si>
    <t>SCRW M2.5XL13 黑鋅</t>
    <phoneticPr fontId="4" type="noConversion"/>
  </si>
  <si>
    <t>Gasket
(不含60assy裡的Gasket)</t>
    <phoneticPr fontId="2" type="noConversion"/>
  </si>
  <si>
    <t>434.08C0C.0001</t>
    <phoneticPr fontId="4" type="noConversion"/>
  </si>
  <si>
    <t>434.08C05.0001</t>
    <phoneticPr fontId="4" type="noConversion"/>
  </si>
  <si>
    <t>EMI Spring</t>
    <phoneticPr fontId="2" type="noConversion"/>
  </si>
  <si>
    <t>34.4Y806.001</t>
    <phoneticPr fontId="4" type="noConversion"/>
  </si>
  <si>
    <t>34.15J03.001</t>
    <phoneticPr fontId="4" type="noConversion"/>
  </si>
  <si>
    <t>Hinges</t>
  </si>
  <si>
    <t>433.0C704.0001</t>
    <phoneticPr fontId="4" type="noConversion"/>
  </si>
  <si>
    <t>HINGE L NFL17 SNR</t>
    <phoneticPr fontId="4" type="noConversion"/>
  </si>
  <si>
    <t>433.0C705.0001</t>
    <phoneticPr fontId="4" type="noConversion"/>
  </si>
  <si>
    <t>HINGE R NFL17 SNR</t>
    <phoneticPr fontId="4" type="noConversion"/>
  </si>
  <si>
    <t>Thermal Module(w/Fan) 15W UMA</t>
    <phoneticPr fontId="2" type="noConversion"/>
  </si>
  <si>
    <t>460.0C702.0001</t>
    <phoneticPr fontId="4" type="noConversion"/>
  </si>
  <si>
    <t>023.400BM.0001</t>
    <phoneticPr fontId="4" type="noConversion"/>
  </si>
  <si>
    <t>SPEAKER NFL FG</t>
    <phoneticPr fontId="4" type="noConversion"/>
  </si>
  <si>
    <t>Woofer</t>
  </si>
  <si>
    <t>Micphone</t>
  </si>
  <si>
    <t>Cable - 
FFC, FPC, Power Code</t>
    <phoneticPr fontId="4" type="noConversion"/>
  </si>
  <si>
    <t>450.08C05.0001</t>
    <phoneticPr fontId="4" type="noConversion"/>
  </si>
  <si>
    <t>450.0C702.0001</t>
    <phoneticPr fontId="4" type="noConversion"/>
  </si>
  <si>
    <t>C.A. PW FFC NFL17 HB</t>
    <phoneticPr fontId="4" type="noConversion"/>
  </si>
  <si>
    <t>450.0C704.0001</t>
    <phoneticPr fontId="4" type="noConversion"/>
  </si>
  <si>
    <t>C.A. TP FFC NFL17 HB</t>
    <phoneticPr fontId="4" type="noConversion"/>
  </si>
  <si>
    <t>450.0C703.0001</t>
    <phoneticPr fontId="4" type="noConversion"/>
  </si>
  <si>
    <t>C.A. TB FFC NFL17 HB</t>
    <phoneticPr fontId="4" type="noConversion"/>
  </si>
  <si>
    <t>450.0C701.0001</t>
    <phoneticPr fontId="4" type="noConversion"/>
  </si>
  <si>
    <t>C.A. CR FFC NFL17 HB</t>
    <phoneticPr fontId="4" type="noConversion"/>
  </si>
  <si>
    <t>Cable-
Wire/Harness</t>
    <phoneticPr fontId="4" type="noConversion"/>
  </si>
  <si>
    <t>450.0C707.0001</t>
    <phoneticPr fontId="4" type="noConversion"/>
  </si>
  <si>
    <t>C.A. EDP CCD CABLE NFL17 ICT</t>
    <phoneticPr fontId="4" type="noConversion"/>
  </si>
  <si>
    <t>450.0C706.0001</t>
    <phoneticPr fontId="4" type="noConversion"/>
  </si>
  <si>
    <t>C.A. EDP CCD CABLE NFL17 TOUCH ICT (Touch SKU Only)</t>
    <phoneticPr fontId="4" type="noConversion"/>
  </si>
  <si>
    <t>Key parts</t>
    <phoneticPr fontId="2" type="noConversion"/>
  </si>
  <si>
    <t>Antenna</t>
    <phoneticPr fontId="2" type="noConversion"/>
  </si>
  <si>
    <t>Attribute</t>
    <phoneticPr fontId="2" type="noConversion"/>
  </si>
  <si>
    <t>QTY</t>
  </si>
  <si>
    <t>cost</t>
    <phoneticPr fontId="62" type="noConversion"/>
  </si>
  <si>
    <t xml:space="preserve">Cost(Summary) </t>
    <phoneticPr fontId="2" type="noConversion"/>
  </si>
  <si>
    <t>Housing</t>
    <phoneticPr fontId="2" type="noConversion"/>
  </si>
  <si>
    <t>A-cover</t>
    <phoneticPr fontId="2" type="noConversion"/>
  </si>
  <si>
    <t>Bezel assy</t>
    <phoneticPr fontId="2" type="noConversion"/>
  </si>
  <si>
    <t>C-cover</t>
    <phoneticPr fontId="2" type="noConversion"/>
  </si>
  <si>
    <t>D-cover</t>
    <phoneticPr fontId="2" type="noConversion"/>
  </si>
  <si>
    <r>
      <t xml:space="preserve">Dummy FingerPrinter cover  </t>
    </r>
    <r>
      <rPr>
        <sz val="10"/>
        <color theme="2"/>
        <rFont val="Calibri"/>
        <family val="2"/>
      </rPr>
      <t>$0.35 ( C Cover)</t>
    </r>
    <phoneticPr fontId="4" type="noConversion"/>
  </si>
  <si>
    <t xml:space="preserve">Smart card dummy cover ($0.39) </t>
    <phoneticPr fontId="4" type="noConversion"/>
  </si>
  <si>
    <t>54.25042.001, SMART CARD FOR BULLET 2WR811C0P-BL-4H, module.</t>
    <phoneticPr fontId="4" type="noConversion"/>
  </si>
  <si>
    <t xml:space="preserve">SIM card Dummy Cover ($0.22) UV Paint (1 coat) --Option 1    </t>
    <phoneticPr fontId="4" type="noConversion"/>
  </si>
  <si>
    <t>SIM CARD CAP (MIM) -----------------------------------------------Option 2     ($1.10)</t>
    <phoneticPr fontId="4" type="noConversion"/>
  </si>
  <si>
    <t>SIM CARD TRAY AND CAP (MIM tray+ UV 1 coat out door)----Option 3 ($1.30)</t>
    <phoneticPr fontId="4" type="noConversion"/>
  </si>
  <si>
    <t>DUMMY CAP   UV Paint (1 coat)   ($0.22) :baseline</t>
    <phoneticPr fontId="4" type="noConversion"/>
  </si>
  <si>
    <t>Metal (Key Assembly)</t>
    <phoneticPr fontId="2" type="noConversion"/>
  </si>
  <si>
    <t>KB_BKT</t>
    <phoneticPr fontId="2" type="noConversion"/>
  </si>
  <si>
    <t>TP Suppoet plate (SUS)</t>
    <phoneticPr fontId="2" type="noConversion"/>
  </si>
  <si>
    <t>TP Click bracket (SGCC)</t>
    <phoneticPr fontId="2" type="noConversion"/>
  </si>
  <si>
    <t>CPU BRACKET</t>
    <phoneticPr fontId="2" type="noConversion"/>
  </si>
  <si>
    <t xml:space="preserve">DDR shielding can (RF) for MB </t>
    <phoneticPr fontId="62" type="noConversion"/>
  </si>
  <si>
    <t>USB 3.0 shielding can (RF) for MB</t>
    <phoneticPr fontId="62" type="noConversion"/>
  </si>
  <si>
    <t>Type-C shielding can (RF) for MB</t>
    <phoneticPr fontId="62" type="noConversion"/>
  </si>
  <si>
    <t>thunderbolt re-drive IC can (RF) for MB</t>
    <phoneticPr fontId="4" type="noConversion"/>
  </si>
  <si>
    <t>Fringer print bracket</t>
    <phoneticPr fontId="62" type="noConversion"/>
  </si>
  <si>
    <t>Hinge Cap</t>
    <phoneticPr fontId="2" type="noConversion"/>
  </si>
  <si>
    <t xml:space="preserve"> I/O bracket</t>
    <phoneticPr fontId="2" type="noConversion"/>
  </si>
  <si>
    <t>Rubber/Mylar</t>
    <phoneticPr fontId="2" type="noConversion"/>
  </si>
  <si>
    <r>
      <t xml:space="preserve">NBA11_DEVCON MA2060_GULE (glass </t>
    </r>
    <r>
      <rPr>
        <sz val="10"/>
        <rFont val="細明體"/>
        <family val="3"/>
        <charset val="136"/>
      </rPr>
      <t>與</t>
    </r>
    <r>
      <rPr>
        <sz val="10"/>
        <rFont val="Calibri"/>
        <family val="2"/>
      </rPr>
      <t>bezel</t>
    </r>
    <r>
      <rPr>
        <sz val="10"/>
        <rFont val="細明體"/>
        <family val="3"/>
        <charset val="136"/>
      </rPr>
      <t>的膠</t>
    </r>
    <r>
      <rPr>
        <sz val="10"/>
        <rFont val="Calibri"/>
        <family val="2"/>
      </rPr>
      <t>) Bezel.</t>
    </r>
    <phoneticPr fontId="2" type="noConversion"/>
  </si>
  <si>
    <t>AL FOIL TOUCH BD ENVY15</t>
    <phoneticPr fontId="2" type="noConversion"/>
  </si>
  <si>
    <t>NBA15_ENVY_WLAN_CARD_MYLAR_TENYI   (A Cover)</t>
    <phoneticPr fontId="2" type="noConversion"/>
  </si>
  <si>
    <t>Fringer print Mylar</t>
    <phoneticPr fontId="62" type="noConversion"/>
  </si>
  <si>
    <t>BONBON_MIC_RUBBER bezel</t>
    <phoneticPr fontId="4" type="noConversion"/>
  </si>
  <si>
    <t>RUB_ENVY15_RUBBER_FOOT_F_SILVER (quoted in D Cover) ($0.35x2=0.7)</t>
    <phoneticPr fontId="2" type="noConversion"/>
  </si>
  <si>
    <t>Rubber_ENVY15_TP C Cover</t>
    <phoneticPr fontId="2" type="noConversion"/>
  </si>
  <si>
    <t>MB side_SHIELDING_AL_FOIL (Key Assembly) $0.0927</t>
    <phoneticPr fontId="2" type="noConversion"/>
  </si>
  <si>
    <t>MB side_SHIELDING_MYLAR (Key Assembly) $0.05 * 2pcs</t>
    <phoneticPr fontId="2" type="noConversion"/>
  </si>
  <si>
    <t>Glass TP  SILVER  (C Cover)</t>
    <phoneticPr fontId="2" type="noConversion"/>
  </si>
  <si>
    <t>CINNA_MB_RUBBER  (Key Assembly)</t>
    <phoneticPr fontId="2" type="noConversion"/>
  </si>
  <si>
    <t>CPU AL foil (Key Assembly) $0.0531</t>
    <phoneticPr fontId="2" type="noConversion"/>
  </si>
  <si>
    <t>KB Mylar (waterpoof) C Cover</t>
    <phoneticPr fontId="2" type="noConversion"/>
  </si>
  <si>
    <t>Cu foil : 200mmx90mmx0.15mm(CU 0.1+0.05 TT219) for KB C Cover ($0.52)</t>
    <phoneticPr fontId="4" type="noConversion"/>
  </si>
  <si>
    <t>AL FOIL TOUCH BD ENVY15 A Cover</t>
    <phoneticPr fontId="2" type="noConversion"/>
  </si>
  <si>
    <r>
      <t>Hinge cap rubber (</t>
    </r>
    <r>
      <rPr>
        <sz val="10"/>
        <color theme="1"/>
        <rFont val="細明體"/>
        <family val="3"/>
        <charset val="136"/>
      </rPr>
      <t>內構件</t>
    </r>
    <r>
      <rPr>
        <sz val="10"/>
        <color theme="1"/>
        <rFont val="Calibri"/>
        <family val="2"/>
      </rPr>
      <t xml:space="preserve"> for </t>
    </r>
    <r>
      <rPr>
        <sz val="10"/>
        <color theme="1"/>
        <rFont val="細明體"/>
        <family val="3"/>
        <charset val="136"/>
      </rPr>
      <t>理線遮醜用</t>
    </r>
    <r>
      <rPr>
        <sz val="10"/>
        <color theme="1"/>
        <rFont val="Calibri"/>
        <family val="2"/>
      </rPr>
      <t xml:space="preserve"> in A Cover </t>
    </r>
    <r>
      <rPr>
        <sz val="10"/>
        <color theme="1"/>
        <rFont val="細明體"/>
        <family val="3"/>
        <charset val="136"/>
      </rPr>
      <t>雜項</t>
    </r>
    <r>
      <rPr>
        <sz val="10"/>
        <color theme="1"/>
        <rFont val="Calibri"/>
        <family val="2"/>
      </rPr>
      <t>)</t>
    </r>
    <phoneticPr fontId="4" type="noConversion"/>
  </si>
  <si>
    <t>Power button light pipe ( for C-cover)</t>
    <phoneticPr fontId="4" type="noConversion"/>
  </si>
  <si>
    <t>Adhesive (for daughter boards)</t>
    <phoneticPr fontId="4" type="noConversion"/>
  </si>
  <si>
    <t>Mylar +printer (on webcam)  ($0.06  option)</t>
    <phoneticPr fontId="4" type="noConversion"/>
  </si>
  <si>
    <t>Finger printer sponge  (waterpoof)</t>
    <phoneticPr fontId="4" type="noConversion"/>
  </si>
  <si>
    <t>IR sponge  (0.023*2 = $0.046)   option</t>
    <phoneticPr fontId="4" type="noConversion"/>
  </si>
  <si>
    <t>86.00F58.726</t>
  </si>
  <si>
    <t>86.00H57.720</t>
  </si>
  <si>
    <t>86.00N51.622</t>
  </si>
  <si>
    <t>86.9A562.2R5</t>
  </si>
  <si>
    <t>86.5A353.5R0</t>
  </si>
  <si>
    <r>
      <t>M2 x L5(</t>
    </r>
    <r>
      <rPr>
        <sz val="10"/>
        <rFont val="細明體"/>
        <family val="3"/>
        <charset val="136"/>
      </rPr>
      <t>梅花頭</t>
    </r>
    <r>
      <rPr>
        <sz val="10"/>
        <rFont val="Arial"/>
        <family val="2"/>
      </rPr>
      <t>)</t>
    </r>
    <r>
      <rPr>
        <sz val="10"/>
        <rFont val="細明體"/>
        <family val="3"/>
        <charset val="136"/>
      </rPr>
      <t>頭厚</t>
    </r>
    <r>
      <rPr>
        <sz val="10"/>
        <rFont val="Arial"/>
        <family val="2"/>
      </rPr>
      <t>0.3</t>
    </r>
    <phoneticPr fontId="4" type="noConversion"/>
  </si>
  <si>
    <t>86.00R69.322</t>
  </si>
  <si>
    <t>86.6A562.3R5</t>
  </si>
  <si>
    <t>86.00D82.623</t>
  </si>
  <si>
    <r>
      <t>M2 x L5(</t>
    </r>
    <r>
      <rPr>
        <sz val="10"/>
        <rFont val="細明體"/>
        <family val="3"/>
        <charset val="136"/>
      </rPr>
      <t>梅花頭</t>
    </r>
    <r>
      <rPr>
        <sz val="10"/>
        <rFont val="Arial"/>
        <family val="2"/>
      </rPr>
      <t>)</t>
    </r>
    <r>
      <rPr>
        <sz val="10"/>
        <rFont val="細明體"/>
        <family val="3"/>
        <charset val="136"/>
      </rPr>
      <t>頭厚</t>
    </r>
    <r>
      <rPr>
        <sz val="10"/>
        <rFont val="Arial"/>
        <family val="2"/>
      </rPr>
      <t>0.3 (Color)</t>
    </r>
    <phoneticPr fontId="4" type="noConversion"/>
  </si>
  <si>
    <r>
      <t>M2 x L5(</t>
    </r>
    <r>
      <rPr>
        <sz val="10"/>
        <rFont val="細明體"/>
        <family val="3"/>
        <charset val="136"/>
      </rPr>
      <t>梅花頭</t>
    </r>
    <r>
      <rPr>
        <sz val="10"/>
        <rFont val="Arial"/>
        <family val="2"/>
      </rPr>
      <t>)</t>
    </r>
    <r>
      <rPr>
        <sz val="10"/>
        <rFont val="細明體"/>
        <family val="3"/>
        <charset val="136"/>
      </rPr>
      <t>頭厚</t>
    </r>
    <r>
      <rPr>
        <sz val="10"/>
        <rFont val="Arial"/>
        <family val="2"/>
      </rPr>
      <t>0.8</t>
    </r>
    <phoneticPr fontId="4" type="noConversion"/>
  </si>
  <si>
    <r>
      <t>M2 x L7(</t>
    </r>
    <r>
      <rPr>
        <sz val="10"/>
        <rFont val="細明體"/>
        <family val="3"/>
        <charset val="136"/>
      </rPr>
      <t>梅花頭</t>
    </r>
    <r>
      <rPr>
        <sz val="10"/>
        <rFont val="Arial"/>
        <family val="2"/>
      </rPr>
      <t>)</t>
    </r>
    <r>
      <rPr>
        <sz val="10"/>
        <rFont val="細明體"/>
        <family val="3"/>
        <charset val="136"/>
      </rPr>
      <t>頭厚</t>
    </r>
    <r>
      <rPr>
        <sz val="10"/>
        <rFont val="Arial"/>
        <family val="2"/>
      </rPr>
      <t>0.8</t>
    </r>
    <phoneticPr fontId="4" type="noConversion"/>
  </si>
  <si>
    <r>
      <t>M2 x L9(</t>
    </r>
    <r>
      <rPr>
        <sz val="10"/>
        <rFont val="細明體"/>
        <family val="3"/>
        <charset val="136"/>
      </rPr>
      <t>梅花頭</t>
    </r>
    <r>
      <rPr>
        <sz val="10"/>
        <rFont val="Arial"/>
        <family val="2"/>
      </rPr>
      <t>)</t>
    </r>
    <r>
      <rPr>
        <sz val="10"/>
        <rFont val="細明體"/>
        <family val="3"/>
        <charset val="136"/>
      </rPr>
      <t>頭厚</t>
    </r>
    <r>
      <rPr>
        <sz val="10"/>
        <rFont val="Arial"/>
        <family val="2"/>
      </rPr>
      <t>0.8</t>
    </r>
    <phoneticPr fontId="4" type="noConversion"/>
  </si>
  <si>
    <t>M1.6X 3.0</t>
  </si>
  <si>
    <t>EMI (gasket)</t>
    <phoneticPr fontId="2" type="noConversion"/>
  </si>
  <si>
    <t>434.03V0K.0001--&gt;434.0BX0E.0001</t>
    <phoneticPr fontId="4" type="noConversion"/>
  </si>
  <si>
    <t>434.0C30S.0001</t>
    <phoneticPr fontId="4" type="noConversion"/>
  </si>
  <si>
    <t>434.0EC0E.0001</t>
  </si>
  <si>
    <t>434.0EC0F.0001</t>
  </si>
  <si>
    <t xml:space="preserve">440.0EC0L.0001 </t>
  </si>
  <si>
    <t>440.0EC0L.0002 (Gasket) MB Key Assembly</t>
    <phoneticPr fontId="4" type="noConversion"/>
  </si>
  <si>
    <t>434.08C0A.0001 (EMI GASKET 5X10X1 OPP17) for MB (Key Assembly)</t>
    <phoneticPr fontId="4" type="noConversion"/>
  </si>
  <si>
    <t>434.0EB0B.0001 (SSD tape)  for MB (Key Assembly)</t>
    <phoneticPr fontId="4" type="noConversion"/>
  </si>
  <si>
    <t>434.0EC0D.0001 (CINNA_KB_Condutive_Tape)  C Cover</t>
    <phoneticPr fontId="4" type="noConversion"/>
  </si>
  <si>
    <t>434.07P05.0001 (BONBON11 EMI GASKET 10X6X1)  (Key Assembly)</t>
    <phoneticPr fontId="4" type="noConversion"/>
  </si>
  <si>
    <t>34.4CV13.001 (EMI for thermal module) Thermal</t>
    <phoneticPr fontId="4" type="noConversion"/>
  </si>
  <si>
    <t>Condutive_Tape (Speak_conductive tape x2_Contact to MB (67x15x0.1, 88x15x0.1) C Cover</t>
    <phoneticPr fontId="4" type="noConversion"/>
  </si>
  <si>
    <t>Gasket (Speaker &amp; battery) C Cover</t>
    <phoneticPr fontId="4" type="noConversion"/>
  </si>
  <si>
    <t>Conductive tapex2 (182x36x0.1) for battery Cover</t>
    <phoneticPr fontId="4" type="noConversion"/>
  </si>
  <si>
    <t>BTY_Gasket on D x1(185x15) D Cover</t>
    <phoneticPr fontId="4" type="noConversion"/>
  </si>
  <si>
    <t>CPU_BKT_AL_FOIL(65 x 35 x 0.1) Key Assembly</t>
    <phoneticPr fontId="62" type="noConversion"/>
  </si>
  <si>
    <t>CPU_BKT_MYLAR Key Assembly</t>
    <phoneticPr fontId="62" type="noConversion"/>
  </si>
  <si>
    <t>CPU_BKT_EMI_GASKET Key Assembly</t>
    <phoneticPr fontId="62" type="noConversion"/>
  </si>
  <si>
    <r>
      <t xml:space="preserve">Ecofoam </t>
    </r>
    <r>
      <rPr>
        <sz val="10"/>
        <color rgb="FF0000FF"/>
        <rFont val="細明體"/>
        <family val="3"/>
        <charset val="136"/>
      </rPr>
      <t>導電泡棉</t>
    </r>
    <r>
      <rPr>
        <sz val="10"/>
        <color rgb="FF0000FF"/>
        <rFont val="Calibri"/>
        <family val="2"/>
      </rPr>
      <t xml:space="preserve"> D Cover</t>
    </r>
    <phoneticPr fontId="62" type="noConversion"/>
  </si>
  <si>
    <t>SSD_Gasket for MB on C Cover</t>
    <phoneticPr fontId="62" type="noConversion"/>
  </si>
  <si>
    <t>SSD_AL_Foil  for MB on C Cover</t>
    <phoneticPr fontId="62" type="noConversion"/>
  </si>
  <si>
    <t>SSD_Mylar  for MB on C Cover</t>
    <phoneticPr fontId="62" type="noConversion"/>
  </si>
  <si>
    <t>MB side_SHIELDING_AL_FOIL (High sign AL) (Key Assembly)</t>
    <phoneticPr fontId="62" type="noConversion"/>
  </si>
  <si>
    <t>Graphite</t>
    <phoneticPr fontId="2" type="noConversion"/>
  </si>
  <si>
    <t>200mmx90mmx0.15mm(CU 0.1+0.05 TT219) for KB C Cover</t>
    <phoneticPr fontId="4" type="noConversion"/>
  </si>
  <si>
    <t>Graphite L-case</t>
    <phoneticPr fontId="2" type="noConversion"/>
  </si>
  <si>
    <t>434.0EC0J.0001</t>
    <phoneticPr fontId="2" type="noConversion"/>
  </si>
  <si>
    <r>
      <t>ENVY13_360_U3+ Type C_Absorber for circuit__right_Bottom side (RF</t>
    </r>
    <r>
      <rPr>
        <sz val="10"/>
        <rFont val="細明體"/>
        <family val="3"/>
        <charset val="136"/>
      </rPr>
      <t>需求</t>
    </r>
    <r>
      <rPr>
        <sz val="10"/>
        <rFont val="Calibri"/>
        <family val="2"/>
      </rPr>
      <t>)</t>
    </r>
    <phoneticPr fontId="4" type="noConversion"/>
  </si>
  <si>
    <t>434.0EC0H.0001</t>
    <phoneticPr fontId="2" type="noConversion"/>
  </si>
  <si>
    <t>Absorber (63 x 2 x 26.7) for MB C Cover</t>
    <phoneticPr fontId="4" type="noConversion"/>
  </si>
  <si>
    <t>Absorber (50 x 2 x 50) for Turbo on A-cover ($0.21)</t>
    <phoneticPr fontId="4" type="noConversion"/>
  </si>
  <si>
    <t>Absorber (100 x 2 x 100) for Turbo on MB ($0.43)</t>
    <phoneticPr fontId="4" type="noConversion"/>
  </si>
  <si>
    <t>Magnet</t>
    <phoneticPr fontId="62" type="noConversion"/>
  </si>
  <si>
    <r>
      <t>Magnet (D Cover) (</t>
    </r>
    <r>
      <rPr>
        <sz val="10"/>
        <rFont val="細明體"/>
        <family val="3"/>
        <charset val="136"/>
      </rPr>
      <t>吸付</t>
    </r>
    <r>
      <rPr>
        <sz val="10"/>
        <rFont val="Calibri"/>
        <family val="2"/>
      </rPr>
      <t xml:space="preserve"> 360x</t>
    </r>
    <r>
      <rPr>
        <sz val="10"/>
        <rFont val="細明體"/>
        <family val="3"/>
        <charset val="136"/>
      </rPr>
      <t>，</t>
    </r>
    <r>
      <rPr>
        <sz val="10"/>
        <rFont val="Calibri"/>
        <family val="2"/>
      </rPr>
      <t xml:space="preserve">panel </t>
    </r>
    <r>
      <rPr>
        <sz val="10"/>
        <rFont val="細明體"/>
        <family val="3"/>
        <charset val="136"/>
      </rPr>
      <t>與</t>
    </r>
    <r>
      <rPr>
        <sz val="10"/>
        <rFont val="Calibri"/>
        <family val="2"/>
      </rPr>
      <t xml:space="preserve"> </t>
    </r>
    <r>
      <rPr>
        <sz val="10"/>
        <rFont val="細明體"/>
        <family val="3"/>
        <charset val="136"/>
      </rPr>
      <t>下蓋關合用</t>
    </r>
    <r>
      <rPr>
        <sz val="10"/>
        <rFont val="Calibri"/>
        <family val="2"/>
      </rPr>
      <t>)</t>
    </r>
    <phoneticPr fontId="4" type="noConversion"/>
  </si>
  <si>
    <t>Magnet (C Cover) (for Pen ) (Option) $0.093 *2pcs = $0.186</t>
    <phoneticPr fontId="4" type="noConversion"/>
  </si>
  <si>
    <r>
      <t>Magnet for Nano sim (on C-cover) $</t>
    </r>
    <r>
      <rPr>
        <sz val="10"/>
        <color rgb="FFFF0000"/>
        <rFont val="Calibri"/>
        <family val="2"/>
      </rPr>
      <t>0.122</t>
    </r>
    <r>
      <rPr>
        <sz val="10"/>
        <rFont val="Calibri"/>
        <family val="2"/>
      </rPr>
      <t xml:space="preserve"> -Gauss:3400+/-250 (18.5 X5.5X3)-Option</t>
    </r>
    <phoneticPr fontId="4" type="noConversion"/>
  </si>
  <si>
    <t>hinge</t>
    <phoneticPr fontId="2" type="noConversion"/>
  </si>
  <si>
    <t>HINGE L</t>
    <phoneticPr fontId="2" type="noConversion"/>
  </si>
  <si>
    <t>HINGE R</t>
    <phoneticPr fontId="2" type="noConversion"/>
  </si>
  <si>
    <t>Cable</t>
    <phoneticPr fontId="2" type="noConversion"/>
  </si>
  <si>
    <r>
      <rPr>
        <sz val="10"/>
        <color rgb="FFFF0000"/>
        <rFont val="Calibri"/>
        <family val="2"/>
      </rPr>
      <t>IR</t>
    </r>
    <r>
      <rPr>
        <sz val="10"/>
        <rFont val="Calibri"/>
        <family val="2"/>
      </rPr>
      <t xml:space="preserve"> CCD//Shutter/G-sensor cable_Wire+F</t>
    </r>
    <r>
      <rPr>
        <sz val="10"/>
        <color rgb="FFFF0000"/>
        <rFont val="Calibri"/>
        <family val="2"/>
      </rPr>
      <t>F</t>
    </r>
    <r>
      <rPr>
        <sz val="10"/>
        <rFont val="Calibri"/>
        <family val="2"/>
      </rPr>
      <t xml:space="preserve">C Cable 40pin, 400mm (Option) </t>
    </r>
    <r>
      <rPr>
        <b/>
        <sz val="10"/>
        <color rgb="FFFF0000"/>
        <rFont val="Calibri"/>
        <family val="2"/>
      </rPr>
      <t>$1.95</t>
    </r>
    <phoneticPr fontId="62" type="noConversion"/>
  </si>
  <si>
    <r>
      <t>CCD//Shutter/G-sensor cable_Wire+F</t>
    </r>
    <r>
      <rPr>
        <sz val="10"/>
        <color rgb="FFFF0000"/>
        <rFont val="Calibri"/>
        <family val="2"/>
      </rPr>
      <t>F</t>
    </r>
    <r>
      <rPr>
        <sz val="10"/>
        <rFont val="Calibri"/>
        <family val="2"/>
      </rPr>
      <t>C Cable 40pin, 400mm</t>
    </r>
    <phoneticPr fontId="62" type="noConversion"/>
  </si>
  <si>
    <t>Touch+eDP cable (Coxial cable +IPX connecter) (44pin, 250mm)</t>
    <phoneticPr fontId="4" type="noConversion"/>
  </si>
  <si>
    <t>TP FFC (10pin, 60mm)</t>
    <phoneticPr fontId="62" type="noConversion"/>
  </si>
  <si>
    <t>SMART CARD FFC (20pin, 30mm) $0.12 (Option)</t>
    <phoneticPr fontId="62" type="noConversion"/>
  </si>
  <si>
    <t>NFC FFC (20pin, 90mm) $0.13 (optiion)</t>
    <phoneticPr fontId="62" type="noConversion"/>
  </si>
  <si>
    <t>VOLUME FFC (4pin, 30mm)</t>
    <phoneticPr fontId="62" type="noConversion"/>
  </si>
  <si>
    <t>FP FFC (8pin, 50mm) $0.23 (option)</t>
    <phoneticPr fontId="4" type="noConversion"/>
  </si>
  <si>
    <t>MIC cable (X3)</t>
    <phoneticPr fontId="4" type="noConversion"/>
  </si>
  <si>
    <t>Back MIC cable (x1)</t>
    <phoneticPr fontId="4" type="noConversion"/>
  </si>
  <si>
    <t>Speaker</t>
    <phoneticPr fontId="2" type="noConversion"/>
  </si>
  <si>
    <t>SPEAKER  FG Lakers</t>
    <phoneticPr fontId="2" type="noConversion"/>
  </si>
  <si>
    <t>Thermal</t>
    <phoneticPr fontId="2" type="noConversion"/>
  </si>
  <si>
    <t>ASSY_THM_INTEL_UMA_FCN+FCN</t>
    <phoneticPr fontId="2" type="noConversion"/>
  </si>
  <si>
    <t>ANTENNA AUX WLAN     (0.33)</t>
    <phoneticPr fontId="4" type="noConversion"/>
  </si>
  <si>
    <t>ANTENNA MAIN WLAN  (0.32)</t>
    <phoneticPr fontId="4" type="noConversion"/>
  </si>
  <si>
    <t>ANTENNA AUX WWAN (0.67)</t>
    <phoneticPr fontId="4" type="noConversion"/>
  </si>
  <si>
    <t>ANTENNA MAIN WWAN (0.66)</t>
    <phoneticPr fontId="4" type="noConversion"/>
  </si>
  <si>
    <t>NFC Antenna (2.8) or (2.15)</t>
    <phoneticPr fontId="4" type="noConversion"/>
  </si>
  <si>
    <t>Base  model: LS720 15" (Provence)</t>
    <phoneticPr fontId="2" type="noConversion"/>
  </si>
  <si>
    <t>2018 RFQ:  C940 15" (Enzo ) ID V6.0</t>
    <phoneticPr fontId="2" type="noConversion"/>
  </si>
  <si>
    <t>Sort 0
(Group)</t>
    <phoneticPr fontId="121" type="noConversion"/>
  </si>
  <si>
    <t>Sort 1
(Function)</t>
    <phoneticPr fontId="2" type="noConversion"/>
  </si>
  <si>
    <t>Sort 2
(Material)</t>
    <phoneticPr fontId="2" type="noConversion"/>
  </si>
  <si>
    <t>Sort 3
(Sourcer)</t>
    <phoneticPr fontId="2" type="noConversion"/>
  </si>
  <si>
    <t>Wistron P/N</t>
    <phoneticPr fontId="121" type="noConversion"/>
  </si>
  <si>
    <r>
      <t xml:space="preserve">Description 
</t>
    </r>
    <r>
      <rPr>
        <b/>
        <sz val="10"/>
        <color theme="1"/>
        <rFont val="微軟正黑體"/>
        <family val="2"/>
        <charset val="136"/>
      </rPr>
      <t>358.8*243.5*17.95</t>
    </r>
    <phoneticPr fontId="121" type="noConversion"/>
  </si>
  <si>
    <t>MP
Q'ty</t>
    <phoneticPr fontId="121" type="noConversion"/>
  </si>
  <si>
    <t>MP_1 Cost</t>
    <phoneticPr fontId="2" type="noConversion"/>
  </si>
  <si>
    <r>
      <t xml:space="preserve">CMF簡述: 
</t>
    </r>
    <r>
      <rPr>
        <b/>
        <sz val="10"/>
        <color rgb="FFFF0000"/>
        <rFont val="微軟正黑體"/>
        <family val="2"/>
        <charset val="136"/>
      </rPr>
      <t>355.2x238.32x19.7</t>
    </r>
    <phoneticPr fontId="2" type="noConversion"/>
  </si>
  <si>
    <r>
      <t xml:space="preserve">CMF簡述: 
</t>
    </r>
    <r>
      <rPr>
        <b/>
        <sz val="10"/>
        <color rgb="FFFF0000"/>
        <rFont val="微軟正黑體"/>
        <family val="2"/>
        <charset val="136"/>
      </rPr>
      <t>355.2x238.32x19.7</t>
    </r>
    <phoneticPr fontId="2" type="noConversion"/>
  </si>
  <si>
    <t>Q'ty</t>
    <phoneticPr fontId="121" type="noConversion"/>
  </si>
  <si>
    <t>勝利</t>
    <phoneticPr fontId="2" type="noConversion"/>
  </si>
  <si>
    <t>Sourcer Note</t>
    <phoneticPr fontId="2" type="noConversion"/>
  </si>
  <si>
    <t>A Asm</t>
  </si>
  <si>
    <t>Assembly</t>
  </si>
  <si>
    <t>WKS</t>
  </si>
  <si>
    <t>460.0D901.0001</t>
  </si>
  <si>
    <t>ASSY LCD COVER PLATINUM LS720</t>
    <phoneticPr fontId="2" type="noConversion"/>
  </si>
  <si>
    <t>ASSY LCD COVER</t>
    <phoneticPr fontId="2" type="noConversion"/>
  </si>
  <si>
    <t>A</t>
    <phoneticPr fontId="2" type="noConversion"/>
  </si>
  <si>
    <t>Stamping</t>
  </si>
  <si>
    <t>431.0D901.0001</t>
    <phoneticPr fontId="2" type="noConversion"/>
  </si>
  <si>
    <r>
      <t xml:space="preserve">PNL LCD COVER PLATINUM LS720
</t>
    </r>
    <r>
      <rPr>
        <b/>
        <sz val="10"/>
        <color theme="1"/>
        <rFont val="微軟正黑體"/>
        <family val="2"/>
        <charset val="136"/>
      </rPr>
      <t xml:space="preserve">AL 5052 </t>
    </r>
    <r>
      <rPr>
        <b/>
        <sz val="10"/>
        <color rgb="FFFF0000"/>
        <rFont val="微軟正黑體"/>
        <family val="2"/>
        <charset val="136"/>
      </rPr>
      <t>t=1.2 公模面肉厚銑至1.0mm</t>
    </r>
    <r>
      <rPr>
        <b/>
        <sz val="10"/>
        <color theme="1"/>
        <rFont val="微軟正黑體"/>
        <family val="2"/>
        <charset val="136"/>
      </rPr>
      <t xml:space="preserve"> (A包B)
外觀全周R角0.2mm需CNC; </t>
    </r>
    <r>
      <rPr>
        <b/>
        <sz val="10"/>
        <color rgb="FFFF0000"/>
        <rFont val="微軟正黑體"/>
        <family val="2"/>
        <charset val="136"/>
      </rPr>
      <t>全周P.L處CNC鑽切</t>
    </r>
    <r>
      <rPr>
        <b/>
        <sz val="10"/>
        <color theme="1"/>
        <rFont val="微軟正黑體"/>
        <family val="2"/>
        <charset val="136"/>
      </rPr>
      <t>;前緣負斜角 (</t>
    </r>
    <r>
      <rPr>
        <b/>
        <sz val="10"/>
        <rFont val="微軟正黑體"/>
        <family val="2"/>
        <charset val="136"/>
      </rPr>
      <t>無側邊高光</t>
    </r>
    <r>
      <rPr>
        <b/>
        <sz val="10"/>
        <color theme="1"/>
        <rFont val="微軟正黑體"/>
        <family val="2"/>
        <charset val="136"/>
      </rPr>
      <t>)
噴砂+一次陽極
logo:沖壓凹槽,再貼SUS銘板</t>
    </r>
    <r>
      <rPr>
        <sz val="10"/>
        <color theme="1"/>
        <rFont val="微軟正黑體"/>
        <family val="2"/>
        <charset val="136"/>
      </rPr>
      <t xml:space="preserve">
</t>
    </r>
    <phoneticPr fontId="2" type="noConversion"/>
  </si>
  <si>
    <r>
      <t>PNL LCD COVER C940
&gt;AL錠 6063 Unibody
&gt;CNC 至 t=1.0mm ;  (A包B)
&gt;color: Shadow Black (一次陽極 )+AFP coating
              防指紋
&gt; 前方model name  "</t>
    </r>
    <r>
      <rPr>
        <b/>
        <sz val="10"/>
        <rFont val="微軟正黑體"/>
        <family val="2"/>
        <charset val="136"/>
      </rPr>
      <t>YOGA C940</t>
    </r>
    <r>
      <rPr>
        <sz val="10"/>
        <rFont val="微軟正黑體"/>
        <family val="2"/>
        <charset val="136"/>
      </rPr>
      <t xml:space="preserve">" 需CNC+ </t>
    </r>
    <r>
      <rPr>
        <b/>
        <sz val="10"/>
        <rFont val="微軟正黑體"/>
        <family val="2"/>
        <charset val="136"/>
      </rPr>
      <t xml:space="preserve">二次陽極 </t>
    </r>
    <r>
      <rPr>
        <sz val="10"/>
        <rFont val="微軟正黑體"/>
        <family val="2"/>
        <charset val="136"/>
      </rPr>
      <t xml:space="preserve">
&gt;噴砂  150-200# 
&gt;外觀全周R角0.2mm;
&gt;YOGA logo: CNC 凹槽+laser cut (邊角需直
        角). 後貼銘板SUS plate + glue </t>
    </r>
    <phoneticPr fontId="2" type="noConversion"/>
  </si>
  <si>
    <r>
      <t xml:space="preserve"> &gt;AFR Coating 費用 (不含一次陽極):  </t>
    </r>
    <r>
      <rPr>
        <sz val="10"/>
        <color rgb="FFFF0000"/>
        <rFont val="微軟正黑體"/>
        <family val="2"/>
        <charset val="136"/>
      </rPr>
      <t>8.4776（前製成良率變更）</t>
    </r>
    <r>
      <rPr>
        <sz val="10"/>
        <color theme="1"/>
        <rFont val="微軟正黑體"/>
        <family val="2"/>
        <charset val="136"/>
      </rPr>
      <t xml:space="preserve">
&gt;AFR Coating 費用 (不含二次陽極): 8.6054
&gt;損耗:
陽極:</t>
    </r>
    <r>
      <rPr>
        <sz val="10"/>
        <color rgb="FFFF0000"/>
        <rFont val="微軟正黑體"/>
        <family val="2"/>
        <charset val="136"/>
      </rPr>
      <t>25%</t>
    </r>
    <r>
      <rPr>
        <sz val="10"/>
        <color theme="1"/>
        <rFont val="微軟正黑體"/>
        <family val="2"/>
        <charset val="136"/>
      </rPr>
      <t xml:space="preserve"> loss
AFR: 7% loss
&gt;二陽良率: 51% (一陽良率:60%)
&gt;一陽良率：49%</t>
    </r>
    <r>
      <rPr>
        <sz val="10"/>
        <color rgb="FFFF0000"/>
        <rFont val="微軟正黑體"/>
        <family val="2"/>
        <charset val="136"/>
      </rPr>
      <t>一次陽極將降USD1.9926
&gt;如良率變為40%,鋁皮單價將變為*64.1227
* 一陽+AFR: USD52.9266</t>
    </r>
    <phoneticPr fontId="2" type="noConversion"/>
  </si>
  <si>
    <t>Structure</t>
  </si>
  <si>
    <t>One-Injection</t>
  </si>
  <si>
    <t>440.0D902.0001</t>
  </si>
  <si>
    <r>
      <t xml:space="preserve">PLT LCD FRAM L LS720
</t>
    </r>
    <r>
      <rPr>
        <b/>
        <sz val="10"/>
        <color theme="1"/>
        <rFont val="微軟正黑體"/>
        <family val="2"/>
        <charset val="136"/>
      </rPr>
      <t>Mitsubishi TMB1615; 無噴漆</t>
    </r>
    <phoneticPr fontId="2" type="noConversion"/>
  </si>
  <si>
    <t>none</t>
    <phoneticPr fontId="2" type="noConversion"/>
  </si>
  <si>
    <t>none</t>
    <phoneticPr fontId="2" type="noConversion"/>
  </si>
  <si>
    <t>x</t>
    <phoneticPr fontId="2" type="noConversion"/>
  </si>
  <si>
    <t>x</t>
    <phoneticPr fontId="2" type="noConversion"/>
  </si>
  <si>
    <t>440.0D903.0001</t>
  </si>
  <si>
    <r>
      <t xml:space="preserve">PLT LCD FRAM R LS720
</t>
    </r>
    <r>
      <rPr>
        <b/>
        <sz val="10"/>
        <color theme="1"/>
        <rFont val="微軟正黑體"/>
        <family val="2"/>
        <charset val="136"/>
      </rPr>
      <t>Mitsubishi TMB1615; 無噴漆</t>
    </r>
    <phoneticPr fontId="2" type="noConversion"/>
  </si>
  <si>
    <t>440.0D904.0001</t>
  </si>
  <si>
    <r>
      <t xml:space="preserve">PLT LCD BTM FRAM LS720
</t>
    </r>
    <r>
      <rPr>
        <b/>
        <sz val="10"/>
        <color theme="1"/>
        <rFont val="微軟正黑體"/>
        <family val="2"/>
        <charset val="136"/>
      </rPr>
      <t>Mitsubishi TMB1615
無噴漆;nut*5 pcs --&gt;Y730s 須改inser molding</t>
    </r>
    <phoneticPr fontId="2" type="noConversion"/>
  </si>
  <si>
    <t>Com-ME</t>
  </si>
  <si>
    <t>Insert Nut</t>
  </si>
  <si>
    <t>WHQ-Vicki.60</t>
  </si>
  <si>
    <t>087.00077.0120</t>
  </si>
  <si>
    <t>NUT D3.6 M2.0 X L2.0</t>
  </si>
  <si>
    <t>087.93272.0230</t>
  </si>
  <si>
    <t>NUT INSERT D3.6 M2 X L3.0</t>
  </si>
  <si>
    <t>Dual-Injection</t>
  </si>
  <si>
    <t>447.0D902.0001</t>
    <phoneticPr fontId="2" type="noConversion"/>
  </si>
  <si>
    <r>
      <t xml:space="preserve">RUB RING LS720
</t>
    </r>
    <r>
      <rPr>
        <b/>
        <sz val="10"/>
        <color theme="1"/>
        <rFont val="微軟正黑體"/>
        <family val="2"/>
        <charset val="136"/>
      </rPr>
      <t>P+R double injection; Mitsubishi MB1700+Dupont Hytrel 3078 (texture:MT11010);無噴漆</t>
    </r>
    <phoneticPr fontId="2" type="noConversion"/>
  </si>
  <si>
    <t>440.0D906.0001</t>
  </si>
  <si>
    <r>
      <t xml:space="preserve">MYLAR ADHESIVE LCD R LS720
</t>
    </r>
    <r>
      <rPr>
        <b/>
        <sz val="10"/>
        <color theme="1"/>
        <rFont val="微軟正黑體"/>
        <family val="2"/>
        <charset val="136"/>
      </rPr>
      <t>(160*9.26-&gt;160*11)
DFR117*0.15t_3M WT15(0.15t)+3M SRS 7625</t>
    </r>
    <phoneticPr fontId="2" type="noConversion"/>
  </si>
  <si>
    <r>
      <t xml:space="preserve">&lt;--易拉膠 size:238*10*t0.5mm
Tesa 70650/ 3M SR7650
</t>
    </r>
    <r>
      <rPr>
        <sz val="9"/>
        <rFont val="細明體"/>
        <family val="3"/>
        <charset val="136"/>
      </rPr>
      <t/>
    </r>
    <phoneticPr fontId="2" type="noConversion"/>
  </si>
  <si>
    <t>440.0D907.0001</t>
  </si>
  <si>
    <r>
      <t xml:space="preserve">MYLAR ADHESIVE LCD L LS720
</t>
    </r>
    <r>
      <rPr>
        <b/>
        <sz val="10"/>
        <color theme="1"/>
        <rFont val="微軟正黑體"/>
        <family val="2"/>
        <charset val="136"/>
      </rPr>
      <t>(160*9.26-&gt;160*11)
DFR117*0.15t_3M WT15(0.15t)+3M SRS 7625</t>
    </r>
    <phoneticPr fontId="2" type="noConversion"/>
  </si>
  <si>
    <t>447.0D903.0001</t>
  </si>
  <si>
    <t>SPONGE LCD LS720</t>
  </si>
  <si>
    <t>&lt;--Rubber around</t>
    <phoneticPr fontId="2" type="noConversion"/>
  </si>
  <si>
    <t>Logo</t>
  </si>
  <si>
    <t>440.0D90Y.0001</t>
  </si>
  <si>
    <t>MYLAR LENOVO LOGO PLATINUM MG LS720</t>
  </si>
  <si>
    <t>Yoga logo</t>
    <phoneticPr fontId="2" type="noConversion"/>
  </si>
  <si>
    <t>WHQ-Sam.60</t>
  </si>
  <si>
    <t>34.4GW01.001</t>
    <phoneticPr fontId="2" type="noConversion"/>
  </si>
  <si>
    <t>MAGNET BEZEL 15*3*2 HM42</t>
    <phoneticPr fontId="2" type="noConversion"/>
  </si>
  <si>
    <t xml:space="preserve">magnet  34_4UJ17_001 </t>
    <phoneticPr fontId="2" type="noConversion"/>
  </si>
  <si>
    <t>Com-EMC</t>
  </si>
  <si>
    <t>434.0D907.0001</t>
  </si>
  <si>
    <t>EMI CON TAP CCD LS720</t>
  </si>
  <si>
    <t>&lt;--</t>
    <phoneticPr fontId="2" type="noConversion"/>
  </si>
  <si>
    <t>34.4RQ20.001</t>
  </si>
  <si>
    <t>EMI LCD GASKET1 NOTE14 LGS-1</t>
  </si>
  <si>
    <t>460.0D90R.0001</t>
  </si>
  <si>
    <t>BRKT HINGE BOSS L L720S</t>
  </si>
  <si>
    <t>460.0D90S.0001</t>
  </si>
  <si>
    <t>BRKT HINGE BOSS R L720S</t>
  </si>
  <si>
    <t>440.0D90A.0001</t>
  </si>
  <si>
    <t>MYLAR ADHESIVE MIC TRANS LS720</t>
    <phoneticPr fontId="2" type="noConversion"/>
  </si>
  <si>
    <t>保護膜</t>
  </si>
  <si>
    <t>Panel Protect Film</t>
    <phoneticPr fontId="2" type="noConversion"/>
  </si>
  <si>
    <t>447.0D90L.0001</t>
  </si>
  <si>
    <t>SPONGE POGO-1 LS720</t>
  </si>
  <si>
    <t>447.0D90M.0001</t>
  </si>
  <si>
    <t>SPONGE POGO-2 LS720</t>
  </si>
  <si>
    <t>447.0D90N.0001</t>
  </si>
  <si>
    <t>SPONGE POGO-3 LS720</t>
  </si>
  <si>
    <t>447.0D90O.0001</t>
  </si>
  <si>
    <t>SPONGE POGO-4 LS720</t>
  </si>
  <si>
    <t>447.0D90P.0001</t>
  </si>
  <si>
    <t>SPONGE GLASS IMPACT LS720</t>
  </si>
  <si>
    <t>WHQ-Sam</t>
  </si>
  <si>
    <t>434.07P05.0001</t>
  </si>
  <si>
    <t>BONBON11 EMI GASKET 10X6X1</t>
  </si>
  <si>
    <t>Empty</t>
  </si>
  <si>
    <t>magnet for hall sensor: 34_4L510_001</t>
    <phoneticPr fontId="2" type="noConversion"/>
  </si>
  <si>
    <t>spec: 無硫&lt;0.5ppm;無氨&lt;10ppm--&gt;cost up 50%</t>
    <phoneticPr fontId="2" type="noConversion"/>
  </si>
  <si>
    <t>B Asm</t>
  </si>
  <si>
    <t>440.0D90B.0001</t>
  </si>
  <si>
    <t>PLT GLASS FRAME LS720</t>
  </si>
  <si>
    <t>B</t>
    <phoneticPr fontId="2" type="noConversion"/>
  </si>
  <si>
    <r>
      <t xml:space="preserve">PLT GLASS FRAME LS720  (bezel glass 下側)
</t>
    </r>
    <r>
      <rPr>
        <b/>
        <sz val="10"/>
        <rFont val="微軟正黑體"/>
        <family val="2"/>
        <charset val="136"/>
      </rPr>
      <t>P+R double injection; Mitsubishi MB1700+Dupont Hytrel 3078 (texture:MT11010);無噴漆</t>
    </r>
    <phoneticPr fontId="2" type="noConversion"/>
  </si>
  <si>
    <t>&lt;--至工廠點膠</t>
    <phoneticPr fontId="2" type="noConversion"/>
  </si>
  <si>
    <t>460.0D904.0001</t>
  </si>
  <si>
    <t>ASSY RUBBER MIC L L720S</t>
  </si>
  <si>
    <t>447.0D904.0001</t>
  </si>
  <si>
    <t>RUB MIC L LS720  取消雙射</t>
    <phoneticPr fontId="2" type="noConversion"/>
  </si>
  <si>
    <t>440.0D90C.0001</t>
  </si>
  <si>
    <t>MYLAR ADHESIVE LCD MIC L LS720</t>
  </si>
  <si>
    <t>460.0D905.0001</t>
  </si>
  <si>
    <t>ASSY RUBBER MIC R L720S</t>
  </si>
  <si>
    <t>447.0D905.0001</t>
  </si>
  <si>
    <t>RUB MIC R LS720  取消雙射</t>
    <phoneticPr fontId="2" type="noConversion"/>
  </si>
  <si>
    <t>440.0D90D.0001</t>
  </si>
  <si>
    <t>MYLAR ADHESIVE LCD MIC R LS720</t>
  </si>
  <si>
    <t>447.0D906.0001</t>
  </si>
  <si>
    <t>SPONGE CCD LS720</t>
  </si>
  <si>
    <r>
      <t xml:space="preserve">ASSY LCD BEZEL
</t>
    </r>
    <r>
      <rPr>
        <sz val="10"/>
        <color rgb="FFFF0000"/>
        <rFont val="微軟正黑體"/>
        <family val="2"/>
        <charset val="136"/>
      </rPr>
      <t xml:space="preserve"> WKS 膠合 (Bezel Lcd 與LCM glass);維修報廢</t>
    </r>
    <phoneticPr fontId="2" type="noConversion"/>
  </si>
  <si>
    <t>熱鎔 camera shutter 
Mitsubishi MB1700; weight:0.042--&gt;1g
texture:MT11005 (Black)</t>
    <phoneticPr fontId="2" type="noConversion"/>
  </si>
  <si>
    <t xml:space="preserve"> 熱鎔  bracket for camera shutter 
SUS  t=0.2; weight:0.053--&gt;1g</t>
    <phoneticPr fontId="2" type="noConversion"/>
  </si>
  <si>
    <t>mylar for camera shutter 
5*5mm , 背膠: DS-5</t>
    <phoneticPr fontId="2" type="noConversion"/>
  </si>
  <si>
    <t>bezel bottom frame  for glass: $0.3945
Mitsubishi TMB1615 ; weight: 3.3--&gt;7g</t>
    <phoneticPr fontId="2" type="noConversion"/>
  </si>
  <si>
    <t>Bezel glass top frame (工廠點膠)
Mitsubishi MB1700; weight=</t>
    <phoneticPr fontId="2" type="noConversion"/>
  </si>
  <si>
    <t>C Asm</t>
  </si>
  <si>
    <t>460.0D906.0001</t>
  </si>
  <si>
    <t>ASM_U-ASE_Platinum_USUK_720S</t>
  </si>
  <si>
    <t xml:space="preserve">ASM U CASE </t>
    <phoneticPr fontId="2" type="noConversion"/>
  </si>
  <si>
    <t>C</t>
    <phoneticPr fontId="2" type="noConversion"/>
  </si>
  <si>
    <t>430.0D901.0001</t>
  </si>
  <si>
    <r>
      <t xml:space="preserve">CAS UCASE PLATINUM USUK LS720
</t>
    </r>
    <r>
      <rPr>
        <b/>
        <sz val="10"/>
        <color theme="1"/>
        <rFont val="微軟正黑體"/>
        <family val="2"/>
        <charset val="136"/>
      </rPr>
      <t xml:space="preserve">AL 5052 </t>
    </r>
    <r>
      <rPr>
        <b/>
        <sz val="10"/>
        <color rgb="FFFF0000"/>
        <rFont val="微軟正黑體"/>
        <family val="2"/>
        <charset val="136"/>
      </rPr>
      <t xml:space="preserve">t=1.0 公模面肉厚銑至0.8mm </t>
    </r>
    <r>
      <rPr>
        <b/>
        <sz val="10"/>
        <color theme="1"/>
        <rFont val="微軟正黑體"/>
        <family val="2"/>
        <charset val="136"/>
      </rPr>
      <t xml:space="preserve">(C包D)
</t>
    </r>
    <r>
      <rPr>
        <b/>
        <sz val="10"/>
        <color rgb="FFFF0000"/>
        <rFont val="微軟正黑體"/>
        <family val="2"/>
        <charset val="136"/>
      </rPr>
      <t>外觀全周側牆CNC 鑽切</t>
    </r>
    <r>
      <rPr>
        <b/>
        <sz val="10"/>
        <color theme="1"/>
        <rFont val="微軟正黑體"/>
        <family val="2"/>
        <charset val="136"/>
      </rPr>
      <t>; 
前緣負斜角+左右兩邊負斜角+全周二次負斜角 (R0.6mm); (</t>
    </r>
    <r>
      <rPr>
        <b/>
        <sz val="10"/>
        <rFont val="微軟正黑體"/>
        <family val="2"/>
        <charset val="136"/>
      </rPr>
      <t>無側邊高光</t>
    </r>
    <r>
      <rPr>
        <b/>
        <sz val="10"/>
        <color theme="1"/>
        <rFont val="微軟正黑體"/>
        <family val="2"/>
        <charset val="136"/>
      </rPr>
      <t xml:space="preserve">)
Part line 須全周CNC;
</t>
    </r>
    <r>
      <rPr>
        <b/>
        <sz val="10"/>
        <color rgb="FFFF0000"/>
        <rFont val="微軟正黑體"/>
        <family val="2"/>
        <charset val="136"/>
      </rPr>
      <t>touchpad</t>
    </r>
    <r>
      <rPr>
        <b/>
        <sz val="10"/>
        <color theme="1"/>
        <rFont val="微軟正黑體"/>
        <family val="2"/>
        <charset val="136"/>
      </rPr>
      <t xml:space="preserve">, around power button hole, and FPR </t>
    </r>
    <r>
      <rPr>
        <b/>
        <sz val="10"/>
        <color rgb="FFFF0000"/>
        <rFont val="微軟正黑體"/>
        <family val="2"/>
        <charset val="136"/>
      </rPr>
      <t>須全周CNC鑽切</t>
    </r>
    <r>
      <rPr>
        <b/>
        <sz val="10"/>
        <color theme="1"/>
        <rFont val="微軟正黑體"/>
        <family val="2"/>
        <charset val="136"/>
      </rPr>
      <t xml:space="preserve"> 
噴砂+二次陽極
JBL logo:Normal laser etching ( color- Pantone 8403c); 
左右I/O logo:雷雕</t>
    </r>
    <phoneticPr fontId="2" type="noConversion"/>
  </si>
  <si>
    <r>
      <t xml:space="preserve">PNL U  case C940
&gt;AL錠 6063  Unibody
&gt;CNC 至 t=1.0mm ;  (C包D)
&gt;color:Shadow Black (一次陽極 )+AFP coating
              防指紋
&gt; 全周C角,  需CNC+ </t>
    </r>
    <r>
      <rPr>
        <b/>
        <sz val="10"/>
        <rFont val="微軟正黑體"/>
        <family val="2"/>
        <charset val="136"/>
      </rPr>
      <t xml:space="preserve">二次陽極  
</t>
    </r>
    <r>
      <rPr>
        <sz val="10"/>
        <rFont val="微軟正黑體"/>
        <family val="2"/>
        <charset val="136"/>
      </rPr>
      <t xml:space="preserve">&gt;power button / FP 需鑽切C角
&gt;噴砂  150-200# 
&gt;Dolby logo: laster etched
&gt;FP &amp; 側壁 pewer button 處需鑽切C角
&gt;Icons: Laser etched           
</t>
    </r>
    <r>
      <rPr>
        <b/>
        <sz val="10"/>
        <color rgb="FFFF0000"/>
        <rFont val="微軟正黑體"/>
        <family val="2"/>
        <charset val="136"/>
      </rPr>
      <t>11/30 ID V6 updated:
 &gt;FPR diamond cut:
    C: Shadow Black  (High polish)
    process: diamond cut and dual anodize to match C cover</t>
    </r>
    <phoneticPr fontId="2" type="noConversion"/>
  </si>
  <si>
    <r>
      <t xml:space="preserve"> &gt;AFR Coating 費用 (不含一次陽極):  </t>
    </r>
    <r>
      <rPr>
        <sz val="10"/>
        <color rgb="FFFF0000"/>
        <rFont val="微軟正黑體"/>
        <family val="2"/>
        <charset val="136"/>
      </rPr>
      <t>9.6487</t>
    </r>
    <r>
      <rPr>
        <sz val="10"/>
        <color theme="1"/>
        <rFont val="微軟正黑體"/>
        <family val="2"/>
        <charset val="136"/>
      </rPr>
      <t xml:space="preserve">
&gt;AFR Coating 費用 (不含二次陽極): </t>
    </r>
    <r>
      <rPr>
        <sz val="10"/>
        <color rgb="FFFF0000"/>
        <rFont val="微軟正黑體"/>
        <family val="2"/>
        <charset val="136"/>
      </rPr>
      <t>9.8131</t>
    </r>
    <r>
      <rPr>
        <sz val="10"/>
        <color theme="1"/>
        <rFont val="微軟正黑體"/>
        <family val="2"/>
        <charset val="136"/>
      </rPr>
      <t xml:space="preserve">
&gt;損耗:
陽極:25% loss
AFR: 7% loss
&gt;二陽良率: 51% (一陽良率:47%)
</t>
    </r>
    <r>
      <rPr>
        <sz val="10"/>
        <color rgb="FFFF0000"/>
        <rFont val="微軟正黑體"/>
        <family val="2"/>
        <charset val="136"/>
      </rPr>
      <t>&gt;一陽將Cost down 2.5625
&gt;如直通率40% 鋁皮單價將變為:84.7111
&gt;FPR diamond cut : 0.5726</t>
    </r>
    <phoneticPr fontId="2" type="noConversion"/>
  </si>
  <si>
    <t>442.0D90A.0001</t>
  </si>
  <si>
    <r>
      <t xml:space="preserve">CVR UCASE MAIN LS720
</t>
    </r>
    <r>
      <rPr>
        <b/>
        <sz val="10"/>
        <color theme="1"/>
        <rFont val="微軟正黑體"/>
        <family val="2"/>
        <charset val="136"/>
      </rPr>
      <t>Mitsubishi MB1700
texture:MT11010 (Black)
--&gt;Y730s 須改inser molding</t>
    </r>
    <phoneticPr fontId="2" type="noConversion"/>
  </si>
  <si>
    <t>442.0D90B.0001</t>
  </si>
  <si>
    <r>
      <t xml:space="preserve">CVR UCASE SLIM LS720
</t>
    </r>
    <r>
      <rPr>
        <b/>
        <sz val="10"/>
        <color theme="1"/>
        <rFont val="微軟正黑體"/>
        <family val="2"/>
        <charset val="136"/>
      </rPr>
      <t>Mitsubishi MB1700
texture:MT11010 (Black)
--&gt;Y730s 須改inser molding</t>
    </r>
    <phoneticPr fontId="2" type="noConversion"/>
  </si>
  <si>
    <t>440.0D90F.0001</t>
  </si>
  <si>
    <t>MYLAR MESH R THERMAL UCASE LS720  (DS-5-&gt;3M9888T)</t>
    <phoneticPr fontId="2" type="noConversion"/>
  </si>
  <si>
    <t>440.0D90G.0001</t>
  </si>
  <si>
    <t>MYLAR MESH L THERMAL UCASE LS720  (DS-5-&gt;3M9888T)</t>
    <phoneticPr fontId="2" type="noConversion"/>
  </si>
  <si>
    <t>M2.0*L5.8*OD3.4(T)</t>
    <phoneticPr fontId="2" type="noConversion"/>
  </si>
  <si>
    <t>M2.5*L5.8*OD4.2(T)</t>
    <phoneticPr fontId="2" type="noConversion"/>
  </si>
  <si>
    <t>M2.0*L4.9*OD3.4(T)</t>
    <phoneticPr fontId="2" type="noConversion"/>
  </si>
  <si>
    <t>M2.5*L4.9*OD4.2(T)</t>
    <phoneticPr fontId="2" type="noConversion"/>
  </si>
  <si>
    <t>INS-NUT_M2XL1.6_OD3.6</t>
  </si>
  <si>
    <t>INS-NUT_M2XL2.5_OD3.6</t>
  </si>
  <si>
    <t>433.0D904.0001</t>
  </si>
  <si>
    <r>
      <t xml:space="preserve">BRKT POWER BUTTON PLATINUM LS720
</t>
    </r>
    <r>
      <rPr>
        <b/>
        <sz val="10"/>
        <color theme="1"/>
        <rFont val="微軟正黑體"/>
        <family val="2"/>
        <charset val="136"/>
      </rPr>
      <t>PR_POWER_BUTTON_720S
AL6063 t=0.5mm unibody +CNC
Side:Sandblasting / Top: High gloss with hair line</t>
    </r>
    <r>
      <rPr>
        <sz val="10"/>
        <color theme="1"/>
        <rFont val="微軟正黑體"/>
        <family val="2"/>
        <charset val="136"/>
      </rPr>
      <t xml:space="preserve">
</t>
    </r>
    <phoneticPr fontId="2" type="noConversion"/>
  </si>
  <si>
    <t xml:space="preserve">BRKT POWER BUTTON PLATINUM
PR_POWER_BUTTON_
AL6063 t=0.5mm unibody +CNC
Side:Sandblasting 
color:   Shadow black
</t>
    <phoneticPr fontId="2" type="noConversion"/>
  </si>
  <si>
    <t>440.0D90X.0001</t>
  </si>
  <si>
    <t>MYLAR ADHESIVE POWER BUTTON LS720</t>
  </si>
  <si>
    <t>442.0D90C.0001</t>
  </si>
  <si>
    <r>
      <t xml:space="preserve">KNOB POWER BUTTON LS720
</t>
    </r>
    <r>
      <rPr>
        <b/>
        <sz val="10"/>
        <color theme="1"/>
        <rFont val="微軟正黑體"/>
        <family val="2"/>
        <charset val="136"/>
      </rPr>
      <t xml:space="preserve"> Mitsubishi EFD8000</t>
    </r>
    <phoneticPr fontId="2" type="noConversion"/>
  </si>
  <si>
    <t>&lt;--改雙料P+R (內構件)</t>
    <phoneticPr fontId="2" type="noConversion"/>
  </si>
  <si>
    <t>442.0D90D.0001</t>
  </si>
  <si>
    <r>
      <t xml:space="preserve">CVR POWER LED LS720
</t>
    </r>
    <r>
      <rPr>
        <b/>
        <sz val="10"/>
        <color theme="1"/>
        <rFont val="微軟正黑體"/>
        <family val="2"/>
        <charset val="136"/>
      </rPr>
      <t xml:space="preserve"> Mitsubishi EFD8000</t>
    </r>
    <phoneticPr fontId="2" type="noConversion"/>
  </si>
  <si>
    <t>434.04W12.0001</t>
  </si>
  <si>
    <t>EMI ECOFOAM 6X6X0.6 CATERON LGF-1</t>
  </si>
  <si>
    <t>34.4RM27.002</t>
  </si>
  <si>
    <t>EMI UCASE GASKET_3 Z50CR</t>
  </si>
  <si>
    <t>434.0D906.0001</t>
  </si>
  <si>
    <t>EMI TAPE CONDUCTIVE LCASE LS720</t>
  </si>
  <si>
    <t>34.4GW01.001</t>
  </si>
  <si>
    <t>MAGNET BEZEL 15*3*2 HM42</t>
    <phoneticPr fontId="2" type="noConversion"/>
  </si>
  <si>
    <t>440.0D90H.0001</t>
  </si>
  <si>
    <t>MYLAR AD KB FRAME LS720 (KB背膠 BC 9810A)</t>
    <phoneticPr fontId="2" type="noConversion"/>
  </si>
  <si>
    <t>442.0D90F.0001</t>
  </si>
  <si>
    <t xml:space="preserve">pl_u-case_kb_rib_720s   </t>
    <phoneticPr fontId="2" type="noConversion"/>
  </si>
  <si>
    <t>440.0D91C.0001</t>
  </si>
  <si>
    <t xml:space="preserve">MYLAR MAGNET1 LS720 </t>
  </si>
  <si>
    <t>440.0D91D.0001</t>
  </si>
  <si>
    <t>MYLAR MAGNET2 LS720</t>
  </si>
  <si>
    <t>440.0D91E.0001</t>
  </si>
  <si>
    <t xml:space="preserve">MYLAR TAPE UCASE1 LS720 </t>
  </si>
  <si>
    <t>440.0D91F.0001</t>
  </si>
  <si>
    <t xml:space="preserve">MYLAR TAPE UCASE2 LS720  </t>
  </si>
  <si>
    <t>440.0D91G.0001</t>
  </si>
  <si>
    <t xml:space="preserve">MYLAR TAPE UCASE3 LS720 </t>
  </si>
  <si>
    <t xml:space="preserve"> thermal cover 
TMB1615 ; texture : MT11005; weight:7--&gt;12g
&gt;+背膠:3M 988T (84*6) * 2pcs
&gt;painting:?????</t>
    <phoneticPr fontId="2" type="noConversion"/>
  </si>
  <si>
    <t>pen fix spring  (cf, 1. 442.0DA07.0001 PL_PEN-LATCH_LLA)
POM weight:0.12--&gt;3g</t>
    <phoneticPr fontId="2" type="noConversion"/>
  </si>
  <si>
    <t>D Asm</t>
  </si>
  <si>
    <t>460.0D90D.0001</t>
  </si>
  <si>
    <t>ASSY LCASE PLATIUME LS720</t>
  </si>
  <si>
    <t xml:space="preserve">ASSY L CASE </t>
    <phoneticPr fontId="2" type="noConversion"/>
  </si>
  <si>
    <t>D</t>
    <phoneticPr fontId="2" type="noConversion"/>
  </si>
  <si>
    <t>430.0D907.0001</t>
  </si>
  <si>
    <r>
      <t xml:space="preserve">CAS LCASE PLATIUME LS720
</t>
    </r>
    <r>
      <rPr>
        <b/>
        <sz val="10"/>
        <color theme="1"/>
        <rFont val="微軟正黑體"/>
        <family val="2"/>
        <charset val="136"/>
      </rPr>
      <t xml:space="preserve">AL 5052 </t>
    </r>
    <r>
      <rPr>
        <b/>
        <sz val="10"/>
        <color rgb="FFFF0000"/>
        <rFont val="微軟正黑體"/>
        <family val="2"/>
        <charset val="136"/>
      </rPr>
      <t>t=0.8mm</t>
    </r>
    <r>
      <rPr>
        <b/>
        <sz val="10"/>
        <color theme="1"/>
        <rFont val="微軟正黑體"/>
        <family val="2"/>
        <charset val="136"/>
      </rPr>
      <t xml:space="preserve">
speaker holes: 共257*2=514 孔,d=0.7mm(自動打孔機鑽孔)
噴砂+一次陽極
Label:  Laser etching (在工廠加工)
</t>
    </r>
    <phoneticPr fontId="2" type="noConversion"/>
  </si>
  <si>
    <r>
      <t xml:space="preserve">PNL L CASE C940
&gt;AL 5052  t=0.8mm 沖壓成型無側牆 </t>
    </r>
    <r>
      <rPr>
        <sz val="10"/>
        <color rgb="FFFF0000"/>
        <rFont val="微軟正黑體"/>
        <family val="2"/>
        <charset val="136"/>
      </rPr>
      <t xml:space="preserve"> </t>
    </r>
    <r>
      <rPr>
        <sz val="10"/>
        <rFont val="微軟正黑體"/>
        <family val="2"/>
        <charset val="136"/>
      </rPr>
      <t>(C包D);
&gt;color:Shadow Black (一次陽極 )+AFP coating
              防指紋
&gt;噴砂  150-200# 
&gt;speaker 孔高速鑽孔;
 d:0.35; Pitch:0.75; 左右共1836孔
&gt; 前腳墊處需CNC 0.3mm 深   (300.4*7.7*0.3mm) 
&gt;後腳墊處需CNC 0.3mm 深 (300.4*5.3*0.3mm)</t>
    </r>
    <r>
      <rPr>
        <b/>
        <sz val="10"/>
        <color rgb="FFFF0000"/>
        <rFont val="微軟正黑體"/>
        <family val="2"/>
        <charset val="136"/>
      </rPr>
      <t xml:space="preserve">
Agency Label:  Laser etching (在工廠加工--&gt;MOH)
</t>
    </r>
    <r>
      <rPr>
        <b/>
        <sz val="9"/>
        <color rgb="FFFF0000"/>
        <rFont val="微軟正黑體"/>
        <family val="2"/>
        <charset val="136"/>
      </rPr>
      <t/>
    </r>
    <phoneticPr fontId="2" type="noConversion"/>
  </si>
  <si>
    <r>
      <t xml:space="preserve"> &gt;AFR Coating 費用 (不含一次陽極):  6.0026
&gt;AFR Coating 費用 (不含二次陽極): ?
&gt;損耗:
陽極:15% loss
AFR: 7% loss
&gt;二陽良率: 51% (一陽良率:60%)
</t>
    </r>
    <r>
      <rPr>
        <sz val="10"/>
        <color rgb="FFFF0000"/>
        <rFont val="微軟正黑體"/>
        <family val="2"/>
        <charset val="136"/>
      </rPr>
      <t>&gt;如直通良率為50% 鋁皮單價變更為:15.2604</t>
    </r>
    <phoneticPr fontId="2" type="noConversion"/>
  </si>
  <si>
    <t>442.0D904.0001</t>
    <phoneticPr fontId="2" type="noConversion"/>
  </si>
  <si>
    <r>
      <t xml:space="preserve">CVR LCASE BACK LS720
</t>
    </r>
    <r>
      <rPr>
        <b/>
        <sz val="10"/>
        <color theme="1"/>
        <rFont val="微軟正黑體"/>
        <family val="2"/>
        <charset val="136"/>
      </rPr>
      <t>Mitsubishi MB1700</t>
    </r>
    <phoneticPr fontId="2" type="noConversion"/>
  </si>
  <si>
    <t xml:space="preserve">  </t>
    <phoneticPr fontId="2" type="noConversion"/>
  </si>
  <si>
    <t>442.0D905.0001</t>
    <phoneticPr fontId="2" type="noConversion"/>
  </si>
  <si>
    <r>
      <t xml:space="preserve">CVR LCASE L LS720
</t>
    </r>
    <r>
      <rPr>
        <b/>
        <sz val="10"/>
        <color theme="1"/>
        <rFont val="微軟正黑體"/>
        <family val="2"/>
        <charset val="136"/>
      </rPr>
      <t>Mitsubishi MB1700</t>
    </r>
    <phoneticPr fontId="2" type="noConversion"/>
  </si>
  <si>
    <t>442.0D906.0001</t>
    <phoneticPr fontId="2" type="noConversion"/>
  </si>
  <si>
    <r>
      <t xml:space="preserve">CVR LCASE R LS720
</t>
    </r>
    <r>
      <rPr>
        <b/>
        <sz val="10"/>
        <color theme="1"/>
        <rFont val="微軟正黑體"/>
        <family val="2"/>
        <charset val="136"/>
      </rPr>
      <t>Mitsubishi MB1700</t>
    </r>
    <phoneticPr fontId="2" type="noConversion"/>
  </si>
  <si>
    <t>442.0D907.0001</t>
  </si>
  <si>
    <r>
      <t xml:space="preserve">CVR LCASE MID LS720
</t>
    </r>
    <r>
      <rPr>
        <b/>
        <sz val="10"/>
        <color theme="1"/>
        <rFont val="微軟正黑體"/>
        <family val="2"/>
        <charset val="136"/>
      </rPr>
      <t>Mitsubishi TMB1615</t>
    </r>
    <phoneticPr fontId="2" type="noConversion"/>
  </si>
  <si>
    <t>442.0D908.0001</t>
    <phoneticPr fontId="2" type="noConversion"/>
  </si>
  <si>
    <r>
      <t xml:space="preserve">CVR LCASE FRONT LS720
</t>
    </r>
    <r>
      <rPr>
        <b/>
        <sz val="10"/>
        <color theme="1"/>
        <rFont val="微軟正黑體"/>
        <family val="2"/>
        <charset val="136"/>
      </rPr>
      <t>Mitsubishi MB1700</t>
    </r>
    <phoneticPr fontId="2" type="noConversion"/>
  </si>
  <si>
    <t>447.0D907.0001</t>
  </si>
  <si>
    <r>
      <t xml:space="preserve">RUB LCASE FRONT PLATINUM LS720
</t>
    </r>
    <r>
      <rPr>
        <b/>
        <sz val="10"/>
        <color theme="1"/>
        <rFont val="微軟正黑體"/>
        <family val="2"/>
        <charset val="136"/>
      </rPr>
      <t xml:space="preserve">P+R double injection; Mitsubishi MB1700+Dupont Hytrel 3078 </t>
    </r>
    <phoneticPr fontId="2" type="noConversion"/>
  </si>
  <si>
    <t>447.0D90A.0001</t>
  </si>
  <si>
    <t>RUB LCASE BACK PLATINUM LS720</t>
  </si>
  <si>
    <t>440.0D90J.0001</t>
  </si>
  <si>
    <t>MYLAR MESH THERMAL LS720</t>
  </si>
  <si>
    <t>434.0A20I.0001</t>
  </si>
  <si>
    <t>gasket_4-70-3.5_k32</t>
  </si>
  <si>
    <t>x -RF</t>
    <phoneticPr fontId="2" type="noConversion"/>
  </si>
  <si>
    <r>
      <t xml:space="preserve">RUB LCASE rear : 299*8*t3.0mm
P+R double injection; weight: g
Mitsubishi MB1700+Dupont Hytrel 3078 
color: black to match D cover
&gt;+背膠: 3M 988T
</t>
    </r>
    <r>
      <rPr>
        <b/>
        <sz val="9"/>
        <color theme="1"/>
        <rFont val="ヒラギノ角ゴ ProN W3"/>
        <family val="3"/>
        <charset val="128"/>
      </rPr>
      <t/>
    </r>
    <phoneticPr fontId="2" type="noConversion"/>
  </si>
  <si>
    <r>
      <t xml:space="preserve">RUB LCASE front : 238.3*t1.6mm
P+R double injection; weight:g
Mitsubishi MB1700+Dupont Hytrel 3078 
color: black to match D cover
&gt;+背膠:3M 988T
</t>
    </r>
    <r>
      <rPr>
        <b/>
        <sz val="9"/>
        <color theme="1"/>
        <rFont val="ヒラギノ角ゴ ProN W3"/>
        <family val="3"/>
        <charset val="128"/>
      </rPr>
      <t/>
    </r>
    <phoneticPr fontId="2" type="noConversion"/>
  </si>
  <si>
    <t>Small parts</t>
  </si>
  <si>
    <t>441.0D901.0001</t>
    <phoneticPr fontId="2" type="noConversion"/>
  </si>
  <si>
    <t>BEZEL LCD LS720</t>
    <phoneticPr fontId="2" type="noConversion"/>
  </si>
  <si>
    <t>Small part</t>
    <phoneticPr fontId="2" type="noConversion"/>
  </si>
  <si>
    <t>441.0D901.0001</t>
  </si>
  <si>
    <r>
      <t xml:space="preserve">BEZEL LCD LS720  (下緣外觀細長條)
</t>
    </r>
    <r>
      <rPr>
        <b/>
        <sz val="10"/>
        <color theme="1"/>
        <rFont val="微軟正黑體"/>
        <family val="2"/>
        <charset val="136"/>
      </rPr>
      <t>Mitsubishi MB1700
咬花: MT11010</t>
    </r>
    <phoneticPr fontId="2" type="noConversion"/>
  </si>
  <si>
    <t>Small parts</t>
    <phoneticPr fontId="2" type="noConversion"/>
  </si>
  <si>
    <t>442.0D901.0001</t>
    <phoneticPr fontId="2" type="noConversion"/>
  </si>
  <si>
    <t>CVR HINGE PLATINUM LS720</t>
    <phoneticPr fontId="2" type="noConversion"/>
  </si>
  <si>
    <t>442.0D901.0001</t>
  </si>
  <si>
    <r>
      <t xml:space="preserve">CVR HINGE PLATINUM LS720
</t>
    </r>
    <r>
      <rPr>
        <b/>
        <sz val="10"/>
        <color theme="1"/>
        <rFont val="微軟正黑體"/>
        <family val="2"/>
        <charset val="136"/>
      </rPr>
      <t>Mitsubishi MB1700
噴漆:Iron grey</t>
    </r>
    <phoneticPr fontId="2" type="noConversion"/>
  </si>
  <si>
    <t>442.0D90E.0001</t>
  </si>
  <si>
    <t>CVR LCD UNDERCUT LS720</t>
  </si>
  <si>
    <t>CVR LCD UNDERCUT LS720  (天側小卡鉤)</t>
    <phoneticPr fontId="2" type="noConversion"/>
  </si>
  <si>
    <t>460.0D90O.0001</t>
  </si>
  <si>
    <t>SUB_SSD_FIX_BOSS_720s</t>
  </si>
  <si>
    <t>SSD option</t>
    <phoneticPr fontId="2" type="noConversion"/>
  </si>
  <si>
    <t>442.0D909.0001</t>
  </si>
  <si>
    <t>CVR SSD FIX BOSS LS720</t>
  </si>
  <si>
    <t>&lt;--change to option (cf  433.0FD0B.0001 LS730)</t>
    <phoneticPr fontId="2" type="noConversion"/>
  </si>
  <si>
    <r>
      <t xml:space="preserve">pen cap:0.25
Mitsubishi MB1700
color: shadow black 
F: soft polish (to match C940 hinge)
    +NCVM with UV coating 
</t>
    </r>
    <r>
      <rPr>
        <sz val="10"/>
        <color rgb="FFFF0000"/>
        <rFont val="微軟正黑體"/>
        <family val="2"/>
        <charset val="136"/>
      </rPr>
      <t>11/30 ID V6 updated:
pen should be retained with friction
C: shadow black
process: As molded with UV coating to prevent scratching
Lenovo logo:
C: shadow black (high polish)
process: injection molded</t>
    </r>
    <phoneticPr fontId="2" type="noConversion"/>
  </si>
  <si>
    <t>DS</t>
    <phoneticPr fontId="2" type="noConversion"/>
  </si>
  <si>
    <t>Stamping</t>
    <phoneticPr fontId="2" type="noConversion"/>
  </si>
  <si>
    <t>460.0D90C.0001</t>
    <phoneticPr fontId="2" type="noConversion"/>
  </si>
  <si>
    <t xml:space="preserve">ASSY KB SHIELDING LS720 </t>
    <phoneticPr fontId="2" type="noConversion"/>
  </si>
  <si>
    <t>433.0D901.0001</t>
  </si>
  <si>
    <r>
      <t xml:space="preserve">BRKT KB SHIELDING LS720
</t>
    </r>
    <r>
      <rPr>
        <b/>
        <sz val="10"/>
        <color theme="1"/>
        <rFont val="微軟正黑體"/>
        <family val="2"/>
        <charset val="136"/>
      </rPr>
      <t>AL5052 t=0.5mm</t>
    </r>
    <phoneticPr fontId="2" type="noConversion"/>
  </si>
  <si>
    <t>Stand off</t>
  </si>
  <si>
    <t>(不申請緯創料號)</t>
  </si>
  <si>
    <t>STAND-OFF</t>
    <phoneticPr fontId="2" type="noConversion"/>
  </si>
  <si>
    <t xml:space="preserve">440.0D919.0001 </t>
  </si>
  <si>
    <t>MYLAR SHIELDING LS720</t>
  </si>
  <si>
    <t>433.0D902.0001</t>
  </si>
  <si>
    <t>BRKT FP LS720</t>
  </si>
  <si>
    <t>460.0D90L.0001</t>
  </si>
  <si>
    <t>ASSY PCH BRACKET LS720</t>
  </si>
  <si>
    <t>433.0D903.0001</t>
  </si>
  <si>
    <t>BRKT PCH LS720</t>
  </si>
  <si>
    <t>440.0D90N.0001</t>
  </si>
  <si>
    <t>MYLAR PCH MB LS720</t>
  </si>
  <si>
    <t>CPU bracket
SUS 304, 71*42.5*0.5t</t>
    <phoneticPr fontId="2" type="noConversion"/>
  </si>
  <si>
    <t>BRKT USB TBT LS730 (433.0FD05.0001)
SUS, 0.5t  (System IO Bracket L)</t>
    <phoneticPr fontId="2" type="noConversion"/>
  </si>
  <si>
    <t>BRKT USB PD LS730 (433.0FD06.0001)
SUS, 0.5t (System IO BracketRL)</t>
    <phoneticPr fontId="2" type="noConversion"/>
  </si>
  <si>
    <t>bezel bottom cover:
&gt;AL 5052, 352.9*12.16*0.6mm; weight: 4.93--&gt;10g
&gt;color:Shadow Black (一次陽極 )+AFP 
       coating 防指紋
&gt;噴砂  150-200# 
&gt;+背膠:DS-5</t>
    <phoneticPr fontId="2" type="noConversion"/>
  </si>
  <si>
    <t>bracket MB
SGCC 155.2*131*t0.5 (含2pcs BOSS); weight: 75g</t>
    <phoneticPr fontId="2" type="noConversion"/>
  </si>
  <si>
    <t>Misc.WKS</t>
  </si>
  <si>
    <t>460.0D90J.0001</t>
  </si>
  <si>
    <t>ASSY MLR MB BTN LS720</t>
  </si>
  <si>
    <t>others</t>
    <phoneticPr fontId="2" type="noConversion"/>
  </si>
  <si>
    <t>440.0D901.0001</t>
  </si>
  <si>
    <t>MYLAR MB TOP LS720
 (规格由350.68*124.28-&gt;348.73*124.28,材质由MYLAR B 0.05T+DS-5-&gt;MYLAR B 0.075T+DS-5)</t>
    <phoneticPr fontId="2" type="noConversion"/>
  </si>
  <si>
    <t>Glass</t>
  </si>
  <si>
    <t>435.0D901.0001</t>
  </si>
  <si>
    <t>GLASS CLICKPAD PLATINUM LS720  移至廠外</t>
    <phoneticPr fontId="2" type="noConversion"/>
  </si>
  <si>
    <t>TP</t>
    <phoneticPr fontId="2" type="noConversion"/>
  </si>
  <si>
    <t>440.08B0Z.0001</t>
  </si>
  <si>
    <t>MYLAR_FFC_PROTECT_LV115    (EC: R1718150)</t>
    <phoneticPr fontId="2" type="noConversion"/>
  </si>
  <si>
    <t>SPONGE CCD LS720
规格由4.2*3.93-&gt;8.4*4.03</t>
    <phoneticPr fontId="2" type="noConversion"/>
  </si>
  <si>
    <t>440.0D911.0001</t>
  </si>
  <si>
    <t>MYLAR TP BOARD LS720</t>
  </si>
  <si>
    <t>447.0D90F.0001</t>
  </si>
  <si>
    <t>RUB MIC L  LCD LS720</t>
  </si>
  <si>
    <t>447.0D90G.0001</t>
  </si>
  <si>
    <t>RUB MIC R LCD LS720</t>
  </si>
  <si>
    <t>440.0D914.0001</t>
  </si>
  <si>
    <t>MYLAR MB BTN LS720 规格由148*63.24-&gt;148*106.74,由整版胶-&gt;局部胶，孔数增加</t>
    <phoneticPr fontId="2" type="noConversion"/>
  </si>
  <si>
    <t>447.0D90H.0001</t>
  </si>
  <si>
    <t>SPONGE MB BATTERY LED LS720   (EC: R1718149)</t>
    <phoneticPr fontId="2" type="noConversion"/>
  </si>
  <si>
    <t>447.0D90I.0001</t>
  </si>
  <si>
    <t>SPONGE IO BD POWER LED LS720</t>
    <phoneticPr fontId="4" type="noConversion"/>
  </si>
  <si>
    <t>440.0D913.0001</t>
  </si>
  <si>
    <t>MYLAR ADHESIVE MIC BD LS720</t>
  </si>
  <si>
    <t>440.0D918.0001</t>
  </si>
  <si>
    <t>MYLAR AL FOIL USB3.0 LS720  规格由27*20-&gt;27*34.9,材质由双导铝0.1T+MYLAR B 0.1T-&gt;双导铝0.1T+MYLAR B 上胶0.1T，</t>
    <phoneticPr fontId="2" type="noConversion"/>
  </si>
  <si>
    <t xml:space="preserve">038.0107F.0001 </t>
  </si>
  <si>
    <t>GLUE HOT-MELT ADHESIVE LOCTITE HHD3565BK
 SVT 新增  Lcd 上/下處</t>
    <phoneticPr fontId="2" type="noConversion"/>
  </si>
  <si>
    <r>
      <t xml:space="preserve">glue  
AB膠 Devcon MA2060 (膠合bezel Glass )
</t>
    </r>
    <r>
      <rPr>
        <b/>
        <sz val="9"/>
        <color rgb="FFFF0000"/>
        <rFont val="細明體"/>
        <family val="3"/>
        <charset val="136"/>
      </rPr>
      <t/>
    </r>
    <phoneticPr fontId="2" type="noConversion"/>
  </si>
  <si>
    <t>0.6cc</t>
    <phoneticPr fontId="2" type="noConversion"/>
  </si>
  <si>
    <t>Al-foil</t>
  </si>
  <si>
    <t>440.0D91B.0001</t>
  </si>
  <si>
    <t>MYLAR AL FOIL IO BD TOP LS720</t>
  </si>
  <si>
    <t>447.0D90J0001</t>
  </si>
  <si>
    <t>SPONGE IO LS720</t>
  </si>
  <si>
    <t>447.0D90S.0001</t>
  </si>
  <si>
    <t>RUB MB BOT VGA1 LS720</t>
  </si>
  <si>
    <t>447.0D90T.0001</t>
  </si>
  <si>
    <t>RUB MB BOT VGA2 LS720</t>
  </si>
  <si>
    <t>440.0D91L.0001</t>
  </si>
  <si>
    <t>MYLAR TAPE MIC 720S     (EC: R1718762)</t>
    <phoneticPr fontId="2" type="noConversion"/>
  </si>
  <si>
    <t>MYLAR ADHESIVE LCD R LS720   (EC:R1718156)</t>
    <phoneticPr fontId="2" type="noConversion"/>
  </si>
  <si>
    <t>MYLAR ADHESIVE LCD L LS720   (EC:R1718156)</t>
    <phoneticPr fontId="2" type="noConversion"/>
  </si>
  <si>
    <t>440.0D91N.0001</t>
  </si>
  <si>
    <t>MYLAR TAPE HINGE 720S     (EC: R1718762)</t>
    <phoneticPr fontId="2" type="noConversion"/>
  </si>
  <si>
    <t>447.0D90J.0001</t>
    <phoneticPr fontId="2" type="noConversion"/>
  </si>
  <si>
    <t xml:space="preserve">440.0D91M.0001 </t>
  </si>
  <si>
    <t>MYLAR IO BD TOP USB LS720</t>
  </si>
  <si>
    <t>440.0D91K.0001</t>
  </si>
  <si>
    <t>MYLAR TP LS720</t>
  </si>
  <si>
    <t xml:space="preserve">440.0D91H.0001 </t>
  </si>
  <si>
    <t>MYLAR MB BOT R F LS720    (EC:R1718447)</t>
    <phoneticPr fontId="2" type="noConversion"/>
  </si>
  <si>
    <t xml:space="preserve">440.0D91I.0001 </t>
  </si>
  <si>
    <t>MYLAR MB BOT R LED2 LS720   (EC:R1718149)</t>
    <phoneticPr fontId="2" type="noConversion"/>
  </si>
  <si>
    <t>440.0D91J.0001</t>
  </si>
  <si>
    <t>MYLAR MLR MB TOP TYPE C LS720      (EC:R1718149)</t>
    <phoneticPr fontId="2" type="noConversion"/>
  </si>
  <si>
    <r>
      <t>056.17006.0001 (</t>
    </r>
    <r>
      <rPr>
        <sz val="10"/>
        <color rgb="FFFF0000"/>
        <rFont val="微軟正黑體"/>
        <family val="2"/>
        <charset val="136"/>
      </rPr>
      <t>不含玻璃</t>
    </r>
    <r>
      <rPr>
        <sz val="10"/>
        <rFont val="微軟正黑體"/>
        <family val="2"/>
        <charset val="136"/>
      </rPr>
      <t>)
TOUCHPAD CLICKPAD T01-26LSMB-409</t>
    </r>
    <phoneticPr fontId="2" type="noConversion"/>
  </si>
  <si>
    <t>Graphite</t>
  </si>
  <si>
    <t>Graphite sheet on fin of D cover: K=1500, 330*24*0.1mm</t>
    <phoneticPr fontId="2" type="noConversion"/>
  </si>
  <si>
    <t>Thermal &amp; RF solution</t>
    <phoneticPr fontId="2" type="noConversion"/>
  </si>
  <si>
    <r>
      <t xml:space="preserve">Graphite sheet on fin of D cover: K=1500, 120*80*0.1mm
</t>
    </r>
    <r>
      <rPr>
        <strike/>
        <sz val="10"/>
        <rFont val="微軟正黑體"/>
        <family val="2"/>
        <charset val="136"/>
      </rPr>
      <t>Copper foil on power of D cover, 120*60*0.15mm</t>
    </r>
    <phoneticPr fontId="2" type="noConversion"/>
  </si>
  <si>
    <t>Graphite sheet on fin of C cover: K=1500, 330*24*0.1mm</t>
    <phoneticPr fontId="2" type="noConversion"/>
  </si>
  <si>
    <t>Graphite sheet on keyboard support: K=1500, 120*60*0.1mm</t>
    <phoneticPr fontId="2" type="noConversion"/>
  </si>
  <si>
    <t>Cu-foil</t>
  </si>
  <si>
    <t>copper foil 30*30*0.15 for PCH</t>
    <phoneticPr fontId="2" type="noConversion"/>
  </si>
  <si>
    <t>MA500 K=3  24*24*2.25 for PCH</t>
    <phoneticPr fontId="2" type="noConversion"/>
  </si>
  <si>
    <t>MA500 K=3  22*42*0.5 for SSD</t>
    <phoneticPr fontId="2" type="noConversion"/>
  </si>
  <si>
    <t>Composite (Copper(0.1), Graphite(0.1))
120*60*0.21mm  for Top of MB</t>
    <phoneticPr fontId="2" type="noConversion"/>
  </si>
  <si>
    <t>SSD輔料:   wrapping AL Foil t=0.15mm</t>
    <phoneticPr fontId="2" type="noConversion"/>
  </si>
  <si>
    <t>434.0D703.0001</t>
    <phoneticPr fontId="2" type="noConversion"/>
  </si>
  <si>
    <t>MB 輔料: absorber  62*21*0.25 for DIMM (自動化捲料)</t>
    <phoneticPr fontId="2" type="noConversion"/>
  </si>
  <si>
    <t>434.0CJ06.0001</t>
    <phoneticPr fontId="2" type="noConversion"/>
  </si>
  <si>
    <t>MB 輔料: absorber  21*41*0.25 for USB*1;VGA*2</t>
    <phoneticPr fontId="2" type="noConversion"/>
  </si>
  <si>
    <t>434.0CJ05.0001</t>
    <phoneticPr fontId="2" type="noConversion"/>
  </si>
  <si>
    <t>MB 輔料: absorber  21*21*0.25 for USB; panel</t>
    <phoneticPr fontId="2" type="noConversion"/>
  </si>
  <si>
    <t>MB 輔料: AL foil 350*152*0.15</t>
    <phoneticPr fontId="2" type="noConversion"/>
  </si>
  <si>
    <t>434.0A20H.0001</t>
    <phoneticPr fontId="2" type="noConversion"/>
  </si>
  <si>
    <t>EMI GASKET LPR-1</t>
    <phoneticPr fontId="2" type="noConversion"/>
  </si>
  <si>
    <t>Misc.WHQ</t>
  </si>
  <si>
    <t>434.06R04.0001</t>
  </si>
  <si>
    <t xml:space="preserve">EMI TP CONDUCTIVE TAPE OSLO15 LOL-1 </t>
  </si>
  <si>
    <t>WHQ-Gucci</t>
  </si>
  <si>
    <t>434.0D904.0001</t>
  </si>
  <si>
    <t>T-PAD GRAPHITE SHEET LCASE HTC LS720</t>
  </si>
  <si>
    <t>Thermal Pad</t>
  </si>
  <si>
    <t>434.0D905.0001</t>
  </si>
  <si>
    <t>T-PAD PCH EAPUS LS720</t>
  </si>
  <si>
    <t>34.4SU08.001</t>
  </si>
  <si>
    <t>CLS_17_U_CASE_USB_GASKET</t>
  </si>
  <si>
    <t>34.4QE14.001</t>
  </si>
  <si>
    <t>EMI GASKET AUDIO CATERON LKN-4</t>
  </si>
  <si>
    <t>434.0D908.0001</t>
  </si>
  <si>
    <t>T-PAD CU FOIL LS720</t>
  </si>
  <si>
    <t>SMT</t>
  </si>
  <si>
    <t>SMT Boss</t>
  </si>
  <si>
    <t>WHQ-Vicki</t>
  </si>
  <si>
    <t>34.4YP25.001</t>
  </si>
  <si>
    <t>BOSS M2.0 O.D4.5 PIN 0.8 WITHOUT MYLAR</t>
  </si>
  <si>
    <t>434.07K0E.0001</t>
  </si>
  <si>
    <t>BOSS WITH MYLAR M2X2.9 PIN 0.9</t>
  </si>
  <si>
    <t>SMT Spring</t>
  </si>
  <si>
    <t>434.03N0G.0001</t>
  </si>
  <si>
    <t>SPG SUL-15A8Q1M EMI STOP</t>
  </si>
  <si>
    <t>34.4YW18.001</t>
  </si>
  <si>
    <t>EMI SMT SQ-26Q1G CU-02</t>
  </si>
  <si>
    <t>434.0DB04.0001
BOSS M2 X 0.4 OD 5.0 W/O MYLAR LV315</t>
    <phoneticPr fontId="2" type="noConversion"/>
  </si>
  <si>
    <t>34.4WZ01.001
BOSS M2 OD4.5 ID3 H1 W/O MYLAR EMISTOP</t>
    <phoneticPr fontId="2" type="noConversion"/>
  </si>
  <si>
    <t>434.0FD02.0001  BOSS_4-5-0-4_XM2-X1-8L</t>
    <phoneticPr fontId="2" type="noConversion"/>
  </si>
  <si>
    <t>Screw</t>
    <phoneticPr fontId="2" type="noConversion"/>
  </si>
  <si>
    <t>86.00E13.524</t>
  </si>
  <si>
    <t>M2xL4</t>
    <phoneticPr fontId="2" type="noConversion"/>
  </si>
  <si>
    <t>86.00Q60.622</t>
  </si>
  <si>
    <t>M2xL2</t>
  </si>
  <si>
    <t xml:space="preserve">M2xL2.5 </t>
  </si>
  <si>
    <t>86.00N51.622</t>
    <phoneticPr fontId="2" type="noConversion"/>
  </si>
  <si>
    <t>M2xL2 D5</t>
  </si>
  <si>
    <t>086.000JS.0129</t>
    <phoneticPr fontId="2" type="noConversion"/>
  </si>
  <si>
    <t>SCREW_M2*8.5_PLATINUM_L_CASE_720S (銀灰)</t>
  </si>
  <si>
    <t>同心圓 screw, black
 (Ref. 086.000D9.0327  SCRW M2XL6.5 NYLOK SILVER PVD)</t>
    <phoneticPr fontId="2" type="noConversion"/>
  </si>
  <si>
    <t>086.000JV.0624</t>
  </si>
  <si>
    <t>SCREW_M2*4_PLATINUM_L_CASE_720S  (銀灰)</t>
  </si>
  <si>
    <t>86.00E41.134</t>
  </si>
  <si>
    <t>M2.5xL4</t>
  </si>
  <si>
    <t>08A.00000.000O SCRW M1.2X0.3XP0.25XL1 BK ZN 
Keyboard screw ;</t>
    <phoneticPr fontId="2" type="noConversion"/>
  </si>
  <si>
    <t>86.9A524.4R0 SCREW M3X4(86.9A524.4R0)</t>
    <phoneticPr fontId="2" type="noConversion"/>
  </si>
  <si>
    <t>086_000JU_0624 SCREW_M2*4_IRON_GREY_L_CASE_720S</t>
    <phoneticPr fontId="2" type="noConversion"/>
  </si>
  <si>
    <t>86.00H36.534 CABRON STEEL SCREW-SCRW M2.5X4L NI NYLOK</t>
    <phoneticPr fontId="2" type="noConversion"/>
  </si>
  <si>
    <t>86.00S84.323 SCRW #1 2X3 BK+NI NYLOK DARK RED</t>
    <phoneticPr fontId="2" type="noConversion"/>
  </si>
  <si>
    <t>86.00E92.724   SCRW WAF M2*4 BZNYLOK CR3+</t>
    <phoneticPr fontId="2" type="noConversion"/>
  </si>
  <si>
    <t>Screw</t>
    <phoneticPr fontId="2" type="noConversion"/>
  </si>
  <si>
    <t>86.00R69.322 SCRW M2XL2 T0.35 D7 GL ZN+NYLOK</t>
    <phoneticPr fontId="2" type="noConversion"/>
  </si>
  <si>
    <t>STAND-OFF 鉚在KB鐵件上</t>
    <phoneticPr fontId="2" type="noConversion"/>
  </si>
  <si>
    <t>Hinge</t>
    <phoneticPr fontId="121" type="noConversion"/>
  </si>
  <si>
    <t>WHQ-Sindy</t>
  </si>
  <si>
    <t>433.0D909.0001</t>
  </si>
  <si>
    <t>HINGE L LH LS720 (180度)</t>
    <phoneticPr fontId="2" type="noConversion"/>
  </si>
  <si>
    <t>中空Hinge L 360度+eDP wire 40pin (coexial)
+wire speaker 轉接線</t>
    <phoneticPr fontId="2" type="noConversion"/>
  </si>
  <si>
    <t>DS</t>
    <phoneticPr fontId="2" type="noConversion"/>
  </si>
  <si>
    <t>433.0D90A.0001</t>
  </si>
  <si>
    <t>HINGE R LH LS720  (180度)</t>
    <phoneticPr fontId="2" type="noConversion"/>
  </si>
  <si>
    <t>中空Hinge R 360度+coexial wire   (MIC/CCD)</t>
    <phoneticPr fontId="2" type="noConversion"/>
  </si>
  <si>
    <r>
      <t xml:space="preserve">Sound Bar
鋁擠中空三角管 6063 298.7*12.65*t0.8
&gt;color:Shadow Black (一次陽極 )+AFP 
       coating 防指紋
&gt;soft polish with super fine hairline (match Yoga 920 sides) 
&gt;speaker holes: etched/laster hole
&gt;Lenovo logo both sides:
   Chemical etched+ink filled  
</t>
    </r>
    <r>
      <rPr>
        <sz val="10"/>
        <color rgb="FFFF0000"/>
        <rFont val="微軟正黑體"/>
        <family val="2"/>
        <charset val="136"/>
      </rPr>
      <t xml:space="preserve">11/30 ID V6 updated: </t>
    </r>
    <r>
      <rPr>
        <sz val="10"/>
        <rFont val="微軟正黑體"/>
        <family val="2"/>
        <charset val="136"/>
      </rPr>
      <t xml:space="preserve">
  </t>
    </r>
    <r>
      <rPr>
        <sz val="10"/>
        <color rgb="FFFF0000"/>
        <rFont val="微軟正黑體"/>
        <family val="2"/>
        <charset val="136"/>
      </rPr>
      <t xml:space="preserve"> C: Natural aluminum
   F: High polish
   Process: laser polish down to parent material</t>
    </r>
    <phoneticPr fontId="2" type="noConversion"/>
  </si>
  <si>
    <t>speaker</t>
    <phoneticPr fontId="2" type="noConversion"/>
  </si>
  <si>
    <t xml:space="preserve"> tweeter speaker module (3411 speaker;Dolby );DS</t>
    <phoneticPr fontId="2" type="noConversion"/>
  </si>
  <si>
    <t>Wire</t>
  </si>
  <si>
    <t>eDP wire 40pin (coexial)</t>
    <phoneticPr fontId="2" type="noConversion"/>
  </si>
  <si>
    <t xml:space="preserve">coexial wire  24pin (MIC/CCD+ touch control board)
</t>
    <phoneticPr fontId="2" type="noConversion"/>
  </si>
  <si>
    <t>WHQ-Eric</t>
  </si>
  <si>
    <t>023.400D3.0001</t>
  </si>
  <si>
    <t>LS720_SPEAKER_HARMAN</t>
  </si>
  <si>
    <t>AVAP</t>
    <phoneticPr fontId="2" type="noConversion"/>
  </si>
  <si>
    <t>woofer speake L+R  (4013 speaker ;Dolby );3.8cc; DS</t>
    <phoneticPr fontId="2" type="noConversion"/>
  </si>
  <si>
    <t>WHQ-Jack</t>
  </si>
  <si>
    <t>450.0D901.0002</t>
    <phoneticPr fontId="2" type="noConversion"/>
  </si>
  <si>
    <t>C.A. FFC CCD HT LS720</t>
  </si>
  <si>
    <t>cable</t>
    <phoneticPr fontId="2" type="noConversion"/>
  </si>
  <si>
    <t>450.0D902.0001</t>
  </si>
  <si>
    <t>C.A. TP GLASS HT LS720</t>
  </si>
  <si>
    <t>none (touch Lcd control board)</t>
    <phoneticPr fontId="2" type="noConversion"/>
  </si>
  <si>
    <t>450.0D90C.0002</t>
    <phoneticPr fontId="2" type="noConversion"/>
  </si>
  <si>
    <t>C.A. MIC L LCD HT L720S</t>
  </si>
  <si>
    <t>450.0D90D.0002</t>
    <phoneticPr fontId="2" type="noConversion"/>
  </si>
  <si>
    <t>C.A. MIC R LCD HT L720S</t>
  </si>
  <si>
    <t>450.0D908.0001</t>
    <phoneticPr fontId="2" type="noConversion"/>
  </si>
  <si>
    <t>C.A. FFC FP 1.0 HT LS720</t>
    <phoneticPr fontId="2" type="noConversion"/>
  </si>
  <si>
    <t>&lt;--FFC FP LC40</t>
    <phoneticPr fontId="2" type="noConversion"/>
  </si>
  <si>
    <t>450.0D90B.0001</t>
  </si>
  <si>
    <t>C.A. FFC TP 1.0 HT LS720</t>
  </si>
  <si>
    <t>&lt;--FFC TP LC40</t>
    <phoneticPr fontId="2" type="noConversion"/>
  </si>
  <si>
    <t>450.0D907.0001</t>
    <phoneticPr fontId="2" type="noConversion"/>
  </si>
  <si>
    <t>C.A. FFC AUDIO 1.0 HT LS720</t>
  </si>
  <si>
    <t xml:space="preserve">450.0D90G.0001 </t>
  </si>
  <si>
    <t xml:space="preserve">C.A. FPC IO BD AFC LS720 </t>
  </si>
  <si>
    <t>Wire</t>
    <phoneticPr fontId="2" type="noConversion"/>
  </si>
  <si>
    <t>450.0D906.0001</t>
  </si>
  <si>
    <t>C.A. DC IN HT LS720</t>
  </si>
  <si>
    <t>&lt;--CA_DC-IN_LC40</t>
    <phoneticPr fontId="2" type="noConversion"/>
  </si>
  <si>
    <t>450.0D905.0001</t>
    <phoneticPr fontId="2" type="noConversion"/>
  </si>
  <si>
    <t>C.A. IO BD  POWER HT LS720</t>
  </si>
  <si>
    <t>450.0D90E.0001</t>
  </si>
  <si>
    <t>C.A. LCD UHD COEXIAL HT LS720
多頭</t>
    <phoneticPr fontId="2" type="noConversion"/>
  </si>
  <si>
    <t>移至中空hinge</t>
    <phoneticPr fontId="2" type="noConversion"/>
  </si>
  <si>
    <t>FPC(SMT  MIC*2)+CCD + touch control board</t>
    <phoneticPr fontId="2" type="noConversion"/>
  </si>
  <si>
    <r>
      <t xml:space="preserve">CA CAM-MIC LC40  (cf 450.0FD02.0001)
</t>
    </r>
    <r>
      <rPr>
        <sz val="10"/>
        <color rgb="FFFF0000"/>
        <rFont val="微軟正黑體"/>
        <family val="2"/>
        <charset val="136"/>
      </rPr>
      <t>wire CCD  交WKS hot-bar</t>
    </r>
    <phoneticPr fontId="2" type="noConversion"/>
  </si>
  <si>
    <t xml:space="preserve"> CA_TOUCH-PEN_LC40
cf. 2. 450.0DA07.0001</t>
    <phoneticPr fontId="2" type="noConversion"/>
  </si>
  <si>
    <t>FPC</t>
  </si>
  <si>
    <t>FPC_CONTROL-BD_LC40</t>
    <phoneticPr fontId="2" type="noConversion"/>
  </si>
  <si>
    <r>
      <t xml:space="preserve">FFC_MIC_LC40
</t>
    </r>
    <r>
      <rPr>
        <sz val="10"/>
        <color rgb="FFFF0000"/>
        <rFont val="微軟正黑體"/>
        <family val="2"/>
        <charset val="136"/>
      </rPr>
      <t>FFC MIC  交WKS hot-bar</t>
    </r>
    <phoneticPr fontId="2" type="noConversion"/>
  </si>
  <si>
    <r>
      <t xml:space="preserve">FFC_MIC-TRANS_LC40
</t>
    </r>
    <r>
      <rPr>
        <sz val="10"/>
        <color rgb="FFFF0000"/>
        <rFont val="微軟正黑體"/>
        <family val="2"/>
        <charset val="136"/>
      </rPr>
      <t>FFC MID  交WKS hot-bar</t>
    </r>
    <phoneticPr fontId="2" type="noConversion"/>
  </si>
  <si>
    <t>Antenna</t>
    <phoneticPr fontId="121" type="noConversion"/>
  </si>
  <si>
    <t>WHQ-Sandy</t>
  </si>
  <si>
    <t>025.9016C.0001</t>
  </si>
  <si>
    <t>ANTENNA MAIN WNC LS720</t>
  </si>
  <si>
    <t>LDS antenna</t>
    <phoneticPr fontId="2" type="noConversion"/>
  </si>
  <si>
    <t>Antenna</t>
    <phoneticPr fontId="2" type="noConversion"/>
  </si>
  <si>
    <t>025.9016B.0001</t>
    <phoneticPr fontId="2" type="noConversion"/>
  </si>
  <si>
    <t>ANTENNA AUX WNC LS720</t>
  </si>
  <si>
    <t>THM-Mod</t>
  </si>
  <si>
    <t>Fan+Heatsink</t>
  </si>
  <si>
    <t>Thermal Module</t>
  </si>
  <si>
    <t>two fan: 70 *70 *7.0 mm
heat pipe:
OD8.0 mm *1, flat to 2.2 mm
OD6.0 mm *1, flat to 2.2 mm</t>
    <phoneticPr fontId="2" type="noConversion"/>
  </si>
  <si>
    <t>Thermal</t>
    <phoneticPr fontId="2" type="noConversion"/>
  </si>
  <si>
    <t>C940 15"</t>
    <phoneticPr fontId="2" type="noConversion"/>
  </si>
  <si>
    <t>Click pad</t>
    <phoneticPr fontId="2" type="noConversion"/>
  </si>
  <si>
    <t>S940</t>
    <phoneticPr fontId="2" type="noConversion"/>
  </si>
  <si>
    <t>Vic</t>
    <phoneticPr fontId="2" type="noConversion"/>
  </si>
  <si>
    <t>Option</t>
    <phoneticPr fontId="2" type="noConversion"/>
  </si>
  <si>
    <t xml:space="preserve"> </t>
    <phoneticPr fontId="2" type="noConversion"/>
  </si>
  <si>
    <t>Lcd frame Mg-AL L for OLED LCD
Mitsubishi TMB1615; 無噴漆; weight:60g
209*126*2.65mm</t>
    <phoneticPr fontId="2" type="noConversion"/>
  </si>
  <si>
    <t>Lcd frame Mg-AL R for OLED LCD
Mitsubishi TMB1615; 無噴漆; weight:60g
209*126*2.65mm</t>
    <phoneticPr fontId="2" type="noConversion"/>
  </si>
  <si>
    <r>
      <t xml:space="preserve">glue:  AB膠 Devcon MA2060 (膠合bezel Glass )
</t>
    </r>
    <r>
      <rPr>
        <b/>
        <sz val="9"/>
        <color rgb="FFFF0000"/>
        <rFont val="細明體"/>
        <family val="3"/>
        <charset val="136"/>
      </rPr>
      <t/>
    </r>
    <phoneticPr fontId="2" type="noConversion"/>
  </si>
  <si>
    <t>Thermal for OLED (參考Astro)
1. Thermal Pad H150(K=1.5), 291*13*1.25: 0.2015
2. Thermal Pad H150(K=1.5), 291*19*25: 0.4535
3. 石墨片 合成石墨 K=550 320*50*0.15: 0.895</t>
    <phoneticPr fontId="2" type="noConversion"/>
  </si>
  <si>
    <t>中空Hinge R 360度+coexial wire   (MIC/CCD+ touch control board</t>
    <phoneticPr fontId="2" type="noConversion"/>
  </si>
  <si>
    <t>sponge for OLED</t>
    <phoneticPr fontId="2" type="noConversion"/>
  </si>
  <si>
    <t>SSD</t>
    <phoneticPr fontId="2" type="noConversion"/>
  </si>
  <si>
    <t>Category</t>
    <phoneticPr fontId="4" type="noConversion"/>
  </si>
  <si>
    <t xml:space="preserve"> Project Code :</t>
  </si>
  <si>
    <t>* Bom File Date:</t>
    <phoneticPr fontId="4" type="noConversion"/>
  </si>
  <si>
    <t>* ID CMF File Date:</t>
    <phoneticPr fontId="4" type="noConversion"/>
  </si>
  <si>
    <r>
      <rPr>
        <strike/>
        <sz val="10"/>
        <color indexed="8"/>
        <rFont val="細明體"/>
        <family val="3"/>
        <charset val="136"/>
      </rPr>
      <t>刪除物料，不可整列去除，用刪除線表示即可</t>
    </r>
    <phoneticPr fontId="4" type="noConversion"/>
  </si>
  <si>
    <t>DEL</t>
    <phoneticPr fontId="4" type="noConversion"/>
  </si>
  <si>
    <t>* Initator :</t>
    <phoneticPr fontId="4" type="noConversion"/>
  </si>
  <si>
    <t>ADD</t>
    <phoneticPr fontId="4" type="noConversion"/>
  </si>
  <si>
    <t>* Project Leader :</t>
    <phoneticPr fontId="4" type="noConversion"/>
  </si>
  <si>
    <t>MODIFY</t>
    <phoneticPr fontId="4" type="noConversion"/>
  </si>
  <si>
    <t>Approved by :</t>
    <phoneticPr fontId="4" type="noConversion"/>
  </si>
  <si>
    <t>FILL BY SOURCER</t>
    <phoneticPr fontId="4" type="noConversion"/>
  </si>
  <si>
    <r>
      <t>(</t>
    </r>
    <r>
      <rPr>
        <b/>
        <sz val="10"/>
        <color indexed="10"/>
        <rFont val="細明體"/>
        <family val="3"/>
        <charset val="136"/>
      </rPr>
      <t>所有材質皆為無鹵</t>
    </r>
    <r>
      <rPr>
        <b/>
        <sz val="10"/>
        <color indexed="10"/>
        <rFont val="Calibri"/>
        <family val="2"/>
      </rPr>
      <t>)</t>
    </r>
    <phoneticPr fontId="4" type="noConversion"/>
  </si>
  <si>
    <r>
      <t xml:space="preserve">Update </t>
    </r>
    <r>
      <rPr>
        <sz val="11"/>
        <rFont val="細明體"/>
        <family val="3"/>
        <charset val="136"/>
      </rPr>
      <t>後的版本，待</t>
    </r>
    <r>
      <rPr>
        <sz val="11"/>
        <rFont val="Calibri"/>
        <family val="2"/>
      </rPr>
      <t>cost team</t>
    </r>
    <r>
      <rPr>
        <sz val="11"/>
        <rFont val="細明體"/>
        <family val="3"/>
        <charset val="136"/>
      </rPr>
      <t>確認後，才可移除顏色；</t>
    </r>
    <r>
      <rPr>
        <sz val="11"/>
        <rFont val="Calibri"/>
        <family val="2"/>
      </rPr>
      <t xml:space="preserve">* </t>
    </r>
    <r>
      <rPr>
        <sz val="11"/>
        <rFont val="細明體"/>
        <family val="3"/>
        <charset val="136"/>
      </rPr>
      <t>是必填欄位</t>
    </r>
    <phoneticPr fontId="4" type="noConversion"/>
  </si>
  <si>
    <t>Date</t>
    <phoneticPr fontId="31" type="noConversion"/>
  </si>
  <si>
    <t>Project</t>
    <phoneticPr fontId="31" type="noConversion"/>
  </si>
  <si>
    <t>Assembly Name (Group A ~ G)</t>
    <phoneticPr fontId="4" type="noConversion"/>
  </si>
  <si>
    <t>Type1</t>
  </si>
  <si>
    <t>Type2</t>
  </si>
  <si>
    <t>Quote
Unit</t>
    <phoneticPr fontId="4" type="noConversion"/>
  </si>
  <si>
    <t>Quote
AMT</t>
    <phoneticPr fontId="4" type="noConversion"/>
  </si>
  <si>
    <t>Mark up %</t>
    <phoneticPr fontId="4" type="noConversion"/>
  </si>
  <si>
    <t>Remarks</t>
    <phoneticPr fontId="4" type="noConversion"/>
  </si>
  <si>
    <t>A02 version Unit Cost</t>
    <phoneticPr fontId="4" type="noConversion"/>
  </si>
  <si>
    <t>A02 version Cost AMT</t>
    <phoneticPr fontId="4" type="noConversion"/>
  </si>
  <si>
    <t>Modified version</t>
    <phoneticPr fontId="4" type="noConversion"/>
  </si>
  <si>
    <r>
      <rPr>
        <b/>
        <sz val="10"/>
        <color rgb="FFFF0000"/>
        <rFont val="細明體"/>
        <family val="3"/>
        <charset val="136"/>
      </rPr>
      <t>上一版本</t>
    </r>
    <r>
      <rPr>
        <b/>
        <sz val="10"/>
        <color rgb="FFFF0000"/>
        <rFont val="Calibri"/>
        <family val="2"/>
      </rPr>
      <t>Cost AMT (8/25)</t>
    </r>
    <phoneticPr fontId="31" type="noConversion"/>
  </si>
  <si>
    <t>Cost-KR</t>
    <phoneticPr fontId="31" type="noConversion"/>
  </si>
  <si>
    <t>Description 1</t>
  </si>
  <si>
    <t>Description 2</t>
    <phoneticPr fontId="4" type="noConversion"/>
  </si>
  <si>
    <t>Qty</t>
  </si>
  <si>
    <t>Loss%</t>
    <phoneticPr fontId="4" type="noConversion"/>
  </si>
  <si>
    <t>external
 yield rate (%)</t>
    <phoneticPr fontId="4" type="noConversion"/>
  </si>
  <si>
    <t>Material (internal)</t>
  </si>
  <si>
    <t>Material (external)</t>
    <phoneticPr fontId="4" type="noConversion"/>
  </si>
  <si>
    <t>材料單價 (internal)
((USD/KG)</t>
  </si>
  <si>
    <t>材料單價 (external)
((USD/KG)</t>
  </si>
  <si>
    <t>* Size/Spec
(W*D*H mm)</t>
    <phoneticPr fontId="4" type="noConversion"/>
  </si>
  <si>
    <t>Size 
(external)
長(L)*寬(W)</t>
  </si>
  <si>
    <t>* Thickness (mm)</t>
    <phoneticPr fontId="4" type="noConversion"/>
  </si>
  <si>
    <t>Weight (g)</t>
    <phoneticPr fontId="4" type="noConversion"/>
  </si>
  <si>
    <t>成品淨重</t>
  </si>
  <si>
    <t>料頭重</t>
  </si>
  <si>
    <t>LOSS%</t>
  </si>
  <si>
    <t>材料費(USD/PCS)</t>
  </si>
  <si>
    <t>成型/沖壓
機(TON)</t>
  </si>
  <si>
    <t>機台費(USD/MIN)</t>
  </si>
  <si>
    <t>成型時間(SEC)</t>
  </si>
  <si>
    <t>模穴數/工程數</t>
  </si>
  <si>
    <r>
      <t>leverage common part / Reference Parts
(Project Name</t>
    </r>
    <r>
      <rPr>
        <b/>
        <sz val="10"/>
        <rFont val="細明體"/>
        <family val="3"/>
        <charset val="136"/>
      </rPr>
      <t>、</t>
    </r>
    <r>
      <rPr>
        <b/>
        <sz val="10"/>
        <rFont val="Calibri"/>
        <family val="2"/>
      </rPr>
      <t>P/N)</t>
    </r>
    <phoneticPr fontId="4" type="noConversion"/>
  </si>
  <si>
    <r>
      <t>* ID/ME Treatment 
(Specical molding process</t>
    </r>
    <r>
      <rPr>
        <b/>
        <sz val="10"/>
        <rFont val="細明體"/>
        <family val="3"/>
        <charset val="136"/>
      </rPr>
      <t>、</t>
    </r>
    <r>
      <rPr>
        <b/>
        <sz val="10"/>
        <rFont val="Calibri"/>
        <family val="2"/>
      </rPr>
      <t>Cosmetic process</t>
    </r>
    <r>
      <rPr>
        <b/>
        <sz val="10"/>
        <rFont val="細明體"/>
        <family val="3"/>
        <charset val="136"/>
      </rPr>
      <t>、</t>
    </r>
    <r>
      <rPr>
        <b/>
        <sz val="10"/>
        <rFont val="Calibri"/>
        <family val="2"/>
      </rPr>
      <t>Color……)</t>
    </r>
    <phoneticPr fontId="4" type="noConversion"/>
  </si>
  <si>
    <t>Fixture create</t>
    <phoneticPr fontId="4" type="noConversion"/>
  </si>
  <si>
    <t>if need new tooling click Y</t>
    <phoneticPr fontId="4" type="noConversion"/>
  </si>
  <si>
    <t>Remark</t>
    <phoneticPr fontId="4" type="noConversion"/>
  </si>
  <si>
    <t>A</t>
    <phoneticPr fontId="31" type="noConversion"/>
  </si>
  <si>
    <t>RO13 CS LCD COVER 60 ASSY</t>
    <phoneticPr fontId="4" type="noConversion"/>
  </si>
  <si>
    <r>
      <t xml:space="preserve">1. add process for left/right </t>
    </r>
    <r>
      <rPr>
        <sz val="10"/>
        <color theme="1"/>
        <rFont val="細明體"/>
        <family val="3"/>
        <charset val="136"/>
      </rPr>
      <t>溢膠</t>
    </r>
    <r>
      <rPr>
        <sz val="10"/>
        <color theme="1"/>
        <rFont val="Calibri"/>
        <family val="2"/>
      </rPr>
      <t xml:space="preserve"> (2.5mm width bounding area)</t>
    </r>
    <phoneticPr fontId="4" type="noConversion"/>
  </si>
  <si>
    <t>RF</t>
    <phoneticPr fontId="4" type="noConversion"/>
  </si>
  <si>
    <t>L-Case</t>
    <phoneticPr fontId="4" type="noConversion"/>
  </si>
  <si>
    <t>Rogue One 13</t>
    <phoneticPr fontId="31" type="noConversion"/>
  </si>
  <si>
    <t>Stamped</t>
  </si>
  <si>
    <t>Put cost</t>
    <phoneticPr fontId="31" type="noConversion"/>
  </si>
  <si>
    <r>
      <t xml:space="preserve">A02
Update ED Book
</t>
    </r>
    <r>
      <rPr>
        <sz val="10"/>
        <rFont val="細明體"/>
        <family val="3"/>
        <charset val="136"/>
      </rPr>
      <t>取消磁鐵處</t>
    </r>
    <r>
      <rPr>
        <sz val="10"/>
        <rFont val="Calibri"/>
        <family val="2"/>
      </rPr>
      <t>CNC</t>
    </r>
    <phoneticPr fontId="31" type="noConversion"/>
  </si>
  <si>
    <t>RO13 CS LCD COVER</t>
    <phoneticPr fontId="2" type="noConversion"/>
  </si>
  <si>
    <t>309.66x215.7x5</t>
  </si>
  <si>
    <t>340*260</t>
    <phoneticPr fontId="31" type="noConversion"/>
  </si>
  <si>
    <r>
      <t>Size : 307.66x210x3.5
Material : AL5052, 0.8t 
-----------------------------------------------------------------------------
1. Process: Stamping + CNC side trim +</t>
    </r>
    <r>
      <rPr>
        <sz val="10"/>
        <color rgb="FFFF0000"/>
        <rFont val="Calibri"/>
        <family val="2"/>
      </rPr>
      <t>Satin finished</t>
    </r>
    <r>
      <rPr>
        <sz val="10"/>
        <color theme="8"/>
        <rFont val="Calibri"/>
        <family val="2"/>
      </rPr>
      <t xml:space="preserve"> </t>
    </r>
    <r>
      <rPr>
        <sz val="10"/>
        <color theme="1"/>
        <rFont val="Calibri"/>
        <family val="2"/>
      </rPr>
      <t xml:space="preserve">(side wall) + Beadblast(Main surface) + Anodize
</t>
    </r>
    <r>
      <rPr>
        <sz val="10"/>
        <color rgb="FFFF0000"/>
        <rFont val="Calibri"/>
        <family val="2"/>
      </rPr>
      <t>*CNC side trim for hard edge treatment.</t>
    </r>
    <r>
      <rPr>
        <sz val="10"/>
        <color theme="1"/>
        <rFont val="Calibri"/>
        <family val="2"/>
      </rPr>
      <t xml:space="preserve">
2. Beadblast + Brushed line (side wall)17+/-3GU
3. </t>
    </r>
    <r>
      <rPr>
        <sz val="10"/>
        <color theme="1"/>
        <rFont val="細明體"/>
        <family val="3"/>
        <charset val="136"/>
      </rPr>
      <t>雷雕</t>
    </r>
    <r>
      <rPr>
        <sz val="10"/>
        <color theme="1"/>
        <rFont val="Calibri"/>
        <family val="2"/>
      </rPr>
      <t>7</t>
    </r>
    <r>
      <rPr>
        <sz val="10"/>
        <color theme="1"/>
        <rFont val="細明體"/>
        <family val="3"/>
        <charset val="136"/>
      </rPr>
      <t>區</t>
    </r>
    <r>
      <rPr>
        <sz val="10"/>
        <color theme="1"/>
        <rFont val="Calibri"/>
        <family val="2"/>
      </rPr>
      <t>(panel 2</t>
    </r>
    <r>
      <rPr>
        <sz val="10"/>
        <color theme="1"/>
        <rFont val="細明體"/>
        <family val="3"/>
        <charset val="136"/>
      </rPr>
      <t>區</t>
    </r>
    <r>
      <rPr>
        <sz val="10"/>
        <color theme="1"/>
        <rFont val="Calibri"/>
        <family val="2"/>
      </rPr>
      <t>20mmx10mm; hinge 2</t>
    </r>
    <r>
      <rPr>
        <sz val="10"/>
        <color theme="1"/>
        <rFont val="細明體"/>
        <family val="3"/>
        <charset val="136"/>
      </rPr>
      <t>區</t>
    </r>
    <r>
      <rPr>
        <sz val="10"/>
        <color theme="1"/>
        <rFont val="Calibri"/>
        <family val="2"/>
      </rPr>
      <t>10mmx10mm; HD camera 1</t>
    </r>
    <r>
      <rPr>
        <sz val="10"/>
        <color theme="1"/>
        <rFont val="細明體"/>
        <family val="3"/>
        <charset val="136"/>
      </rPr>
      <t>區</t>
    </r>
    <r>
      <rPr>
        <sz val="10"/>
        <color theme="1"/>
        <rFont val="Calibri"/>
        <family val="2"/>
      </rPr>
      <t>10mmx10mm; control bd 1</t>
    </r>
    <r>
      <rPr>
        <sz val="10"/>
        <color theme="1"/>
        <rFont val="細明體"/>
        <family val="3"/>
        <charset val="136"/>
      </rPr>
      <t>區</t>
    </r>
    <r>
      <rPr>
        <sz val="10"/>
        <color theme="1"/>
        <rFont val="Calibri"/>
        <family val="2"/>
      </rPr>
      <t>10mmx10mm; e-compass 1</t>
    </r>
    <r>
      <rPr>
        <sz val="10"/>
        <color theme="1"/>
        <rFont val="細明體"/>
        <family val="3"/>
        <charset val="136"/>
      </rPr>
      <t>區</t>
    </r>
    <r>
      <rPr>
        <sz val="10"/>
        <color theme="1"/>
        <rFont val="Calibri"/>
        <family val="2"/>
      </rPr>
      <t xml:space="preserve">10mmx10mm)
4. Color: </t>
    </r>
    <r>
      <rPr>
        <sz val="10"/>
        <color rgb="FFFF0000"/>
        <rFont val="Calibri"/>
        <family val="2"/>
      </rPr>
      <t>Baseline : Platinum Silver
Upsell 1 : Deep Purple
Upsell 2 : Pink Champagne</t>
    </r>
    <r>
      <rPr>
        <sz val="10"/>
        <color theme="1"/>
        <rFont val="Calibri"/>
        <family val="2"/>
      </rPr>
      <t xml:space="preserve">
5. CNC area: 
--&gt;logo area (40mm); 
</t>
    </r>
    <r>
      <rPr>
        <strike/>
        <sz val="10"/>
        <color theme="1"/>
        <rFont val="Calibri"/>
        <family val="2"/>
      </rPr>
      <t xml:space="preserve">--&gt;Left/right Magnet area (71mm x2mm x0.3mm)*2 </t>
    </r>
    <r>
      <rPr>
        <sz val="10"/>
        <color theme="1"/>
        <rFont val="Calibri"/>
        <family val="2"/>
      </rPr>
      <t xml:space="preserve">
--&gt;camera area (66mm x3.7mmX0.3mm) 
--&gt;camera FPC area(11mm x190mmX0.25)
--&gt;Screw area (D=6.5mmX0.3)*6 
--&gt;Panel Adhesive area (11mm x190mm)*2 
--&gt;Hinge area (23.5mm x3.1mm)*2 
total cycle time 300S.(6/27 update)
6. Bonding bezel and inner frame
</t>
    </r>
    <r>
      <rPr>
        <sz val="10"/>
        <color rgb="FFFF0000"/>
        <rFont val="Calibri"/>
        <family val="2"/>
      </rPr>
      <t>7.Finish:Beadblast+ Satin finished (side wall)
              17+/-3GU</t>
    </r>
    <r>
      <rPr>
        <sz val="10"/>
        <color theme="1"/>
        <rFont val="Calibri"/>
        <family val="2"/>
      </rPr>
      <t xml:space="preserve">
</t>
    </r>
    <phoneticPr fontId="4" type="noConversion"/>
  </si>
  <si>
    <r>
      <t xml:space="preserve">CNC / </t>
    </r>
    <r>
      <rPr>
        <sz val="10"/>
        <rFont val="新細明體"/>
        <family val="1"/>
        <charset val="136"/>
      </rPr>
      <t>噴砂</t>
    </r>
    <r>
      <rPr>
        <sz val="10"/>
        <rFont val="Calibri"/>
        <family val="2"/>
      </rPr>
      <t xml:space="preserve"> / </t>
    </r>
    <r>
      <rPr>
        <sz val="10"/>
        <rFont val="新細明體"/>
        <family val="1"/>
        <charset val="136"/>
      </rPr>
      <t>陽極</t>
    </r>
    <r>
      <rPr>
        <sz val="10"/>
        <rFont val="Calibri"/>
        <family val="2"/>
      </rPr>
      <t xml:space="preserve"> / </t>
    </r>
    <r>
      <rPr>
        <sz val="10"/>
        <rFont val="新細明體"/>
        <family val="1"/>
        <charset val="136"/>
      </rPr>
      <t>鐳雕</t>
    </r>
    <r>
      <rPr>
        <sz val="10"/>
        <rFont val="Calibri"/>
        <family val="2"/>
      </rPr>
      <t xml:space="preserve"> / </t>
    </r>
    <r>
      <rPr>
        <sz val="10"/>
        <rFont val="新細明體"/>
        <family val="1"/>
        <charset val="136"/>
      </rPr>
      <t>點膠</t>
    </r>
    <r>
      <rPr>
        <sz val="10"/>
        <rFont val="Calibri"/>
        <family val="2"/>
      </rPr>
      <t xml:space="preserve"> / </t>
    </r>
    <r>
      <rPr>
        <sz val="10"/>
        <rFont val="新細明體"/>
        <family val="1"/>
        <charset val="136"/>
      </rPr>
      <t>膠合</t>
    </r>
    <r>
      <rPr>
        <sz val="10"/>
        <rFont val="Calibri"/>
        <family val="2"/>
      </rPr>
      <t xml:space="preserve"> / </t>
    </r>
    <r>
      <rPr>
        <strike/>
        <sz val="10"/>
        <color rgb="FFFF0000"/>
        <rFont val="新細明體"/>
        <family val="1"/>
        <charset val="136"/>
      </rPr>
      <t>髮絲</t>
    </r>
    <r>
      <rPr>
        <strike/>
        <sz val="10"/>
        <color rgb="FFFF0000"/>
        <rFont val="Calibri"/>
        <family val="2"/>
      </rPr>
      <t xml:space="preserve"> </t>
    </r>
    <r>
      <rPr>
        <sz val="10"/>
        <color rgb="FFFF0000"/>
        <rFont val="Calibri"/>
        <family val="2"/>
      </rPr>
      <t>(</t>
    </r>
    <r>
      <rPr>
        <sz val="10"/>
        <color rgb="FFFF0000"/>
        <rFont val="新細明體"/>
        <family val="1"/>
        <charset val="136"/>
      </rPr>
      <t>側面噴砂</t>
    </r>
    <r>
      <rPr>
        <sz val="10"/>
        <color rgb="FFFF0000"/>
        <rFont val="Calibri"/>
        <family val="2"/>
      </rPr>
      <t>)</t>
    </r>
    <phoneticPr fontId="4" type="noConversion"/>
  </si>
  <si>
    <t>CABLE</t>
    <phoneticPr fontId="4" type="noConversion"/>
  </si>
  <si>
    <t>Anodize</t>
    <phoneticPr fontId="31" type="noConversion"/>
  </si>
  <si>
    <r>
      <t xml:space="preserve"> LCD COVER </t>
    </r>
    <r>
      <rPr>
        <sz val="10"/>
        <color theme="1"/>
        <rFont val="細明體"/>
        <family val="3"/>
        <charset val="136"/>
      </rPr>
      <t>陽極</t>
    </r>
    <phoneticPr fontId="31" type="noConversion"/>
  </si>
  <si>
    <r>
      <t xml:space="preserve"> LCD COVER </t>
    </r>
    <r>
      <rPr>
        <sz val="10"/>
        <color theme="1"/>
        <rFont val="細明體"/>
        <family val="3"/>
        <charset val="136"/>
      </rPr>
      <t>噴砂</t>
    </r>
    <phoneticPr fontId="31" type="noConversion"/>
  </si>
  <si>
    <t xml:space="preserve"> LCD COVER CNC LOGO背銑平</t>
    <phoneticPr fontId="31" type="noConversion"/>
  </si>
  <si>
    <r>
      <t xml:space="preserve"> LCD COVER CNC </t>
    </r>
    <r>
      <rPr>
        <sz val="10"/>
        <color theme="1"/>
        <rFont val="細明體"/>
        <family val="3"/>
        <charset val="136"/>
      </rPr>
      <t>掛點槽</t>
    </r>
    <phoneticPr fontId="31" type="noConversion"/>
  </si>
  <si>
    <t xml:space="preserve"> LCD COVER CNC 結構面偷肉</t>
    <phoneticPr fontId="31" type="noConversion"/>
  </si>
  <si>
    <t xml:space="preserve"> LCD COVER 打磨側壁+表面收光+切斷面</t>
    <phoneticPr fontId="31" type="noConversion"/>
  </si>
  <si>
    <r>
      <t xml:space="preserve"> LCD COVER </t>
    </r>
    <r>
      <rPr>
        <sz val="10"/>
        <color theme="1"/>
        <rFont val="細明體"/>
        <family val="3"/>
        <charset val="136"/>
      </rPr>
      <t>鐳雕</t>
    </r>
    <phoneticPr fontId="31" type="noConversion"/>
  </si>
  <si>
    <t>Plastics</t>
  </si>
  <si>
    <t>Molded</t>
    <phoneticPr fontId="31" type="noConversion"/>
  </si>
  <si>
    <t>P+R</t>
    <phoneticPr fontId="31" type="noConversion"/>
  </si>
  <si>
    <t>RO13 CS LCD INNER FRAME NT</t>
    <phoneticPr fontId="4" type="noConversion"/>
  </si>
  <si>
    <t>ABS+PC</t>
    <phoneticPr fontId="4" type="noConversion"/>
  </si>
  <si>
    <t>TMB1615</t>
  </si>
  <si>
    <t>309.66x215.7x5</t>
    <phoneticPr fontId="4" type="noConversion"/>
  </si>
  <si>
    <r>
      <t>P+R 307.66x210x5
Weight : 15g
Material: TMB1615
(Plastic: Resin Dell Standard Black)
Color: Dell Standard Black, Resin
Finish: &gt;90GU
insert nut 1</t>
    </r>
    <r>
      <rPr>
        <sz val="10"/>
        <color theme="1"/>
        <rFont val="細明體"/>
        <family val="3"/>
        <charset val="136"/>
      </rPr>
      <t>處</t>
    </r>
    <phoneticPr fontId="4" type="noConversion"/>
  </si>
  <si>
    <t>System Module</t>
    <phoneticPr fontId="4" type="noConversion"/>
  </si>
  <si>
    <t>Paint &amp; Processing</t>
  </si>
  <si>
    <r>
      <t xml:space="preserve"> LCD COVER</t>
    </r>
    <r>
      <rPr>
        <sz val="10"/>
        <color theme="1"/>
        <rFont val="細明體"/>
        <family val="3"/>
        <charset val="136"/>
      </rPr>
      <t>磁鐵點膠</t>
    </r>
    <phoneticPr fontId="31" type="noConversion"/>
  </si>
  <si>
    <r>
      <t xml:space="preserve"> LCD COVER</t>
    </r>
    <r>
      <rPr>
        <sz val="10"/>
        <color theme="1"/>
        <rFont val="細明體"/>
        <family val="3"/>
        <charset val="136"/>
      </rPr>
      <t>熱熔熱壓</t>
    </r>
    <phoneticPr fontId="31" type="noConversion"/>
  </si>
  <si>
    <r>
      <t xml:space="preserve"> LCD COVER</t>
    </r>
    <r>
      <rPr>
        <sz val="10"/>
        <color theme="1"/>
        <rFont val="細明體"/>
        <family val="3"/>
        <charset val="136"/>
      </rPr>
      <t>貼條碼</t>
    </r>
    <phoneticPr fontId="31" type="noConversion"/>
  </si>
  <si>
    <r>
      <t xml:space="preserve"> LCD COVER</t>
    </r>
    <r>
      <rPr>
        <sz val="10"/>
        <color theme="1"/>
        <rFont val="細明體"/>
        <family val="3"/>
        <charset val="136"/>
      </rPr>
      <t>掃條碼</t>
    </r>
    <phoneticPr fontId="31" type="noConversion"/>
  </si>
  <si>
    <r>
      <t xml:space="preserve"> LCD COVER</t>
    </r>
    <r>
      <rPr>
        <sz val="10"/>
        <color theme="1"/>
        <rFont val="細明體"/>
        <family val="3"/>
        <charset val="136"/>
      </rPr>
      <t>貼膜</t>
    </r>
    <phoneticPr fontId="31" type="noConversion"/>
  </si>
  <si>
    <t>NA</t>
    <phoneticPr fontId="31" type="noConversion"/>
  </si>
  <si>
    <t>RO13 CS HINGE CAP REAR</t>
    <phoneticPr fontId="4" type="noConversion"/>
  </si>
  <si>
    <t>TMB1615</t>
    <phoneticPr fontId="4" type="noConversion"/>
  </si>
  <si>
    <t>223.26x11.1x16.6</t>
    <phoneticPr fontId="4" type="noConversion"/>
  </si>
  <si>
    <r>
      <t xml:space="preserve">Hinge Cap Rear
Size : 223.26x11.1x16.6
Weight : 8g
Material : TMB1615
Process : </t>
    </r>
    <r>
      <rPr>
        <sz val="10"/>
        <color rgb="FFFF0000"/>
        <rFont val="Calibri"/>
        <family val="2"/>
      </rPr>
      <t>As Molded + Paint</t>
    </r>
    <r>
      <rPr>
        <sz val="10"/>
        <color theme="1"/>
        <rFont val="Calibri"/>
        <family val="2"/>
      </rPr>
      <t xml:space="preserve">
Color : </t>
    </r>
    <r>
      <rPr>
        <sz val="10"/>
        <color rgb="FFFF0000"/>
        <rFont val="Calibri"/>
        <family val="2"/>
      </rPr>
      <t>Color match to A and D cover</t>
    </r>
    <r>
      <rPr>
        <sz val="10"/>
        <color theme="1"/>
        <rFont val="Calibri"/>
        <family val="2"/>
      </rPr>
      <t xml:space="preserve">
Finish : Color match to Side trimonA and D cover</t>
    </r>
    <phoneticPr fontId="4" type="noConversion"/>
  </si>
  <si>
    <t>y</t>
    <phoneticPr fontId="31" type="noConversion"/>
  </si>
  <si>
    <r>
      <t xml:space="preserve">RO13 CS HINGE CAP REAR </t>
    </r>
    <r>
      <rPr>
        <sz val="10"/>
        <color theme="1"/>
        <rFont val="細明體"/>
        <family val="3"/>
        <charset val="136"/>
      </rPr>
      <t>噴漆</t>
    </r>
    <phoneticPr fontId="31" type="noConversion"/>
  </si>
  <si>
    <r>
      <t>A02</t>
    </r>
    <r>
      <rPr>
        <sz val="10"/>
        <rFont val="細明體"/>
        <family val="3"/>
        <charset val="136"/>
      </rPr>
      <t xml:space="preserve">更正材質
</t>
    </r>
    <r>
      <rPr>
        <sz val="10"/>
        <rFont val="Calibri"/>
        <family val="2"/>
      </rPr>
      <t>/</t>
    </r>
    <r>
      <rPr>
        <sz val="10"/>
        <rFont val="細明體"/>
        <family val="3"/>
        <charset val="136"/>
      </rPr>
      <t>厚度</t>
    </r>
    <phoneticPr fontId="31" type="noConversion"/>
  </si>
  <si>
    <t>RO13 LCD SCREW BRACKET-L</t>
    <phoneticPr fontId="31" type="noConversion"/>
  </si>
  <si>
    <t>26x21x3</t>
    <phoneticPr fontId="4" type="noConversion"/>
  </si>
  <si>
    <t>52*47</t>
    <phoneticPr fontId="31" type="noConversion"/>
  </si>
  <si>
    <r>
      <rPr>
        <strike/>
        <sz val="10"/>
        <color theme="1"/>
        <rFont val="新細明體"/>
        <family val="1"/>
        <charset val="136"/>
      </rPr>
      <t>攻牙</t>
    </r>
    <r>
      <rPr>
        <strike/>
        <sz val="10"/>
        <color theme="1"/>
        <rFont val="Calibri"/>
        <family val="2"/>
      </rPr>
      <t>3</t>
    </r>
    <r>
      <rPr>
        <strike/>
        <sz val="10"/>
        <color theme="1"/>
        <rFont val="新細明體"/>
        <family val="1"/>
        <charset val="136"/>
      </rPr>
      <t>處</t>
    </r>
    <r>
      <rPr>
        <sz val="10"/>
        <color theme="1"/>
        <rFont val="Calibri"/>
        <family val="2"/>
      </rPr>
      <t xml:space="preserve">
</t>
    </r>
    <r>
      <rPr>
        <sz val="10"/>
        <color rgb="FFFF0000"/>
        <rFont val="Calibri"/>
        <family val="2"/>
      </rPr>
      <t xml:space="preserve">thermal bounding with cover frame
</t>
    </r>
    <r>
      <rPr>
        <sz val="10"/>
        <color rgb="FFFF0000"/>
        <rFont val="細明體"/>
        <family val="3"/>
        <charset val="136"/>
      </rPr>
      <t>鉚接</t>
    </r>
    <r>
      <rPr>
        <sz val="10"/>
        <color rgb="FFFF0000"/>
        <rFont val="Calibri"/>
        <family val="2"/>
      </rPr>
      <t xml:space="preserve">:
Stand-off x3,Φ5 x H3, Steel
datum pin x2,Φ3 x H4, Steel
</t>
    </r>
    <phoneticPr fontId="4" type="noConversion"/>
  </si>
  <si>
    <t>Daughter Board</t>
    <phoneticPr fontId="4" type="noConversion"/>
  </si>
  <si>
    <t>LCD Module</t>
    <phoneticPr fontId="4" type="noConversion"/>
  </si>
  <si>
    <t>Assembly and Purchased Parts Section</t>
  </si>
  <si>
    <t>Purchased</t>
  </si>
  <si>
    <t>LCD SCREW BRACKET-L stand off</t>
    <phoneticPr fontId="31" type="noConversion"/>
  </si>
  <si>
    <r>
      <t xml:space="preserve">RO13 LCD SCREW BRACKET-L </t>
    </r>
    <r>
      <rPr>
        <sz val="10"/>
        <color theme="1"/>
        <rFont val="細明體"/>
        <family val="3"/>
        <charset val="136"/>
      </rPr>
      <t>二次加工費</t>
    </r>
    <phoneticPr fontId="31" type="noConversion"/>
  </si>
  <si>
    <r>
      <t xml:space="preserve">RO13 LCD SCREW BRACKET-L </t>
    </r>
    <r>
      <rPr>
        <sz val="10"/>
        <color theme="1"/>
        <rFont val="細明體"/>
        <family val="3"/>
        <charset val="136"/>
      </rPr>
      <t>運包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細明體"/>
        <family val="3"/>
        <charset val="136"/>
      </rPr>
      <t>檢</t>
    </r>
    <phoneticPr fontId="31" type="noConversion"/>
  </si>
  <si>
    <t>RO13 LCD SCREW BRACKET-R</t>
    <phoneticPr fontId="31" type="noConversion"/>
  </si>
  <si>
    <t>LCD SCREW BRACKET-R stand off</t>
    <phoneticPr fontId="31" type="noConversion"/>
  </si>
  <si>
    <r>
      <t xml:space="preserve">RO13 LCD SCREW BRACKET-R </t>
    </r>
    <r>
      <rPr>
        <sz val="10"/>
        <color theme="1"/>
        <rFont val="細明體"/>
        <family val="3"/>
        <charset val="136"/>
      </rPr>
      <t>二次加工費</t>
    </r>
    <phoneticPr fontId="31" type="noConversion"/>
  </si>
  <si>
    <r>
      <t xml:space="preserve">RO13 LCD SCREW BRACKET-R </t>
    </r>
    <r>
      <rPr>
        <sz val="10"/>
        <color theme="1"/>
        <rFont val="細明體"/>
        <family val="3"/>
        <charset val="136"/>
      </rPr>
      <t>運包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細明體"/>
        <family val="3"/>
        <charset val="136"/>
      </rPr>
      <t>檢</t>
    </r>
    <phoneticPr fontId="31" type="noConversion"/>
  </si>
  <si>
    <t>RO13 LCD BRACKET-A</t>
    <phoneticPr fontId="31" type="noConversion"/>
  </si>
  <si>
    <t>SUS304</t>
    <phoneticPr fontId="4" type="noConversion"/>
  </si>
  <si>
    <t>190x25x5</t>
    <phoneticPr fontId="4" type="noConversion"/>
  </si>
  <si>
    <t>190*30</t>
    <phoneticPr fontId="31" type="noConversion"/>
  </si>
  <si>
    <t>Size:190x25x5
Material : SUS304, 0.4t 
thermal bounding</t>
    <phoneticPr fontId="4" type="noConversion"/>
  </si>
  <si>
    <r>
      <rPr>
        <sz val="10"/>
        <color indexed="22"/>
        <rFont val="新細明體"/>
        <family val="1"/>
        <charset val="136"/>
      </rPr>
      <t>五金配件</t>
    </r>
    <phoneticPr fontId="4" type="noConversion"/>
  </si>
  <si>
    <r>
      <t xml:space="preserve">LCD BRACKET-A </t>
    </r>
    <r>
      <rPr>
        <sz val="10"/>
        <color theme="1"/>
        <rFont val="細明體"/>
        <family val="3"/>
        <charset val="136"/>
      </rPr>
      <t>二次加工費</t>
    </r>
    <phoneticPr fontId="31" type="noConversion"/>
  </si>
  <si>
    <r>
      <t xml:space="preserve">LCD BRACKET-A </t>
    </r>
    <r>
      <rPr>
        <sz val="10"/>
        <color theme="1"/>
        <rFont val="細明體"/>
        <family val="3"/>
        <charset val="136"/>
      </rPr>
      <t>運包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細明體"/>
        <family val="3"/>
        <charset val="136"/>
      </rPr>
      <t>檢</t>
    </r>
    <phoneticPr fontId="31" type="noConversion"/>
  </si>
  <si>
    <t>RO13 LCD BRACKET-B</t>
    <phoneticPr fontId="31" type="noConversion"/>
  </si>
  <si>
    <t>190x25x5</t>
  </si>
  <si>
    <r>
      <rPr>
        <sz val="10"/>
        <color indexed="22"/>
        <rFont val="新細明體"/>
        <family val="1"/>
        <charset val="136"/>
      </rPr>
      <t>組件</t>
    </r>
    <r>
      <rPr>
        <sz val="10"/>
        <color indexed="22"/>
        <rFont val="Calibri"/>
        <family val="2"/>
      </rPr>
      <t>_60(1)</t>
    </r>
    <phoneticPr fontId="4" type="noConversion"/>
  </si>
  <si>
    <r>
      <t xml:space="preserve">LCD BRACKET-B </t>
    </r>
    <r>
      <rPr>
        <sz val="10"/>
        <color theme="1"/>
        <rFont val="細明體"/>
        <family val="3"/>
        <charset val="136"/>
      </rPr>
      <t>二次加工費</t>
    </r>
    <phoneticPr fontId="31" type="noConversion"/>
  </si>
  <si>
    <r>
      <t xml:space="preserve">LCD BRACKET-B </t>
    </r>
    <r>
      <rPr>
        <sz val="10"/>
        <color theme="1"/>
        <rFont val="細明體"/>
        <family val="3"/>
        <charset val="136"/>
      </rPr>
      <t>運包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細明體"/>
        <family val="3"/>
        <charset val="136"/>
      </rPr>
      <t>檢</t>
    </r>
    <phoneticPr fontId="31" type="noConversion"/>
  </si>
  <si>
    <t>Put KR cost per John</t>
    <phoneticPr fontId="4" type="noConversion"/>
  </si>
  <si>
    <t xml:space="preserve">RO13 2N1 DELL COVER LOGO </t>
    <phoneticPr fontId="31" type="noConversion"/>
  </si>
  <si>
    <t>Ni</t>
    <phoneticPr fontId="31" type="noConversion"/>
  </si>
  <si>
    <r>
      <t xml:space="preserve">Material
Metal
Process
Op1. Electroform
Op2. PET+VM
Color: Chrome, Color Match to LCD Cover
Finish: </t>
    </r>
    <r>
      <rPr>
        <sz val="10"/>
        <rFont val="BatangChe"/>
        <family val="3"/>
        <charset val="129"/>
      </rPr>
      <t>≥</t>
    </r>
    <r>
      <rPr>
        <sz val="10"/>
        <rFont val="Calibri"/>
        <family val="2"/>
      </rPr>
      <t>90gu / 13” 33mm</t>
    </r>
    <phoneticPr fontId="31" type="noConversion"/>
  </si>
  <si>
    <r>
      <rPr>
        <sz val="10"/>
        <color indexed="22"/>
        <rFont val="新細明體"/>
        <family val="1"/>
        <charset val="136"/>
      </rPr>
      <t>組件</t>
    </r>
    <r>
      <rPr>
        <sz val="10"/>
        <color indexed="22"/>
        <rFont val="Calibri"/>
        <family val="2"/>
      </rPr>
      <t>_65</t>
    </r>
    <r>
      <rPr>
        <sz val="10"/>
        <color indexed="22"/>
        <rFont val="新細明體"/>
        <family val="1"/>
        <charset val="136"/>
      </rPr>
      <t>階</t>
    </r>
    <phoneticPr fontId="4" type="noConversion"/>
  </si>
  <si>
    <t>A02 change Q=2</t>
    <phoneticPr fontId="31" type="noConversion"/>
  </si>
  <si>
    <t>DTC</t>
    <phoneticPr fontId="31" type="noConversion"/>
  </si>
  <si>
    <t xml:space="preserve">MAGNET  </t>
    <phoneticPr fontId="4" type="noConversion"/>
  </si>
  <si>
    <t>Nd-Fe-B N52</t>
    <phoneticPr fontId="31" type="noConversion"/>
  </si>
  <si>
    <t>30X3X2.5</t>
    <phoneticPr fontId="31" type="noConversion"/>
  </si>
  <si>
    <t>New part</t>
    <phoneticPr fontId="4" type="noConversion"/>
  </si>
  <si>
    <r>
      <t xml:space="preserve">Nd-Fe-B N48
30X3X2.5 4PCS,  </t>
    </r>
    <r>
      <rPr>
        <sz val="10"/>
        <color theme="1"/>
        <rFont val="細明體"/>
        <family val="3"/>
        <charset val="136"/>
      </rPr>
      <t>點膠製程</t>
    </r>
    <phoneticPr fontId="4" type="noConversion"/>
  </si>
  <si>
    <t xml:space="preserve">HALL SENSOR MAGNET </t>
    <phoneticPr fontId="4" type="noConversion"/>
  </si>
  <si>
    <t>Nd-Fe-B N48</t>
    <phoneticPr fontId="31" type="noConversion"/>
  </si>
  <si>
    <t>6X2.5X2.3</t>
    <phoneticPr fontId="31" type="noConversion"/>
  </si>
  <si>
    <t>31.4YX01.001</t>
    <phoneticPr fontId="4" type="noConversion"/>
  </si>
  <si>
    <t>Nd-Fe-B N48
6X2.5X2.3 1PCS</t>
    <phoneticPr fontId="4" type="noConversion"/>
  </si>
  <si>
    <r>
      <rPr>
        <sz val="10"/>
        <color indexed="22"/>
        <rFont val="新細明體"/>
        <family val="1"/>
        <charset val="136"/>
      </rPr>
      <t>輔料</t>
    </r>
    <phoneticPr fontId="4" type="noConversion"/>
  </si>
  <si>
    <r>
      <t xml:space="preserve">A02 </t>
    </r>
    <r>
      <rPr>
        <sz val="10"/>
        <rFont val="細明體"/>
        <family val="3"/>
        <charset val="136"/>
      </rPr>
      <t>更正尺寸</t>
    </r>
    <r>
      <rPr>
        <sz val="10"/>
        <rFont val="Calibri"/>
        <family val="2"/>
      </rPr>
      <t>/</t>
    </r>
    <r>
      <rPr>
        <sz val="10"/>
        <rFont val="細明體"/>
        <family val="3"/>
        <charset val="136"/>
      </rPr>
      <t>材質</t>
    </r>
    <r>
      <rPr>
        <sz val="10"/>
        <rFont val="Calibri"/>
        <family val="2"/>
      </rPr>
      <t>/</t>
    </r>
    <r>
      <rPr>
        <sz val="10"/>
        <rFont val="細明體"/>
        <family val="3"/>
        <charset val="136"/>
      </rPr>
      <t>背膠</t>
    </r>
    <r>
      <rPr>
        <sz val="10"/>
        <rFont val="Calibri"/>
        <family val="2"/>
      </rPr>
      <t xml:space="preserve"> (</t>
    </r>
    <r>
      <rPr>
        <sz val="10"/>
        <rFont val="細明體"/>
        <family val="3"/>
        <charset val="136"/>
      </rPr>
      <t>背膠是便宜的</t>
    </r>
    <r>
      <rPr>
        <sz val="10"/>
        <rFont val="Calibri"/>
        <family val="2"/>
      </rPr>
      <t>)</t>
    </r>
    <phoneticPr fontId="31" type="noConversion"/>
  </si>
  <si>
    <t>RO13 2N1 LCD POGO SPONGE</t>
  </si>
  <si>
    <t>PMP1800</t>
    <phoneticPr fontId="31" type="noConversion"/>
  </si>
  <si>
    <r>
      <t>200X</t>
    </r>
    <r>
      <rPr>
        <sz val="10"/>
        <color rgb="FFFF0000"/>
        <rFont val="Calibri"/>
        <family val="2"/>
      </rPr>
      <t>200X1</t>
    </r>
    <phoneticPr fontId="31" type="noConversion"/>
  </si>
  <si>
    <r>
      <t xml:space="preserve">with adhesion </t>
    </r>
    <r>
      <rPr>
        <strike/>
        <sz val="10"/>
        <color theme="1"/>
        <rFont val="Calibri"/>
        <family val="2"/>
      </rPr>
      <t xml:space="preserve">3M9888T </t>
    </r>
    <r>
      <rPr>
        <sz val="10"/>
        <color theme="1"/>
        <rFont val="Calibri"/>
        <family val="2"/>
      </rPr>
      <t xml:space="preserve"> </t>
    </r>
    <r>
      <rPr>
        <sz val="10"/>
        <color rgb="FFFF0000"/>
        <rFont val="Calibri"/>
        <family val="2"/>
      </rPr>
      <t>--&gt;DS-5</t>
    </r>
    <phoneticPr fontId="4" type="noConversion"/>
  </si>
  <si>
    <t>RO13 2N1 LCD POGO SPONGE B</t>
  </si>
  <si>
    <r>
      <t>75X</t>
    </r>
    <r>
      <rPr>
        <sz val="10"/>
        <color rgb="FFFF0000"/>
        <rFont val="Calibri"/>
        <family val="2"/>
      </rPr>
      <t>200X1</t>
    </r>
    <phoneticPr fontId="4" type="noConversion"/>
  </si>
  <si>
    <r>
      <t xml:space="preserve">with adhesion 3M9888T  </t>
    </r>
    <r>
      <rPr>
        <sz val="10"/>
        <color rgb="FFFF0000"/>
        <rFont val="Calibri"/>
        <family val="2"/>
      </rPr>
      <t>--&gt;DS-5</t>
    </r>
    <phoneticPr fontId="4" type="noConversion"/>
  </si>
  <si>
    <t>Gasket / tape</t>
    <phoneticPr fontId="4" type="noConversion"/>
  </si>
  <si>
    <r>
      <t xml:space="preserve">A02 </t>
    </r>
    <r>
      <rPr>
        <sz val="10"/>
        <rFont val="細明體"/>
        <family val="3"/>
        <charset val="136"/>
      </rPr>
      <t>更正尺寸</t>
    </r>
    <r>
      <rPr>
        <sz val="10"/>
        <rFont val="Calibri"/>
        <family val="2"/>
      </rPr>
      <t>as KR (</t>
    </r>
    <r>
      <rPr>
        <sz val="10"/>
        <rFont val="細明體"/>
        <family val="3"/>
        <charset val="136"/>
      </rPr>
      <t>用</t>
    </r>
    <r>
      <rPr>
        <sz val="10"/>
        <rFont val="Calibri"/>
        <family val="2"/>
      </rPr>
      <t>KR P/N)</t>
    </r>
    <phoneticPr fontId="31" type="noConversion"/>
  </si>
  <si>
    <t>RO13 2N1 PANEL ADHESIVE (3M SR7625)</t>
    <phoneticPr fontId="4" type="noConversion"/>
  </si>
  <si>
    <t>SR7625</t>
    <phoneticPr fontId="4" type="noConversion"/>
  </si>
  <si>
    <t>190x10</t>
    <phoneticPr fontId="4" type="noConversion"/>
  </si>
  <si>
    <t>440.0B50A.0001</t>
  </si>
  <si>
    <t>Need to double check cost</t>
    <phoneticPr fontId="31" type="noConversion"/>
  </si>
  <si>
    <t>GASKET On Panel Conner FOR EMI</t>
    <phoneticPr fontId="4" type="noConversion"/>
  </si>
  <si>
    <t>Gasket</t>
    <phoneticPr fontId="4" type="noConversion"/>
  </si>
  <si>
    <t>10x5x2</t>
    <phoneticPr fontId="4" type="noConversion"/>
  </si>
  <si>
    <t>34.4NW24.xxx</t>
  </si>
  <si>
    <t>Ref:(34.4YX22.xxx)</t>
    <phoneticPr fontId="4" type="noConversion"/>
  </si>
  <si>
    <t>CAMERA GASKET FOR EMI</t>
    <phoneticPr fontId="4" type="noConversion"/>
  </si>
  <si>
    <t>5X5x1.5</t>
    <phoneticPr fontId="31" type="noConversion"/>
  </si>
  <si>
    <t>34.4RQ20.xxx</t>
  </si>
  <si>
    <t>Ref:34.4SU08.001</t>
    <phoneticPr fontId="4" type="noConversion"/>
  </si>
  <si>
    <t>RO13 2N1 COVER AL FOIL_RB FOR EMI</t>
  </si>
  <si>
    <t>AL FOIL</t>
  </si>
  <si>
    <t>40X40x0.15</t>
    <phoneticPr fontId="31" type="noConversion"/>
  </si>
  <si>
    <t>434.0B505.0001</t>
  </si>
  <si>
    <t>with conductive adhesion</t>
    <phoneticPr fontId="4" type="noConversion"/>
  </si>
  <si>
    <t>RO13 2N1 COVER AL FOIL_LB FOR EMI</t>
  </si>
  <si>
    <t>434.0B506.0001</t>
  </si>
  <si>
    <r>
      <t>LCD COVER</t>
    </r>
    <r>
      <rPr>
        <sz val="12"/>
        <rFont val="細明體"/>
        <family val="3"/>
        <charset val="136"/>
      </rPr>
      <t>二次加工費</t>
    </r>
    <r>
      <rPr>
        <sz val="12"/>
        <rFont val="Calibri"/>
        <family val="2"/>
      </rPr>
      <t>(</t>
    </r>
    <r>
      <rPr>
        <sz val="12"/>
        <rFont val="細明體"/>
        <family val="3"/>
        <charset val="136"/>
      </rPr>
      <t>組裝</t>
    </r>
    <r>
      <rPr>
        <sz val="12"/>
        <rFont val="Calibri"/>
        <family val="2"/>
      </rPr>
      <t>+</t>
    </r>
    <r>
      <rPr>
        <sz val="12"/>
        <rFont val="細明體"/>
        <family val="3"/>
        <charset val="136"/>
      </rPr>
      <t>點膠</t>
    </r>
    <r>
      <rPr>
        <sz val="12"/>
        <rFont val="Calibri"/>
        <family val="2"/>
      </rPr>
      <t>)</t>
    </r>
    <phoneticPr fontId="31" type="noConversion"/>
  </si>
  <si>
    <r>
      <t>LCD COVER</t>
    </r>
    <r>
      <rPr>
        <sz val="12"/>
        <color theme="1"/>
        <rFont val="新細明體"/>
        <family val="2"/>
        <charset val="136"/>
        <scheme val="minor"/>
      </rPr>
      <t>運包檢</t>
    </r>
    <phoneticPr fontId="31" type="noConversion"/>
  </si>
  <si>
    <t>General Manufacturing Information</t>
  </si>
  <si>
    <t>Hours worked/shift</t>
  </si>
  <si>
    <r>
      <t>LCD COVER</t>
    </r>
    <r>
      <rPr>
        <sz val="12"/>
        <rFont val="細明體"/>
        <family val="3"/>
        <charset val="136"/>
      </rPr>
      <t>管銷</t>
    </r>
    <phoneticPr fontId="31" type="noConversion"/>
  </si>
  <si>
    <t>B</t>
    <phoneticPr fontId="31" type="noConversion"/>
  </si>
  <si>
    <t>RO13 CS BEZEL 60 ASSY NT</t>
    <phoneticPr fontId="4" type="noConversion"/>
  </si>
  <si>
    <r>
      <t>A02 Update ED Book (</t>
    </r>
    <r>
      <rPr>
        <sz val="10"/>
        <rFont val="細明體"/>
        <family val="3"/>
        <charset val="136"/>
      </rPr>
      <t>改咬花型號</t>
    </r>
    <r>
      <rPr>
        <sz val="10"/>
        <rFont val="Calibri"/>
        <family val="2"/>
      </rPr>
      <t>)check if
cost has update</t>
    </r>
    <phoneticPr fontId="31" type="noConversion"/>
  </si>
  <si>
    <t>RO13 CS BEZEL NT</t>
    <phoneticPr fontId="4" type="noConversion"/>
  </si>
  <si>
    <t>P+R</t>
    <phoneticPr fontId="4" type="noConversion"/>
  </si>
  <si>
    <t>N/A</t>
    <phoneticPr fontId="31" type="noConversion"/>
  </si>
  <si>
    <t>P:10,R:15</t>
    <phoneticPr fontId="31" type="noConversion"/>
  </si>
  <si>
    <t>P:20,R:20</t>
    <phoneticPr fontId="31" type="noConversion"/>
  </si>
  <si>
    <r>
      <t xml:space="preserve">Size:307.66X209X5.3, T=1.0
Material:TPU+(ABS+PC) (CM6140)
Weight : P=10g/R=15g
Process : </t>
    </r>
    <r>
      <rPr>
        <sz val="10"/>
        <color rgb="FFFF0000"/>
        <rFont val="Calibri"/>
        <family val="2"/>
      </rPr>
      <t>Double Shot Molded</t>
    </r>
    <r>
      <rPr>
        <sz val="10"/>
        <color theme="1"/>
        <rFont val="Calibri"/>
        <family val="2"/>
      </rPr>
      <t xml:space="preserve">
Color : </t>
    </r>
    <r>
      <rPr>
        <sz val="10"/>
        <color rgb="FFFF0000"/>
        <rFont val="Calibri"/>
        <family val="2"/>
      </rPr>
      <t>Dell StandardBlack, Resin</t>
    </r>
    <r>
      <rPr>
        <sz val="10"/>
        <color theme="1"/>
        <rFont val="Calibri"/>
        <family val="2"/>
      </rPr>
      <t xml:space="preserve">
Finish : </t>
    </r>
    <r>
      <rPr>
        <sz val="10"/>
        <color rgb="FFFF0000"/>
        <rFont val="Calibri"/>
        <family val="2"/>
      </rPr>
      <t>R---&gt;MT11520
             P---&gt;MT11010</t>
    </r>
    <phoneticPr fontId="4" type="noConversion"/>
  </si>
  <si>
    <r>
      <t>BEZEL</t>
    </r>
    <r>
      <rPr>
        <sz val="10"/>
        <color theme="1"/>
        <rFont val="細明體"/>
        <family val="3"/>
        <charset val="136"/>
      </rPr>
      <t>擦拭應力痕</t>
    </r>
    <phoneticPr fontId="31" type="noConversion"/>
  </si>
  <si>
    <r>
      <t>BEZEL</t>
    </r>
    <r>
      <rPr>
        <sz val="10"/>
        <color theme="1"/>
        <rFont val="細明體"/>
        <family val="3"/>
        <charset val="136"/>
      </rPr>
      <t>滾毛邊</t>
    </r>
    <phoneticPr fontId="31" type="noConversion"/>
  </si>
  <si>
    <r>
      <t>BEZEL</t>
    </r>
    <r>
      <rPr>
        <sz val="10"/>
        <color theme="1"/>
        <rFont val="細明體"/>
        <family val="3"/>
        <charset val="136"/>
      </rPr>
      <t>磁鐵點膠</t>
    </r>
    <phoneticPr fontId="31" type="noConversion"/>
  </si>
  <si>
    <r>
      <t>BEZEL</t>
    </r>
    <r>
      <rPr>
        <sz val="10"/>
        <color theme="1"/>
        <rFont val="細明體"/>
        <family val="3"/>
        <charset val="136"/>
      </rPr>
      <t>熱熔熱壓</t>
    </r>
    <phoneticPr fontId="31" type="noConversion"/>
  </si>
  <si>
    <t>BEZEL貼條碼</t>
  </si>
  <si>
    <t>BEZEL掃條碼</t>
  </si>
  <si>
    <t>BEZEL Print</t>
  </si>
  <si>
    <t>Sync KR RTS Quote as RD comfirmed they are the same</t>
    <phoneticPr fontId="31" type="noConversion"/>
  </si>
  <si>
    <r>
      <t>A02 add ref. PN of KR (</t>
    </r>
    <r>
      <rPr>
        <sz val="10"/>
        <rFont val="細明體"/>
        <family val="3"/>
        <charset val="136"/>
      </rPr>
      <t>用</t>
    </r>
    <r>
      <rPr>
        <sz val="10"/>
        <rFont val="Calibri"/>
        <family val="2"/>
      </rPr>
      <t>KR P/N)</t>
    </r>
    <phoneticPr fontId="31" type="noConversion"/>
  </si>
  <si>
    <t>RO13 CS CAMERA LENS NT with blacking printing</t>
    <phoneticPr fontId="4" type="noConversion"/>
  </si>
  <si>
    <t>PC</t>
    <phoneticPr fontId="4" type="noConversion"/>
  </si>
  <si>
    <t>Ø4.3 , T=0.3</t>
    <phoneticPr fontId="4" type="noConversion"/>
  </si>
  <si>
    <t>80-100</t>
    <phoneticPr fontId="31" type="noConversion"/>
  </si>
  <si>
    <t>440.0B60C.0001</t>
    <phoneticPr fontId="4" type="noConversion"/>
  </si>
  <si>
    <r>
      <t>Size:</t>
    </r>
    <r>
      <rPr>
        <strike/>
        <sz val="10"/>
        <color theme="1"/>
        <rFont val="Calibri"/>
        <family val="2"/>
      </rPr>
      <t>8.5X6.5, T=0.2</t>
    </r>
    <r>
      <rPr>
        <sz val="10"/>
        <color theme="1"/>
        <rFont val="Calibri"/>
        <family val="2"/>
      </rPr>
      <t xml:space="preserve"> </t>
    </r>
    <r>
      <rPr>
        <sz val="10"/>
        <color rgb="FFFF0000"/>
        <rFont val="Calibri"/>
        <family val="2"/>
      </rPr>
      <t>Ø4.3 , T=0.3</t>
    </r>
    <r>
      <rPr>
        <sz val="10"/>
        <color theme="1"/>
        <rFont val="Calibri"/>
        <family val="2"/>
      </rPr>
      <t xml:space="preserve">
Material:</t>
    </r>
    <r>
      <rPr>
        <sz val="10"/>
        <color rgb="FFFF0000"/>
        <rFont val="Calibri"/>
        <family val="2"/>
      </rPr>
      <t>M3H</t>
    </r>
    <r>
      <rPr>
        <sz val="10"/>
        <color theme="1"/>
        <rFont val="Calibri"/>
        <family val="2"/>
      </rPr>
      <t xml:space="preserve">
Finish: transparent
Adhesive:</t>
    </r>
    <r>
      <rPr>
        <strike/>
        <sz val="10"/>
        <color theme="1"/>
        <rFont val="Calibri"/>
        <family val="2"/>
      </rPr>
      <t>3M467</t>
    </r>
    <r>
      <rPr>
        <sz val="10"/>
        <color theme="1"/>
        <rFont val="Calibri"/>
        <family val="2"/>
      </rPr>
      <t xml:space="preserve">  </t>
    </r>
    <r>
      <rPr>
        <sz val="10"/>
        <color rgb="FFFF0000"/>
        <rFont val="Calibri"/>
        <family val="2"/>
      </rPr>
      <t>3M9731</t>
    </r>
    <r>
      <rPr>
        <sz val="10"/>
        <color theme="1"/>
        <rFont val="Calibri"/>
        <family val="2"/>
      </rPr>
      <t xml:space="preserve">
</t>
    </r>
    <r>
      <rPr>
        <sz val="10"/>
        <rFont val="Calibri"/>
        <family val="2"/>
      </rPr>
      <t xml:space="preserve">Color: Optical clear, Graphic opening only on main lens artwork
          </t>
    </r>
    <r>
      <rPr>
        <sz val="10"/>
        <color rgb="FFFF0000"/>
        <rFont val="Calibri"/>
        <family val="2"/>
      </rPr>
      <t>Clear + Dell standard black printing
Porcess: Die cut +black Masking</t>
    </r>
    <phoneticPr fontId="4" type="noConversion"/>
  </si>
  <si>
    <r>
      <t xml:space="preserve">A02 </t>
    </r>
    <r>
      <rPr>
        <sz val="10"/>
        <rFont val="細明體"/>
        <family val="3"/>
        <charset val="136"/>
      </rPr>
      <t>更正尺寸</t>
    </r>
    <r>
      <rPr>
        <sz val="10"/>
        <rFont val="Calibri"/>
        <family val="2"/>
      </rPr>
      <t>SPEC.as KR</t>
    </r>
    <phoneticPr fontId="31" type="noConversion"/>
  </si>
  <si>
    <t>RO13 CAMERA LED LENS NT</t>
    <phoneticPr fontId="4" type="noConversion"/>
  </si>
  <si>
    <t>6.3x5.0x0.2</t>
    <phoneticPr fontId="4" type="noConversion"/>
  </si>
  <si>
    <t>440.0CM0H.0001</t>
    <phoneticPr fontId="4" type="noConversion"/>
  </si>
  <si>
    <r>
      <t>Size:4.5X3.5, T=0.2
Material:</t>
    </r>
    <r>
      <rPr>
        <sz val="10"/>
        <color rgb="FFFF0000"/>
        <rFont val="Calibri"/>
        <family val="2"/>
      </rPr>
      <t>PC8010</t>
    </r>
    <r>
      <rPr>
        <sz val="10"/>
        <rFont val="Calibri"/>
        <family val="2"/>
      </rPr>
      <t xml:space="preserve">
Finish: transparent with back print
Adhesive:</t>
    </r>
    <r>
      <rPr>
        <strike/>
        <sz val="10"/>
        <rFont val="Calibri"/>
        <family val="2"/>
      </rPr>
      <t>3M467</t>
    </r>
    <r>
      <rPr>
        <sz val="10"/>
        <color rgb="FFFF0000"/>
        <rFont val="Calibri"/>
        <family val="2"/>
      </rPr>
      <t>--&gt;DST-5</t>
    </r>
    <r>
      <rPr>
        <sz val="10"/>
        <rFont val="Calibri"/>
        <family val="2"/>
      </rPr>
      <t xml:space="preserve">
Color: Near Black IR ink to hide graphic opening
Porcess: Cutting</t>
    </r>
    <phoneticPr fontId="4" type="noConversion"/>
  </si>
  <si>
    <t>RO13 CS BEZEL DELL LOGO</t>
    <phoneticPr fontId="4" type="noConversion"/>
  </si>
  <si>
    <t>21x7x0.1</t>
    <phoneticPr fontId="4" type="noConversion"/>
  </si>
  <si>
    <t>440.0B60H.0001</t>
  </si>
  <si>
    <r>
      <t xml:space="preserve">Size : 21x7x0.1t (w/adhesive)
Material : </t>
    </r>
    <r>
      <rPr>
        <sz val="10"/>
        <rFont val="新細明體"/>
        <family val="1"/>
        <charset val="136"/>
      </rPr>
      <t xml:space="preserve">電鑄銘板
</t>
    </r>
    <r>
      <rPr>
        <sz val="10"/>
        <rFont val="Calibri"/>
        <family val="2"/>
      </rPr>
      <t>Adhesive : 3M SP-7533
Color:Anodized Platinum Silver, Beadblast
Finish: 17 +/-3GU / 13"---&gt;17mm</t>
    </r>
    <phoneticPr fontId="4" type="noConversion"/>
  </si>
  <si>
    <t>A02 add Q=2</t>
    <phoneticPr fontId="31" type="noConversion"/>
  </si>
  <si>
    <t>RO13 CS BEZEL ADHESIVE TOP NT</t>
    <phoneticPr fontId="4" type="noConversion"/>
  </si>
  <si>
    <t>3M150HL</t>
    <phoneticPr fontId="4" type="noConversion"/>
  </si>
  <si>
    <t>304x5</t>
    <phoneticPr fontId="4" type="noConversion"/>
  </si>
  <si>
    <t>Size : 304x5
Material : 3M150HL, 0.15t
Q'ty : 2pcs</t>
    <phoneticPr fontId="4" type="noConversion"/>
  </si>
  <si>
    <t>RO13 CS BEZEL ADHESIVE LEFT  NT</t>
    <phoneticPr fontId="4" type="noConversion"/>
  </si>
  <si>
    <t>166x5</t>
    <phoneticPr fontId="4" type="noConversion"/>
  </si>
  <si>
    <t>Size : 166x5
Material : 3M150HL, 0.15t
Q'ty : 2pcs</t>
    <phoneticPr fontId="4" type="noConversion"/>
  </si>
  <si>
    <r>
      <t>BEZEL</t>
    </r>
    <r>
      <rPr>
        <sz val="12"/>
        <rFont val="細明體"/>
        <family val="3"/>
        <charset val="136"/>
      </rPr>
      <t>二次加工費</t>
    </r>
    <phoneticPr fontId="31" type="noConversion"/>
  </si>
  <si>
    <r>
      <t>BEZEL</t>
    </r>
    <r>
      <rPr>
        <sz val="12"/>
        <rFont val="細明體"/>
        <family val="3"/>
        <charset val="136"/>
      </rPr>
      <t>運包檢</t>
    </r>
    <phoneticPr fontId="31" type="noConversion"/>
  </si>
  <si>
    <r>
      <t>BEZEL</t>
    </r>
    <r>
      <rPr>
        <sz val="12"/>
        <rFont val="細明體"/>
        <family val="3"/>
        <charset val="136"/>
      </rPr>
      <t>管銷</t>
    </r>
    <phoneticPr fontId="31" type="noConversion"/>
  </si>
  <si>
    <t>Others</t>
    <phoneticPr fontId="31" type="noConversion"/>
  </si>
  <si>
    <t>RO13 CS HINGE 60 NT</t>
    <phoneticPr fontId="4" type="noConversion"/>
  </si>
  <si>
    <t>F</t>
    <phoneticPr fontId="4" type="noConversion"/>
  </si>
  <si>
    <t>Assembly and Purchased Parts Section</t>
    <phoneticPr fontId="31" type="noConversion"/>
  </si>
  <si>
    <t>RO13 CS  HINGE L ASSY NT</t>
    <phoneticPr fontId="4" type="noConversion"/>
  </si>
  <si>
    <t>10.2X50.2X16.5</t>
  </si>
  <si>
    <r>
      <t>Hinge</t>
    </r>
    <r>
      <rPr>
        <sz val="10"/>
        <color theme="1"/>
        <rFont val="細明體"/>
        <family val="3"/>
        <charset val="136"/>
      </rPr>
      <t>軸心</t>
    </r>
    <r>
      <rPr>
        <sz val="10"/>
        <color theme="1"/>
        <rFont val="Calibri"/>
        <family val="2"/>
      </rPr>
      <t>/</t>
    </r>
    <r>
      <rPr>
        <sz val="10"/>
        <color theme="1"/>
        <rFont val="細明體"/>
        <family val="3"/>
        <charset val="136"/>
      </rPr>
      <t>支架鍍黑</t>
    </r>
  </si>
  <si>
    <t>Y</t>
    <phoneticPr fontId="31" type="noConversion"/>
  </si>
  <si>
    <t>RO13 CS  HINGE R ASSY NT</t>
    <phoneticPr fontId="4" type="noConversion"/>
  </si>
  <si>
    <t>Same size as hinge cap rear. Put same quote</t>
    <phoneticPr fontId="31" type="noConversion"/>
  </si>
  <si>
    <t>A02
Update ED Book (Remove paint)</t>
    <phoneticPr fontId="31" type="noConversion"/>
  </si>
  <si>
    <t>RO13 CS HINGE CAP FRONT</t>
    <phoneticPr fontId="4" type="noConversion"/>
  </si>
  <si>
    <r>
      <t xml:space="preserve">Hinge Cap Rear
Size : 223.26x11.1x16.6
Weight : 8g
Material : TMB1615
Process : </t>
    </r>
    <r>
      <rPr>
        <strike/>
        <sz val="10"/>
        <color theme="1"/>
        <rFont val="Calibri"/>
        <family val="2"/>
      </rPr>
      <t xml:space="preserve">Paint </t>
    </r>
    <r>
      <rPr>
        <sz val="10"/>
        <color rgb="FFFF0000"/>
        <rFont val="Calibri"/>
        <family val="2"/>
      </rPr>
      <t>As Molded</t>
    </r>
    <r>
      <rPr>
        <sz val="10"/>
        <color theme="1"/>
        <rFont val="Calibri"/>
        <family val="2"/>
      </rPr>
      <t xml:space="preserve">
Color : </t>
    </r>
    <r>
      <rPr>
        <sz val="10"/>
        <color rgb="FFFF0000"/>
        <rFont val="Calibri"/>
        <family val="2"/>
      </rPr>
      <t>Dell StandardBlack, Resin</t>
    </r>
    <r>
      <rPr>
        <sz val="10"/>
        <color theme="8"/>
        <rFont val="Calibri"/>
        <family val="2"/>
      </rPr>
      <t xml:space="preserve"> </t>
    </r>
    <r>
      <rPr>
        <sz val="10"/>
        <color theme="1"/>
        <rFont val="Calibri"/>
        <family val="2"/>
      </rPr>
      <t xml:space="preserve">
Finish : </t>
    </r>
    <r>
      <rPr>
        <strike/>
        <sz val="10"/>
        <color rgb="FFFF0000"/>
        <rFont val="Calibri"/>
        <family val="2"/>
      </rPr>
      <t xml:space="preserve">MT11010 </t>
    </r>
    <r>
      <rPr>
        <sz val="10"/>
        <color rgb="FFFF0000"/>
        <rFont val="Calibri"/>
        <family val="2"/>
      </rPr>
      <t xml:space="preserve">  Matte
</t>
    </r>
    <phoneticPr fontId="4" type="noConversion"/>
  </si>
  <si>
    <r>
      <t xml:space="preserve">A02 </t>
    </r>
    <r>
      <rPr>
        <sz val="10"/>
        <rFont val="細明體"/>
        <family val="3"/>
        <charset val="136"/>
      </rPr>
      <t>更正</t>
    </r>
    <r>
      <rPr>
        <sz val="10"/>
        <rFont val="Calibri"/>
        <family val="2"/>
      </rPr>
      <t>SPEC</t>
    </r>
    <phoneticPr fontId="31" type="noConversion"/>
  </si>
  <si>
    <t>R013 CS ANTENNA MODULE</t>
    <phoneticPr fontId="4" type="noConversion"/>
  </si>
  <si>
    <t>plastic holder + FPC</t>
    <phoneticPr fontId="4" type="noConversion"/>
  </si>
  <si>
    <t>Main:  42x7.4x10
Aux:   55x7.4x10</t>
    <phoneticPr fontId="4" type="noConversion"/>
  </si>
  <si>
    <r>
      <t xml:space="preserve">FPC+Holder 
Main:  42x7.4x10
Aux:   55x7.4x10 
Main 250 mm 
Aux 400 mm 
NGFF*2 1.13 low loss 
</t>
    </r>
    <r>
      <rPr>
        <sz val="10"/>
        <color theme="1"/>
        <rFont val="細明體"/>
        <family val="3"/>
        <charset val="136"/>
      </rPr>
      <t>鐵氟龍膠帶</t>
    </r>
    <r>
      <rPr>
        <sz val="10"/>
        <color theme="1"/>
        <rFont val="Calibri"/>
        <family val="2"/>
      </rPr>
      <t xml:space="preserve"> 20mm x2
Tube: 40mm x3
Mark Line X1
Acetic tape 10mmx20mm x4
</t>
    </r>
    <phoneticPr fontId="31" type="noConversion"/>
  </si>
  <si>
    <t>RO13 CS MIC RUBBER NT</t>
    <phoneticPr fontId="4" type="noConversion"/>
  </si>
  <si>
    <t>silicon</t>
    <phoneticPr fontId="4" type="noConversion"/>
  </si>
  <si>
    <t>7x5.5x1.9</t>
    <phoneticPr fontId="31" type="noConversion"/>
  </si>
  <si>
    <t>447.0B60A.0001</t>
  </si>
  <si>
    <t>1. adhesive 7x5.5x0.05 1pcs DST-5
2. adhesive 6x4.5x0.05 1pcs DST-5</t>
    <phoneticPr fontId="4" type="noConversion"/>
  </si>
  <si>
    <t>Sync BOMCOW</t>
    <phoneticPr fontId="31" type="noConversion"/>
  </si>
  <si>
    <t>SCREW M2.5L2.5 FOR HINGE(BIG HEAD)</t>
    <phoneticPr fontId="4" type="noConversion"/>
  </si>
  <si>
    <t>86.00K60.630</t>
  </si>
  <si>
    <t>C</t>
    <phoneticPr fontId="31" type="noConversion"/>
  </si>
  <si>
    <t>RO13 2N1 PALMREST ASSY 60</t>
    <phoneticPr fontId="4" type="noConversion"/>
  </si>
  <si>
    <r>
      <t>A02
Update ED Book (</t>
    </r>
    <r>
      <rPr>
        <sz val="10"/>
        <rFont val="細明體"/>
        <family val="3"/>
        <charset val="136"/>
      </rPr>
      <t>製程</t>
    </r>
    <r>
      <rPr>
        <sz val="10"/>
        <rFont val="Calibri"/>
        <family val="2"/>
      </rPr>
      <t>update)</t>
    </r>
    <phoneticPr fontId="31" type="noConversion"/>
  </si>
  <si>
    <t>RO13 CS PALMREST</t>
    <phoneticPr fontId="31" type="noConversion"/>
  </si>
  <si>
    <t>307.66*211.32*0.8</t>
    <phoneticPr fontId="31" type="noConversion"/>
  </si>
  <si>
    <t>370*260</t>
    <phoneticPr fontId="31" type="noConversion"/>
  </si>
  <si>
    <r>
      <t xml:space="preserve">Size : 307.66x211.32X8.7
Weight : 82g
Material : AL5052, 0.8t
----------------------------------
1.Process: Stamping+ CNC + </t>
    </r>
    <r>
      <rPr>
        <sz val="10"/>
        <color rgb="FFFF0000"/>
        <rFont val="Calibri"/>
        <family val="2"/>
      </rPr>
      <t>Satin finished</t>
    </r>
    <r>
      <rPr>
        <sz val="10"/>
        <rFont val="Calibri"/>
        <family val="2"/>
      </rPr>
      <t>(Side wall and palm-rest area) +
Beadblast(KB area) + Anodize +</t>
    </r>
    <r>
      <rPr>
        <sz val="10"/>
        <color rgb="FFFF0000"/>
        <rFont val="Calibri"/>
        <family val="2"/>
      </rPr>
      <t xml:space="preserve"> Diamond Cut around PWB and TP</t>
    </r>
    <r>
      <rPr>
        <sz val="10"/>
        <rFont val="Calibri"/>
        <family val="2"/>
      </rPr>
      <t xml:space="preserve">.
2.Color: </t>
    </r>
    <r>
      <rPr>
        <sz val="10"/>
        <color rgb="FFFF0000"/>
        <rFont val="Calibri"/>
        <family val="2"/>
      </rPr>
      <t>Baseline : Platinum Silver
Upsell 1 : Deep Purple
Upsell 2 : Pink Champagne</t>
    </r>
    <r>
      <rPr>
        <sz val="10"/>
        <rFont val="Calibri"/>
        <family val="2"/>
      </rPr>
      <t xml:space="preserve">
3. </t>
    </r>
    <r>
      <rPr>
        <sz val="10"/>
        <rFont val="細明體"/>
        <family val="3"/>
        <charset val="136"/>
      </rPr>
      <t>雷雕</t>
    </r>
    <r>
      <rPr>
        <sz val="10"/>
        <rFont val="Calibri"/>
        <family val="2"/>
      </rPr>
      <t>:21</t>
    </r>
    <r>
      <rPr>
        <sz val="10"/>
        <rFont val="細明體"/>
        <family val="3"/>
        <charset val="136"/>
      </rPr>
      <t>個區</t>
    </r>
    <r>
      <rPr>
        <sz val="10"/>
        <rFont val="Calibri"/>
        <family val="2"/>
      </rPr>
      <t>(boss 6</t>
    </r>
    <r>
      <rPr>
        <sz val="10"/>
        <rFont val="細明體"/>
        <family val="3"/>
        <charset val="136"/>
      </rPr>
      <t>區</t>
    </r>
    <r>
      <rPr>
        <sz val="10"/>
        <rFont val="Calibri"/>
        <family val="2"/>
      </rPr>
      <t>20mmx10mm;kb support bracket 6</t>
    </r>
    <r>
      <rPr>
        <sz val="10"/>
        <rFont val="細明體"/>
        <family val="3"/>
        <charset val="136"/>
      </rPr>
      <t>區</t>
    </r>
    <r>
      <rPr>
        <sz val="10"/>
        <rFont val="Calibri"/>
        <family val="2"/>
      </rPr>
      <t>12mmx6mm; transfer BD 1</t>
    </r>
    <r>
      <rPr>
        <sz val="10"/>
        <rFont val="細明體"/>
        <family val="3"/>
        <charset val="136"/>
      </rPr>
      <t>區</t>
    </r>
    <r>
      <rPr>
        <sz val="10"/>
        <rFont val="Calibri"/>
        <family val="2"/>
      </rPr>
      <t>12mmx12mm; IO 7</t>
    </r>
    <r>
      <rPr>
        <sz val="10"/>
        <rFont val="細明體"/>
        <family val="3"/>
        <charset val="136"/>
      </rPr>
      <t>區</t>
    </r>
    <r>
      <rPr>
        <sz val="10"/>
        <rFont val="Calibri"/>
        <family val="2"/>
      </rPr>
      <t>10mmx10mm; click pad support brk 2</t>
    </r>
    <r>
      <rPr>
        <sz val="10"/>
        <rFont val="細明體"/>
        <family val="3"/>
        <charset val="136"/>
      </rPr>
      <t>區</t>
    </r>
    <r>
      <rPr>
        <sz val="10"/>
        <rFont val="Calibri"/>
        <family val="2"/>
      </rPr>
      <t>10mmx10mm)
4. CNC opening:all I/O opening(USB/HDMI), rubber foot X2
5. CNC for connector interference: HDMI:20X9X0.35, 
DC-in:15X12X0.35,Audio:12X16X0.35, USB:15X20X0.35, TP rear side screw ∅6X0.35(4</t>
    </r>
    <r>
      <rPr>
        <sz val="10"/>
        <rFont val="細明體"/>
        <family val="3"/>
        <charset val="136"/>
      </rPr>
      <t>處</t>
    </r>
    <r>
      <rPr>
        <sz val="10"/>
        <rFont val="Calibri"/>
        <family val="2"/>
      </rPr>
      <t xml:space="preserve">)
</t>
    </r>
    <r>
      <rPr>
        <sz val="10"/>
        <color rgb="FFFF0000"/>
        <rFont val="Calibri"/>
        <family val="2"/>
      </rPr>
      <t>6.CNC side trim for hard edge treatment.</t>
    </r>
    <r>
      <rPr>
        <sz val="10"/>
        <rFont val="Calibri"/>
        <family val="2"/>
      </rPr>
      <t xml:space="preserve">
total cycle time 380S: 6/27 update
6. Finish :</t>
    </r>
    <r>
      <rPr>
        <sz val="10"/>
        <color rgb="FFFF0000"/>
        <rFont val="Calibri"/>
        <family val="2"/>
      </rPr>
      <t>Local CNC for I/O ports
Diamond cut around PWB and TP.
Beadblast+ Satin finished (side wall)
17+/-3GU</t>
    </r>
    <phoneticPr fontId="4" type="noConversion"/>
  </si>
  <si>
    <r>
      <t xml:space="preserve"> PALMREST</t>
    </r>
    <r>
      <rPr>
        <sz val="10"/>
        <color theme="1"/>
        <rFont val="細明體"/>
        <family val="3"/>
        <charset val="136"/>
      </rPr>
      <t>陽極</t>
    </r>
    <phoneticPr fontId="31" type="noConversion"/>
  </si>
  <si>
    <t>Add per John</t>
    <phoneticPr fontId="31" type="noConversion"/>
  </si>
  <si>
    <t xml:space="preserve"> PALMREST CNC CHAMFER</t>
    <phoneticPr fontId="31" type="noConversion"/>
  </si>
  <si>
    <t xml:space="preserve"> PALMREST噴砂</t>
    <phoneticPr fontId="31" type="noConversion"/>
  </si>
  <si>
    <r>
      <t xml:space="preserve"> PALMREST</t>
    </r>
    <r>
      <rPr>
        <sz val="10"/>
        <color theme="1"/>
        <rFont val="細明體"/>
        <family val="3"/>
        <charset val="136"/>
      </rPr>
      <t>打磨表面</t>
    </r>
    <r>
      <rPr>
        <sz val="10"/>
        <color theme="1"/>
        <rFont val="Calibri"/>
        <family val="2"/>
      </rPr>
      <t>+</t>
    </r>
    <r>
      <rPr>
        <sz val="10"/>
        <color theme="1"/>
        <rFont val="細明體"/>
        <family val="3"/>
        <charset val="136"/>
      </rPr>
      <t>收光</t>
    </r>
    <phoneticPr fontId="31" type="noConversion"/>
  </si>
  <si>
    <t xml:space="preserve"> PALMREST切斷面R均勻</t>
    <phoneticPr fontId="31" type="noConversion"/>
  </si>
  <si>
    <t xml:space="preserve">  PALMREST NC I/O(USB*2)</t>
    <phoneticPr fontId="31" type="noConversion"/>
  </si>
  <si>
    <t xml:space="preserve"> PALMREST  NC結構面壁位元</t>
    <phoneticPr fontId="31" type="noConversion"/>
  </si>
  <si>
    <t xml:space="preserve">  PALMREST NC掛點槽</t>
    <phoneticPr fontId="31" type="noConversion"/>
  </si>
  <si>
    <t xml:space="preserve"> PALMREST 高光鑽切</t>
    <phoneticPr fontId="31" type="noConversion"/>
  </si>
  <si>
    <r>
      <t xml:space="preserve"> PALMREST </t>
    </r>
    <r>
      <rPr>
        <sz val="10"/>
        <color theme="1"/>
        <rFont val="細明體"/>
        <family val="3"/>
        <charset val="136"/>
      </rPr>
      <t>鐳雕</t>
    </r>
    <phoneticPr fontId="31" type="noConversion"/>
  </si>
  <si>
    <t xml:space="preserve"> PALMREST 鐳雕/印刷字元</t>
    <phoneticPr fontId="31" type="noConversion"/>
  </si>
  <si>
    <t xml:space="preserve">Molded </t>
  </si>
  <si>
    <t>A02 revise</t>
    <phoneticPr fontId="31" type="noConversion"/>
  </si>
  <si>
    <t>RO13 CS_PALMREST_FRAME_TOP</t>
    <phoneticPr fontId="31" type="noConversion"/>
  </si>
  <si>
    <t>PC-ABS</t>
  </si>
  <si>
    <t>306X22.6X7</t>
    <phoneticPr fontId="4" type="noConversion"/>
  </si>
  <si>
    <r>
      <rPr>
        <strike/>
        <sz val="10"/>
        <rFont val="Calibri"/>
        <family val="2"/>
      </rPr>
      <t>6</t>
    </r>
    <r>
      <rPr>
        <sz val="10"/>
        <color rgb="FFFF0000"/>
        <rFont val="Calibri"/>
        <family val="2"/>
      </rPr>
      <t xml:space="preserve">
-&gt;8</t>
    </r>
    <phoneticPr fontId="31" type="noConversion"/>
  </si>
  <si>
    <t>Insert Nut 10pcs,thermal bounding</t>
    <phoneticPr fontId="4" type="noConversion"/>
  </si>
  <si>
    <t>PALMREST_FRAME_TOP nut</t>
    <phoneticPr fontId="31" type="noConversion"/>
  </si>
  <si>
    <r>
      <t xml:space="preserve">PALMREST_FRAME_TOP </t>
    </r>
    <r>
      <rPr>
        <sz val="10"/>
        <color theme="1"/>
        <rFont val="細明體"/>
        <family val="3"/>
        <charset val="136"/>
      </rPr>
      <t>二次加工費</t>
    </r>
    <phoneticPr fontId="31" type="noConversion"/>
  </si>
  <si>
    <r>
      <t>PALMREST</t>
    </r>
    <r>
      <rPr>
        <sz val="10"/>
        <color theme="1"/>
        <rFont val="細明體"/>
        <family val="3"/>
        <charset val="136"/>
      </rPr>
      <t>磁鐵點膠</t>
    </r>
    <phoneticPr fontId="31" type="noConversion"/>
  </si>
  <si>
    <r>
      <t>PALMREST</t>
    </r>
    <r>
      <rPr>
        <sz val="10"/>
        <color theme="1"/>
        <rFont val="細明體"/>
        <family val="3"/>
        <charset val="136"/>
      </rPr>
      <t>熱熔熱壓</t>
    </r>
    <phoneticPr fontId="31" type="noConversion"/>
  </si>
  <si>
    <r>
      <t>PALMREST</t>
    </r>
    <r>
      <rPr>
        <sz val="10"/>
        <color theme="1"/>
        <rFont val="細明體"/>
        <family val="3"/>
        <charset val="136"/>
      </rPr>
      <t>貼條碼</t>
    </r>
    <phoneticPr fontId="31" type="noConversion"/>
  </si>
  <si>
    <r>
      <t>PALMREST</t>
    </r>
    <r>
      <rPr>
        <sz val="10"/>
        <color theme="1"/>
        <rFont val="細明體"/>
        <family val="3"/>
        <charset val="136"/>
      </rPr>
      <t>掃條碼</t>
    </r>
    <phoneticPr fontId="31" type="noConversion"/>
  </si>
  <si>
    <r>
      <t>PALMREST</t>
    </r>
    <r>
      <rPr>
        <sz val="10"/>
        <color theme="1"/>
        <rFont val="細明體"/>
        <family val="3"/>
        <charset val="136"/>
      </rPr>
      <t>貼膜</t>
    </r>
    <phoneticPr fontId="31" type="noConversion"/>
  </si>
  <si>
    <r>
      <t xml:space="preserve">+0.1 for </t>
    </r>
    <r>
      <rPr>
        <sz val="10"/>
        <rFont val="細明體"/>
        <family val="3"/>
        <charset val="136"/>
      </rPr>
      <t>運包</t>
    </r>
    <r>
      <rPr>
        <sz val="10"/>
        <rFont val="Calibri"/>
        <family val="2"/>
      </rPr>
      <t>different with RO15_CS_COVER INNER FRAME ($0.25)</t>
    </r>
    <phoneticPr fontId="31" type="noConversion"/>
  </si>
  <si>
    <t>RO13 CS_PALMREST_FRAME_BTM</t>
    <phoneticPr fontId="31" type="noConversion"/>
  </si>
  <si>
    <t>306X170.6X5.1</t>
  </si>
  <si>
    <t>Insert Nut 20pcs,thermal bounding</t>
    <phoneticPr fontId="4" type="noConversion"/>
  </si>
  <si>
    <r>
      <t>PALMREST_FRAME_</t>
    </r>
    <r>
      <rPr>
        <sz val="10"/>
        <color theme="1"/>
        <rFont val="細明體"/>
        <family val="3"/>
        <charset val="136"/>
      </rPr>
      <t>二次加工費</t>
    </r>
    <phoneticPr fontId="31" type="noConversion"/>
  </si>
  <si>
    <t>RO13 2N1_SCREW PLATE (2 PIN)</t>
    <phoneticPr fontId="31" type="noConversion"/>
  </si>
  <si>
    <t>290X118X0.6</t>
  </si>
  <si>
    <t>305*130</t>
    <phoneticPr fontId="31" type="noConversion"/>
  </si>
  <si>
    <r>
      <t>Stand-off X</t>
    </r>
    <r>
      <rPr>
        <sz val="10"/>
        <color rgb="FFFF0000"/>
        <rFont val="Calibri"/>
        <family val="2"/>
      </rPr>
      <t>30</t>
    </r>
    <phoneticPr fontId="4" type="noConversion"/>
  </si>
  <si>
    <t>SCREW PLATE Stand off</t>
    <phoneticPr fontId="31" type="noConversion"/>
  </si>
  <si>
    <t>RO13_2N1_SCREW_PLATE_ADHESIVE_D</t>
    <phoneticPr fontId="4" type="noConversion"/>
  </si>
  <si>
    <t>3M9888T</t>
    <phoneticPr fontId="31" type="noConversion"/>
  </si>
  <si>
    <t>290X118X0.15</t>
    <phoneticPr fontId="4" type="noConversion"/>
  </si>
  <si>
    <r>
      <t>KB SCREW PLATE</t>
    </r>
    <r>
      <rPr>
        <sz val="12"/>
        <rFont val="細明體"/>
        <family val="3"/>
        <charset val="136"/>
      </rPr>
      <t>二次加工費</t>
    </r>
    <phoneticPr fontId="4" type="noConversion"/>
  </si>
  <si>
    <r>
      <t>KB SCREW PLATE</t>
    </r>
    <r>
      <rPr>
        <sz val="12"/>
        <rFont val="細明體"/>
        <family val="3"/>
        <charset val="136"/>
      </rPr>
      <t>運包檢</t>
    </r>
    <phoneticPr fontId="4" type="noConversion"/>
  </si>
  <si>
    <t xml:space="preserve">MAGNET </t>
    <phoneticPr fontId="4" type="noConversion"/>
  </si>
  <si>
    <t>Nd-Fe-B N52</t>
    <phoneticPr fontId="4" type="noConversion"/>
  </si>
  <si>
    <t>30x5x3.1</t>
    <phoneticPr fontId="4" type="noConversion"/>
  </si>
  <si>
    <t>34.4TU33.011</t>
    <phoneticPr fontId="4" type="noConversion"/>
  </si>
  <si>
    <r>
      <rPr>
        <sz val="10"/>
        <color theme="1"/>
        <rFont val="細明體"/>
        <family val="3"/>
        <charset val="136"/>
      </rPr>
      <t>加點膠</t>
    </r>
  </si>
  <si>
    <t>Put 8/25 cost</t>
    <phoneticPr fontId="31" type="noConversion"/>
  </si>
  <si>
    <t>RO13 Cu foil_Fin-T</t>
    <phoneticPr fontId="4" type="noConversion"/>
  </si>
  <si>
    <t>CU foil</t>
    <phoneticPr fontId="4" type="noConversion"/>
  </si>
  <si>
    <t>75x20</t>
    <phoneticPr fontId="4" type="noConversion"/>
  </si>
  <si>
    <t>Thermal solution</t>
    <phoneticPr fontId="4" type="noConversion"/>
  </si>
  <si>
    <t>GASKET FOR HDMI</t>
    <phoneticPr fontId="31" type="noConversion"/>
  </si>
  <si>
    <t>5X10X1.5</t>
    <phoneticPr fontId="31" type="noConversion"/>
  </si>
  <si>
    <t>for EMI</t>
  </si>
  <si>
    <t>GASKET FOR EMI</t>
  </si>
  <si>
    <t>4X4X3</t>
    <phoneticPr fontId="31" type="noConversion"/>
  </si>
  <si>
    <t>34.4L301.XXX</t>
  </si>
  <si>
    <t>DOH40 EMI TAPE FOR SYSTEM</t>
  </si>
  <si>
    <t>22.95X5</t>
    <phoneticPr fontId="31" type="noConversion"/>
  </si>
  <si>
    <t>34.4UV17.001</t>
  </si>
  <si>
    <t>RO13_2N1_LED_LENS</t>
  </si>
  <si>
    <t>Lich</t>
    <phoneticPr fontId="31" type="noConversion"/>
  </si>
  <si>
    <t>Check</t>
    <phoneticPr fontId="31" type="noConversion"/>
  </si>
  <si>
    <t>15X7X5</t>
    <phoneticPr fontId="4" type="noConversion"/>
  </si>
  <si>
    <t>v</t>
    <phoneticPr fontId="31" type="noConversion"/>
  </si>
  <si>
    <t>Material : PC
Process : As Molded
Color : CohibaGray,Resin
Finish : MT 11005</t>
    <phoneticPr fontId="4" type="noConversion"/>
  </si>
  <si>
    <t>RO13_CS_THERMAL_METAL_MESH</t>
    <phoneticPr fontId="31" type="noConversion"/>
  </si>
  <si>
    <t>165X15X0.3</t>
    <phoneticPr fontId="4" type="noConversion"/>
  </si>
  <si>
    <r>
      <t>painting Dell standard black+</t>
    </r>
    <r>
      <rPr>
        <sz val="10"/>
        <color theme="1"/>
        <rFont val="細明體"/>
        <family val="3"/>
        <charset val="136"/>
      </rPr>
      <t>雷雕</t>
    </r>
    <phoneticPr fontId="4" type="noConversion"/>
  </si>
  <si>
    <t>RO13 2N1_LED_SPONGE</t>
    <phoneticPr fontId="4" type="noConversion"/>
  </si>
  <si>
    <t>Sponge E4382</t>
    <phoneticPr fontId="31" type="noConversion"/>
  </si>
  <si>
    <t>15x7x0.5</t>
    <phoneticPr fontId="31" type="noConversion"/>
  </si>
  <si>
    <r>
      <rPr>
        <sz val="10"/>
        <color theme="1"/>
        <rFont val="細明體"/>
        <family val="3"/>
        <charset val="136"/>
      </rPr>
      <t>背膠</t>
    </r>
    <r>
      <rPr>
        <sz val="10"/>
        <color theme="1"/>
        <rFont val="Calibri"/>
        <family val="2"/>
      </rPr>
      <t>Adhesive DST-10</t>
    </r>
    <phoneticPr fontId="31" type="noConversion"/>
  </si>
  <si>
    <t>A02 addX2</t>
    <phoneticPr fontId="31" type="noConversion"/>
  </si>
  <si>
    <t>RF AL Foil to contact mesh</t>
    <phoneticPr fontId="4" type="noConversion"/>
  </si>
  <si>
    <t>AL foil</t>
    <phoneticPr fontId="4" type="noConversion"/>
  </si>
  <si>
    <t>50X20</t>
    <phoneticPr fontId="4" type="noConversion"/>
  </si>
  <si>
    <r>
      <rPr>
        <sz val="10"/>
        <color theme="1"/>
        <rFont val="細明體"/>
        <family val="3"/>
        <charset val="136"/>
      </rPr>
      <t>導電膠</t>
    </r>
    <phoneticPr fontId="4" type="noConversion"/>
  </si>
  <si>
    <t>v</t>
    <phoneticPr fontId="31" type="noConversion"/>
  </si>
  <si>
    <t>RO13 Clickpad sponge</t>
    <phoneticPr fontId="31" type="noConversion"/>
  </si>
  <si>
    <t>Sponge E4382</t>
    <phoneticPr fontId="31" type="noConversion"/>
  </si>
  <si>
    <t>30X2</t>
    <phoneticPr fontId="31" type="noConversion"/>
  </si>
  <si>
    <t>adhesive : DST-15</t>
    <phoneticPr fontId="31" type="noConversion"/>
  </si>
  <si>
    <t>Rogue One 13</t>
    <phoneticPr fontId="31" type="noConversion"/>
  </si>
  <si>
    <t>C</t>
    <phoneticPr fontId="31" type="noConversion"/>
  </si>
  <si>
    <t>Put cost</t>
    <phoneticPr fontId="31" type="noConversion"/>
  </si>
  <si>
    <r>
      <t xml:space="preserve">A02 </t>
    </r>
    <r>
      <rPr>
        <sz val="10"/>
        <color theme="1"/>
        <rFont val="細明體"/>
        <family val="3"/>
        <charset val="136"/>
      </rPr>
      <t>新增料</t>
    </r>
    <phoneticPr fontId="31" type="noConversion"/>
  </si>
  <si>
    <t>RO13 Hinge Sponge</t>
    <phoneticPr fontId="31" type="noConversion"/>
  </si>
  <si>
    <t>12X5, 0.5t</t>
    <phoneticPr fontId="31" type="noConversion"/>
  </si>
  <si>
    <t>Sync BOMCOW</t>
    <phoneticPr fontId="31" type="noConversion"/>
  </si>
  <si>
    <t>NUT M2.5_42D_2T</t>
  </si>
  <si>
    <t>Cu</t>
  </si>
  <si>
    <t>4.2x4.2x2.5</t>
  </si>
  <si>
    <t>NUT M2.0_36D_2.0T</t>
  </si>
  <si>
    <t>3.6x3.6x3</t>
  </si>
  <si>
    <t>087.93272.0220</t>
  </si>
  <si>
    <t>NUT M2.0_36D_1.5T</t>
  </si>
  <si>
    <t>3.6x3.6x1.5</t>
  </si>
  <si>
    <r>
      <t xml:space="preserve">A02 </t>
    </r>
    <r>
      <rPr>
        <sz val="10"/>
        <color theme="1"/>
        <rFont val="細明體"/>
        <family val="3"/>
        <charset val="136"/>
      </rPr>
      <t>新增料號</t>
    </r>
    <phoneticPr fontId="31" type="noConversion"/>
  </si>
  <si>
    <t>NUT M1.2-OD3.2-L2.0</t>
    <phoneticPr fontId="31" type="noConversion"/>
  </si>
  <si>
    <t>087.26270.0020</t>
    <phoneticPr fontId="31" type="noConversion"/>
  </si>
  <si>
    <t>RO13 2N1_POWER_BUTTON</t>
    <phoneticPr fontId="4" type="noConversion"/>
  </si>
  <si>
    <t>21.4x13.2x3.8</t>
  </si>
  <si>
    <r>
      <t>PALMREST</t>
    </r>
    <r>
      <rPr>
        <sz val="12"/>
        <rFont val="細明體"/>
        <family val="3"/>
        <charset val="136"/>
      </rPr>
      <t>二次加工費</t>
    </r>
    <r>
      <rPr>
        <sz val="12"/>
        <rFont val="Calibri"/>
        <family val="2"/>
      </rPr>
      <t xml:space="preserve"> (</t>
    </r>
    <r>
      <rPr>
        <sz val="12"/>
        <rFont val="細明體"/>
        <family val="3"/>
        <charset val="136"/>
      </rPr>
      <t>組裝</t>
    </r>
    <r>
      <rPr>
        <sz val="12"/>
        <rFont val="Calibri"/>
        <family val="2"/>
      </rPr>
      <t>+</t>
    </r>
    <r>
      <rPr>
        <sz val="12"/>
        <rFont val="細明體"/>
        <family val="3"/>
        <charset val="136"/>
      </rPr>
      <t>點膠</t>
    </r>
    <r>
      <rPr>
        <sz val="12"/>
        <rFont val="Calibri"/>
        <family val="2"/>
      </rPr>
      <t>)</t>
    </r>
    <phoneticPr fontId="31" type="noConversion"/>
  </si>
  <si>
    <r>
      <t>PALMREST</t>
    </r>
    <r>
      <rPr>
        <sz val="12"/>
        <rFont val="細明體"/>
        <family val="3"/>
        <charset val="136"/>
      </rPr>
      <t>運包檢</t>
    </r>
    <phoneticPr fontId="31" type="noConversion"/>
  </si>
  <si>
    <r>
      <t>PALMREST</t>
    </r>
    <r>
      <rPr>
        <sz val="12"/>
        <rFont val="細明體"/>
        <family val="3"/>
        <charset val="136"/>
      </rPr>
      <t>管銷</t>
    </r>
    <phoneticPr fontId="31" type="noConversion"/>
  </si>
  <si>
    <t>RO13 2N1 KB SUPPORT 60 ASSY</t>
    <phoneticPr fontId="31" type="noConversion"/>
  </si>
  <si>
    <r>
      <t xml:space="preserve">A02 </t>
    </r>
    <r>
      <rPr>
        <sz val="10"/>
        <rFont val="細明體"/>
        <family val="3"/>
        <charset val="136"/>
      </rPr>
      <t>新增</t>
    </r>
    <r>
      <rPr>
        <sz val="10"/>
        <rFont val="Calibri"/>
        <family val="2"/>
      </rPr>
      <t>3pcs nuts
and detail SPEC</t>
    </r>
    <phoneticPr fontId="31" type="noConversion"/>
  </si>
  <si>
    <r>
      <rPr>
        <sz val="10"/>
        <rFont val="細明體"/>
        <family val="3"/>
        <charset val="136"/>
      </rPr>
      <t>換成</t>
    </r>
    <r>
      <rPr>
        <sz val="10"/>
        <rFont val="Calibri"/>
        <family val="2"/>
      </rPr>
      <t>0.4T AL?</t>
    </r>
    <phoneticPr fontId="31" type="noConversion"/>
  </si>
  <si>
    <t>RO13 2N1 KB SUPPORT BRACKET</t>
    <phoneticPr fontId="31" type="noConversion"/>
  </si>
  <si>
    <t>SUS 304</t>
  </si>
  <si>
    <t>296X122X3</t>
  </si>
  <si>
    <t>310*136</t>
    <phoneticPr fontId="31" type="noConversion"/>
  </si>
  <si>
    <t>160/250</t>
    <phoneticPr fontId="31" type="noConversion"/>
  </si>
  <si>
    <r>
      <rPr>
        <sz val="10"/>
        <color theme="1"/>
        <rFont val="細明體"/>
        <family val="3"/>
        <charset val="136"/>
      </rPr>
      <t>鉚接</t>
    </r>
    <r>
      <rPr>
        <sz val="10"/>
        <color theme="1"/>
        <rFont val="Calibri"/>
        <family val="2"/>
      </rPr>
      <t xml:space="preserve">:
</t>
    </r>
    <r>
      <rPr>
        <sz val="10"/>
        <rFont val="Calibri"/>
        <family val="2"/>
      </rPr>
      <t xml:space="preserve">Stand-off x15,Φ8 x H3, Steel
datum pin x2,Φ3 x H4, Steel
</t>
    </r>
    <r>
      <rPr>
        <sz val="10"/>
        <color rgb="FFFF0000"/>
        <rFont val="Calibri"/>
        <family val="2"/>
      </rPr>
      <t>Boss nutsX3pcs,Φ4 x H3, Steel</t>
    </r>
    <phoneticPr fontId="4" type="noConversion"/>
  </si>
  <si>
    <t>KB SUPPORT stand off</t>
    <phoneticPr fontId="31" type="noConversion"/>
  </si>
  <si>
    <r>
      <t>A02 change adhesive to DS-5 (</t>
    </r>
    <r>
      <rPr>
        <sz val="10"/>
        <rFont val="細明體"/>
        <family val="3"/>
        <charset val="136"/>
      </rPr>
      <t>改便宜的背膠</t>
    </r>
    <r>
      <rPr>
        <sz val="10"/>
        <rFont val="Calibri"/>
        <family val="2"/>
      </rPr>
      <t>)</t>
    </r>
    <phoneticPr fontId="31" type="noConversion"/>
  </si>
  <si>
    <r>
      <t xml:space="preserve">0.1055
</t>
    </r>
    <r>
      <rPr>
        <sz val="10"/>
        <rFont val="細明體"/>
        <family val="3"/>
        <charset val="136"/>
      </rPr>
      <t>確認材積</t>
    </r>
    <phoneticPr fontId="31" type="noConversion"/>
  </si>
  <si>
    <t>RO13 2N1 KB SUPPORT MYLAR</t>
  </si>
  <si>
    <t>DFR117</t>
    <phoneticPr fontId="31" type="noConversion"/>
  </si>
  <si>
    <t>300X137</t>
    <phoneticPr fontId="31" type="noConversion"/>
  </si>
  <si>
    <r>
      <t xml:space="preserve">with adhesive </t>
    </r>
    <r>
      <rPr>
        <strike/>
        <sz val="10"/>
        <color theme="1"/>
        <rFont val="Calibri"/>
        <family val="2"/>
      </rPr>
      <t>3M467</t>
    </r>
    <r>
      <rPr>
        <sz val="10"/>
        <color theme="1"/>
        <rFont val="Calibri"/>
        <family val="2"/>
      </rPr>
      <t xml:space="preserve"> </t>
    </r>
    <r>
      <rPr>
        <sz val="10"/>
        <color rgb="FFFF0000"/>
        <rFont val="Calibri"/>
        <family val="2"/>
      </rPr>
      <t>--&gt; DS-5</t>
    </r>
    <phoneticPr fontId="4" type="noConversion"/>
  </si>
  <si>
    <t>RO13 2N1 KB SUPPORT antenna adhesive</t>
    <phoneticPr fontId="4" type="noConversion"/>
  </si>
  <si>
    <t>3M 9888T</t>
    <phoneticPr fontId="31" type="noConversion"/>
  </si>
  <si>
    <t>50X5X0.15</t>
    <phoneticPr fontId="31" type="noConversion"/>
  </si>
  <si>
    <t>GASKET</t>
    <phoneticPr fontId="31" type="noConversion"/>
  </si>
  <si>
    <t>5X10X0.5</t>
    <phoneticPr fontId="31" type="noConversion"/>
  </si>
  <si>
    <t>34.4ST22.xxx</t>
  </si>
  <si>
    <t>Need to check spec. and cost</t>
    <phoneticPr fontId="31" type="noConversion"/>
  </si>
  <si>
    <t>EMI TAPE FOR CLICK PAD TO K/B SUPPORT</t>
  </si>
  <si>
    <t>25X5</t>
    <phoneticPr fontId="31" type="noConversion"/>
  </si>
  <si>
    <t>434.07Y04.0001</t>
  </si>
  <si>
    <r>
      <t>KB SUPPORT</t>
    </r>
    <r>
      <rPr>
        <sz val="12"/>
        <rFont val="細明體"/>
        <family val="3"/>
        <charset val="136"/>
      </rPr>
      <t>二次加工費</t>
    </r>
    <phoneticPr fontId="31" type="noConversion"/>
  </si>
  <si>
    <r>
      <t>KB SUPPORT</t>
    </r>
    <r>
      <rPr>
        <sz val="12"/>
        <rFont val="細明體"/>
        <family val="3"/>
        <charset val="136"/>
      </rPr>
      <t>運包檢</t>
    </r>
    <phoneticPr fontId="31" type="noConversion"/>
  </si>
  <si>
    <t>D</t>
    <phoneticPr fontId="31" type="noConversion"/>
  </si>
  <si>
    <t>RO13 2N1 BASE 60 ASSY</t>
    <phoneticPr fontId="31" type="noConversion"/>
  </si>
  <si>
    <r>
      <t xml:space="preserve">A02
Update ED Book
</t>
    </r>
    <r>
      <rPr>
        <sz val="10"/>
        <rFont val="細明體"/>
        <family val="3"/>
        <charset val="136"/>
      </rPr>
      <t>新增</t>
    </r>
    <r>
      <rPr>
        <sz val="10"/>
        <rFont val="Calibri"/>
        <family val="2"/>
      </rPr>
      <t>Speaker holes</t>
    </r>
    <r>
      <rPr>
        <sz val="10"/>
        <rFont val="細明體"/>
        <family val="3"/>
        <charset val="136"/>
      </rPr>
      <t xml:space="preserve">高速鑽孔
</t>
    </r>
    <r>
      <rPr>
        <sz val="10"/>
        <rFont val="Calibri"/>
        <family val="2"/>
      </rPr>
      <t>Check if cost has update</t>
    </r>
    <phoneticPr fontId="31" type="noConversion"/>
  </si>
  <si>
    <t>RO13 CS_BASE_AL</t>
    <phoneticPr fontId="31" type="noConversion"/>
  </si>
  <si>
    <t>305.6X209.1X8.05</t>
    <phoneticPr fontId="4" type="noConversion"/>
  </si>
  <si>
    <t>330*240</t>
    <phoneticPr fontId="31" type="noConversion"/>
  </si>
  <si>
    <t>Size : 305.66x209X8.2
Weight : 130.8g
Material : AL5052, 0.8t
Process: Stamping +Beadblast + Anodize + Thermal Bonded Frame
Color: Baseline : Platinum Silver
Upsell 1 : Deep Purple
Upsell 2 : Pink Champagne
Finish 17+/-3GU
CNC in Rubber foot bounding area (35X12X0.35mm *2)
HDMI: 14.5 X 5 X 0.3
USB: 14 X 7 X 0.3
Speaker網孔高速鑽孔Ø0.4mm,Pin=0.8mm網孔數量330*2</t>
    <phoneticPr fontId="4" type="noConversion"/>
  </si>
  <si>
    <t xml:space="preserve">Anodize </t>
  </si>
  <si>
    <r>
      <t>BASE</t>
    </r>
    <r>
      <rPr>
        <sz val="10"/>
        <color theme="1"/>
        <rFont val="細明體"/>
        <family val="3"/>
        <charset val="136"/>
      </rPr>
      <t>陽極</t>
    </r>
    <phoneticPr fontId="31" type="noConversion"/>
  </si>
  <si>
    <r>
      <t>BASE</t>
    </r>
    <r>
      <rPr>
        <sz val="10"/>
        <color theme="1"/>
        <rFont val="細明體"/>
        <family val="3"/>
        <charset val="136"/>
      </rPr>
      <t>噴砂</t>
    </r>
    <phoneticPr fontId="31" type="noConversion"/>
  </si>
  <si>
    <r>
      <t>BASE</t>
    </r>
    <r>
      <rPr>
        <sz val="10"/>
        <color theme="1"/>
        <rFont val="細明體"/>
        <family val="3"/>
        <charset val="136"/>
      </rPr>
      <t>打磨</t>
    </r>
    <phoneticPr fontId="31" type="noConversion"/>
  </si>
  <si>
    <t xml:space="preserve"> BASECNC 結構面避位元</t>
    <phoneticPr fontId="31" type="noConversion"/>
  </si>
  <si>
    <r>
      <t>BASE</t>
    </r>
    <r>
      <rPr>
        <sz val="10"/>
        <color theme="1"/>
        <rFont val="細明體"/>
        <family val="3"/>
        <charset val="136"/>
      </rPr>
      <t>鐳雕</t>
    </r>
    <phoneticPr fontId="31" type="noConversion"/>
  </si>
  <si>
    <t>RO13 CS_BASE_FRAME-TOP</t>
    <phoneticPr fontId="4" type="noConversion"/>
  </si>
  <si>
    <t>FR3021_GR</t>
  </si>
  <si>
    <t>303x150x7</t>
    <phoneticPr fontId="4" type="noConversion"/>
  </si>
  <si>
    <t>1. thermal bounding with AL cover
2.PCR request</t>
    <phoneticPr fontId="4" type="noConversion"/>
  </si>
  <si>
    <t>RO13 CS_BASE_FRAME-BTM</t>
    <phoneticPr fontId="4" type="noConversion"/>
  </si>
  <si>
    <t>FR3021_GR</t>
    <phoneticPr fontId="31" type="noConversion"/>
  </si>
  <si>
    <t>303x25x7</t>
    <phoneticPr fontId="4" type="noConversion"/>
  </si>
  <si>
    <t>1. thermal bounding with AL cover
2.PCR request</t>
  </si>
  <si>
    <r>
      <t>BASE</t>
    </r>
    <r>
      <rPr>
        <sz val="10"/>
        <color theme="1"/>
        <rFont val="細明體"/>
        <family val="3"/>
        <charset val="136"/>
      </rPr>
      <t>磁鐵點膠</t>
    </r>
    <phoneticPr fontId="31" type="noConversion"/>
  </si>
  <si>
    <r>
      <t>BASE</t>
    </r>
    <r>
      <rPr>
        <sz val="10"/>
        <color theme="1"/>
        <rFont val="細明體"/>
        <family val="3"/>
        <charset val="136"/>
      </rPr>
      <t>熱熔熱壓</t>
    </r>
    <phoneticPr fontId="31" type="noConversion"/>
  </si>
  <si>
    <r>
      <t>BASE</t>
    </r>
    <r>
      <rPr>
        <sz val="10"/>
        <color theme="1"/>
        <rFont val="細明體"/>
        <family val="3"/>
        <charset val="136"/>
      </rPr>
      <t>貼條碼</t>
    </r>
    <phoneticPr fontId="31" type="noConversion"/>
  </si>
  <si>
    <r>
      <t>BASE</t>
    </r>
    <r>
      <rPr>
        <sz val="10"/>
        <color theme="1"/>
        <rFont val="細明體"/>
        <family val="3"/>
        <charset val="136"/>
      </rPr>
      <t>掃條碼</t>
    </r>
    <phoneticPr fontId="31" type="noConversion"/>
  </si>
  <si>
    <r>
      <t>BASE</t>
    </r>
    <r>
      <rPr>
        <sz val="10"/>
        <color theme="1"/>
        <rFont val="細明體"/>
        <family val="3"/>
        <charset val="136"/>
      </rPr>
      <t>貼膜</t>
    </r>
    <phoneticPr fontId="31" type="noConversion"/>
  </si>
  <si>
    <r>
      <t xml:space="preserve">A02
Update ED Book
</t>
    </r>
    <r>
      <rPr>
        <sz val="10"/>
        <rFont val="細明體"/>
        <family val="3"/>
        <charset val="136"/>
      </rPr>
      <t>變黑色</t>
    </r>
    <r>
      <rPr>
        <sz val="10"/>
        <rFont val="Calibri"/>
        <family val="2"/>
      </rPr>
      <t xml:space="preserve"> </t>
    </r>
    <r>
      <rPr>
        <sz val="10"/>
        <rFont val="細明體"/>
        <family val="3"/>
        <charset val="136"/>
      </rPr>
      <t>應該會變便宜</t>
    </r>
    <phoneticPr fontId="31" type="noConversion"/>
  </si>
  <si>
    <t>RO13 CS BASE RUBBER FOOT Rear</t>
    <phoneticPr fontId="4" type="noConversion"/>
  </si>
  <si>
    <t>P+R</t>
  </si>
  <si>
    <t>240X5.1X5</t>
    <phoneticPr fontId="4" type="noConversion"/>
  </si>
  <si>
    <t>P3,R1</t>
    <phoneticPr fontId="31" type="noConversion"/>
  </si>
  <si>
    <r>
      <t>Size:240X5.1X5
weight:4g
Material:Elastomer(P+R)
Process:</t>
    </r>
    <r>
      <rPr>
        <sz val="10"/>
        <color rgb="FFFF0000"/>
        <rFont val="Calibri"/>
        <family val="2"/>
      </rPr>
      <t>double Injection Molded / thermal bounding</t>
    </r>
    <r>
      <rPr>
        <sz val="10"/>
        <color theme="1"/>
        <rFont val="Calibri"/>
        <family val="2"/>
      </rPr>
      <t xml:space="preserve">
Color: </t>
    </r>
    <r>
      <rPr>
        <sz val="10"/>
        <color rgb="FFFF0000"/>
        <rFont val="Calibri"/>
        <family val="2"/>
      </rPr>
      <t>Dell Standard Black</t>
    </r>
    <r>
      <rPr>
        <sz val="10"/>
        <color theme="1"/>
        <rFont val="Calibri"/>
        <family val="2"/>
      </rPr>
      <t xml:space="preserve">
Finish: </t>
    </r>
    <r>
      <rPr>
        <sz val="10"/>
        <color rgb="FFFF0000"/>
        <rFont val="Calibri"/>
        <family val="2"/>
      </rPr>
      <t>MT 11005</t>
    </r>
    <r>
      <rPr>
        <sz val="10"/>
        <color theme="1"/>
        <rFont val="Calibri"/>
        <family val="2"/>
      </rPr>
      <t xml:space="preserve">
Adhesive:3M9448H
</t>
    </r>
    <r>
      <rPr>
        <sz val="10"/>
        <color rgb="FFFF0000"/>
        <rFont val="Calibri"/>
        <family val="2"/>
      </rPr>
      <t>thermal bounding</t>
    </r>
    <phoneticPr fontId="4" type="noConversion"/>
  </si>
  <si>
    <r>
      <t xml:space="preserve">A02
Update ED Book
</t>
    </r>
    <r>
      <rPr>
        <sz val="10"/>
        <rFont val="細明體"/>
        <family val="3"/>
        <charset val="136"/>
      </rPr>
      <t xml:space="preserve">修改咬花型號跟顏色
</t>
    </r>
    <phoneticPr fontId="31" type="noConversion"/>
  </si>
  <si>
    <t>RO13 2N1_BASE_RUBBER_FOOT Front</t>
  </si>
  <si>
    <t>29.2X10.4X1.8</t>
  </si>
  <si>
    <t>P0.2,R0.1</t>
    <phoneticPr fontId="31" type="noConversion"/>
  </si>
  <si>
    <r>
      <t xml:space="preserve">Size:29.2X10.4X1.8 2PCS
weight:0.3g
Material:Elastomer(P+R)
Process:double Injection Molded / thermal bounding
Color:PMS Color matched to D cover
Finish: </t>
    </r>
    <r>
      <rPr>
        <sz val="10"/>
        <color rgb="FFFF0000"/>
        <rFont val="Calibri"/>
        <family val="2"/>
      </rPr>
      <t>MT 11005</t>
    </r>
    <r>
      <rPr>
        <sz val="10"/>
        <color theme="1"/>
        <rFont val="Calibri"/>
        <family val="2"/>
      </rPr>
      <t xml:space="preserve"> 23um
</t>
    </r>
    <r>
      <rPr>
        <sz val="10"/>
        <color rgb="FFFF0000"/>
        <rFont val="Calibri"/>
        <family val="2"/>
      </rPr>
      <t>thermal bounding</t>
    </r>
    <phoneticPr fontId="4" type="noConversion"/>
  </si>
  <si>
    <t>RO13 2N1_THERMAL_MESH</t>
    <phoneticPr fontId="31" type="noConversion"/>
  </si>
  <si>
    <t>270x30x0.25</t>
    <phoneticPr fontId="31" type="noConversion"/>
  </si>
  <si>
    <r>
      <t>1.</t>
    </r>
    <r>
      <rPr>
        <sz val="10"/>
        <color theme="1"/>
        <rFont val="細明體"/>
        <family val="3"/>
        <charset val="136"/>
      </rPr>
      <t>黑色</t>
    </r>
    <r>
      <rPr>
        <sz val="10"/>
        <color theme="1"/>
        <rFont val="Calibri"/>
        <family val="2"/>
      </rPr>
      <t>,</t>
    </r>
    <r>
      <rPr>
        <sz val="10"/>
        <color theme="1"/>
        <rFont val="細明體"/>
        <family val="3"/>
        <charset val="136"/>
      </rPr>
      <t>單面背膠</t>
    </r>
    <r>
      <rPr>
        <sz val="10"/>
        <color theme="1"/>
        <rFont val="Calibri"/>
        <family val="2"/>
      </rPr>
      <t xml:space="preserve">
2.Material:Plastic Mylar
3.Process:Die-Cut
4.Color:Black
5.Finish:Matte(Exposed components should be covered by black color)</t>
    </r>
    <phoneticPr fontId="31" type="noConversion"/>
  </si>
  <si>
    <t>RO13 Cu foil_Fin-B</t>
    <phoneticPr fontId="4" type="noConversion"/>
  </si>
  <si>
    <t>75x25</t>
    <phoneticPr fontId="4" type="noConversion"/>
  </si>
  <si>
    <t>RO13 Cu foil_SSD</t>
    <phoneticPr fontId="4" type="noConversion"/>
  </si>
  <si>
    <t>90x28</t>
    <phoneticPr fontId="4" type="noConversion"/>
  </si>
  <si>
    <t>RO13_2N1_ANT_AL Foil</t>
    <phoneticPr fontId="4" type="noConversion"/>
  </si>
  <si>
    <t>52.2*13.9</t>
    <phoneticPr fontId="4" type="noConversion"/>
  </si>
  <si>
    <t>440.0B50M.0001</t>
    <phoneticPr fontId="4" type="noConversion"/>
  </si>
  <si>
    <t>with conductive adhesive</t>
    <phoneticPr fontId="4" type="noConversion"/>
  </si>
  <si>
    <t>GASKET FOR DC-IN</t>
    <phoneticPr fontId="31" type="noConversion"/>
  </si>
  <si>
    <t>gasket</t>
  </si>
  <si>
    <t>34.4RQ20.001</t>
    <phoneticPr fontId="4" type="noConversion"/>
  </si>
  <si>
    <t>1.Gasket for EMI</t>
  </si>
  <si>
    <t>GASKET FOR USB/ HDMI/ TYPE-C</t>
    <phoneticPr fontId="31" type="noConversion"/>
  </si>
  <si>
    <t>6x10x1</t>
    <phoneticPr fontId="31" type="noConversion"/>
  </si>
  <si>
    <t>DOH40_EMI_TAPE FOR BOSS</t>
  </si>
  <si>
    <t>type</t>
  </si>
  <si>
    <t>23x5x0.1</t>
  </si>
  <si>
    <t>34.4UV17.001</t>
    <phoneticPr fontId="4" type="noConversion"/>
  </si>
  <si>
    <t>1.Tape for EMI</t>
  </si>
  <si>
    <t xml:space="preserve">Sync KR RTS Quote  </t>
    <phoneticPr fontId="31" type="noConversion"/>
  </si>
  <si>
    <t>Capture Screw M2.5L5</t>
    <phoneticPr fontId="31" type="noConversion"/>
  </si>
  <si>
    <t>086.1AQ63.05R</t>
    <phoneticPr fontId="4" type="noConversion"/>
  </si>
  <si>
    <t>Ref.86.00U90.625</t>
    <phoneticPr fontId="4" type="noConversion"/>
  </si>
  <si>
    <t>Capture O-ring</t>
    <phoneticPr fontId="4" type="noConversion"/>
  </si>
  <si>
    <t>PC Mylar</t>
    <phoneticPr fontId="31" type="noConversion"/>
  </si>
  <si>
    <t>Diameter=4.8, t=0.5</t>
    <phoneticPr fontId="31" type="noConversion"/>
  </si>
  <si>
    <t>440.0CL0L.0001</t>
    <phoneticPr fontId="4" type="noConversion"/>
  </si>
  <si>
    <r>
      <t>8/24 change adhesive to DS-5 (</t>
    </r>
    <r>
      <rPr>
        <sz val="10"/>
        <rFont val="細明體"/>
        <family val="3"/>
        <charset val="136"/>
      </rPr>
      <t>變便宜背膠</t>
    </r>
    <r>
      <rPr>
        <sz val="10"/>
        <rFont val="Calibri"/>
        <family val="2"/>
      </rPr>
      <t>)</t>
    </r>
    <phoneticPr fontId="31" type="noConversion"/>
  </si>
  <si>
    <t>Base battery mylar</t>
    <phoneticPr fontId="4" type="noConversion"/>
  </si>
  <si>
    <t>DFR117</t>
    <phoneticPr fontId="4" type="noConversion"/>
  </si>
  <si>
    <t>257X66</t>
    <phoneticPr fontId="4" type="noConversion"/>
  </si>
  <si>
    <r>
      <t xml:space="preserve">with adhesive </t>
    </r>
    <r>
      <rPr>
        <strike/>
        <sz val="10"/>
        <color theme="1"/>
        <rFont val="Calibri"/>
        <family val="2"/>
      </rPr>
      <t>3M467</t>
    </r>
    <r>
      <rPr>
        <sz val="10"/>
        <color theme="1"/>
        <rFont val="Calibri"/>
        <family val="2"/>
      </rPr>
      <t>-</t>
    </r>
    <r>
      <rPr>
        <sz val="10"/>
        <color rgb="FFFF0000"/>
        <rFont val="Calibri"/>
        <family val="2"/>
      </rPr>
      <t>-&gt;DS-5</t>
    </r>
    <phoneticPr fontId="4" type="noConversion"/>
  </si>
  <si>
    <r>
      <t>BASE</t>
    </r>
    <r>
      <rPr>
        <sz val="12"/>
        <rFont val="細明體"/>
        <family val="3"/>
        <charset val="136"/>
      </rPr>
      <t>二次加工費</t>
    </r>
    <r>
      <rPr>
        <sz val="12"/>
        <rFont val="Calibri"/>
        <family val="2"/>
      </rPr>
      <t>(</t>
    </r>
    <r>
      <rPr>
        <sz val="12"/>
        <rFont val="細明體"/>
        <family val="3"/>
        <charset val="136"/>
      </rPr>
      <t>組裝</t>
    </r>
    <r>
      <rPr>
        <sz val="12"/>
        <rFont val="Calibri"/>
        <family val="2"/>
      </rPr>
      <t>+</t>
    </r>
    <r>
      <rPr>
        <sz val="12"/>
        <rFont val="細明體"/>
        <family val="3"/>
        <charset val="136"/>
      </rPr>
      <t>點膠</t>
    </r>
    <r>
      <rPr>
        <sz val="12"/>
        <rFont val="Calibri"/>
        <family val="2"/>
      </rPr>
      <t>)</t>
    </r>
    <phoneticPr fontId="31" type="noConversion"/>
  </si>
  <si>
    <r>
      <t>BASE</t>
    </r>
    <r>
      <rPr>
        <sz val="12"/>
        <rFont val="細明體"/>
        <family val="3"/>
        <charset val="136"/>
      </rPr>
      <t>運包檢</t>
    </r>
    <phoneticPr fontId="31" type="noConversion"/>
  </si>
  <si>
    <r>
      <t>BASE</t>
    </r>
    <r>
      <rPr>
        <sz val="12"/>
        <rFont val="細明體"/>
        <family val="3"/>
        <charset val="136"/>
      </rPr>
      <t>管銷</t>
    </r>
    <phoneticPr fontId="31" type="noConversion"/>
  </si>
  <si>
    <t>RO13 CPU Support Bracket Assy</t>
    <phoneticPr fontId="4" type="noConversion"/>
  </si>
  <si>
    <t>F</t>
    <phoneticPr fontId="31" type="noConversion"/>
  </si>
  <si>
    <r>
      <t xml:space="preserve">A02 </t>
    </r>
    <r>
      <rPr>
        <sz val="10"/>
        <rFont val="細明體"/>
        <family val="3"/>
        <charset val="136"/>
      </rPr>
      <t>修改材質</t>
    </r>
    <phoneticPr fontId="31" type="noConversion"/>
  </si>
  <si>
    <t>RO13 CPU Support Bracket</t>
    <phoneticPr fontId="4" type="noConversion"/>
  </si>
  <si>
    <r>
      <rPr>
        <strike/>
        <sz val="10"/>
        <color theme="1"/>
        <rFont val="Calibri"/>
        <family val="2"/>
      </rPr>
      <t>KU400I</t>
    </r>
    <r>
      <rPr>
        <sz val="10"/>
        <color theme="1"/>
        <rFont val="Calibri"/>
        <family val="2"/>
      </rPr>
      <t xml:space="preserve">
-&gt;</t>
    </r>
    <r>
      <rPr>
        <sz val="10"/>
        <color rgb="FFFF0000"/>
        <rFont val="Calibri"/>
        <family val="2"/>
      </rPr>
      <t>SGCC</t>
    </r>
    <phoneticPr fontId="4" type="noConversion"/>
  </si>
  <si>
    <t>SGCC</t>
    <phoneticPr fontId="31" type="noConversion"/>
  </si>
  <si>
    <t>71x34.3x0.5</t>
    <phoneticPr fontId="4" type="noConversion"/>
  </si>
  <si>
    <t>85*50</t>
    <phoneticPr fontId="31" type="noConversion"/>
  </si>
  <si>
    <t>80/110</t>
    <phoneticPr fontId="31" type="noConversion"/>
  </si>
  <si>
    <r>
      <rPr>
        <sz val="10"/>
        <rFont val="細明體"/>
        <family val="3"/>
        <charset val="136"/>
      </rPr>
      <t>已含在</t>
    </r>
    <r>
      <rPr>
        <sz val="10"/>
        <rFont val="Calibri"/>
        <family val="2"/>
      </rPr>
      <t>CPU bracket cost</t>
    </r>
    <r>
      <rPr>
        <sz val="10"/>
        <rFont val="細明體"/>
        <family val="3"/>
        <charset val="136"/>
      </rPr>
      <t>裡</t>
    </r>
    <phoneticPr fontId="31" type="noConversion"/>
  </si>
  <si>
    <t>RO13 CPU Support Bracket Standoff</t>
    <phoneticPr fontId="4" type="noConversion"/>
  </si>
  <si>
    <t>D=5.5, H=1.7</t>
    <phoneticPr fontId="4" type="noConversion"/>
  </si>
  <si>
    <t>M2*4pcs</t>
    <phoneticPr fontId="4" type="noConversion"/>
  </si>
  <si>
    <r>
      <t>RO13 CPU Support Bracket Mylar(</t>
    </r>
    <r>
      <rPr>
        <sz val="10"/>
        <color theme="1"/>
        <rFont val="細明體"/>
        <family val="3"/>
        <charset val="136"/>
      </rPr>
      <t>雙面</t>
    </r>
    <r>
      <rPr>
        <sz val="10"/>
        <color theme="1"/>
        <rFont val="Calibri"/>
        <family val="2"/>
      </rPr>
      <t xml:space="preserve"> 3M 467)</t>
    </r>
    <phoneticPr fontId="4" type="noConversion"/>
  </si>
  <si>
    <r>
      <t>with adhesive 3M467 (</t>
    </r>
    <r>
      <rPr>
        <sz val="10"/>
        <color theme="1"/>
        <rFont val="細明體"/>
        <family val="3"/>
        <charset val="136"/>
      </rPr>
      <t>雙面背膠</t>
    </r>
    <r>
      <rPr>
        <sz val="10"/>
        <color theme="1"/>
        <rFont val="Calibri"/>
        <family val="2"/>
      </rPr>
      <t>)</t>
    </r>
    <phoneticPr fontId="4" type="noConversion"/>
  </si>
  <si>
    <r>
      <t>CPU Support Bracket</t>
    </r>
    <r>
      <rPr>
        <sz val="12"/>
        <rFont val="細明體"/>
        <family val="3"/>
        <charset val="136"/>
      </rPr>
      <t>二次加工費</t>
    </r>
    <phoneticPr fontId="31" type="noConversion"/>
  </si>
  <si>
    <r>
      <t>CPU Support Bracket</t>
    </r>
    <r>
      <rPr>
        <sz val="12"/>
        <rFont val="細明體"/>
        <family val="3"/>
        <charset val="136"/>
      </rPr>
      <t>運包檢</t>
    </r>
    <phoneticPr fontId="31" type="noConversion"/>
  </si>
  <si>
    <t>RO13 2N1 IO BD ASSY</t>
  </si>
  <si>
    <t>RO13 2N1 IO BD</t>
  </si>
  <si>
    <t>board</t>
    <phoneticPr fontId="31" type="noConversion"/>
  </si>
  <si>
    <t>65.75x55.7x1</t>
    <phoneticPr fontId="31" type="noConversion"/>
  </si>
  <si>
    <t>A02 added</t>
    <phoneticPr fontId="31" type="noConversion"/>
  </si>
  <si>
    <t>Type C Standoff</t>
    <phoneticPr fontId="31" type="noConversion"/>
  </si>
  <si>
    <t>Steel</t>
    <phoneticPr fontId="31" type="noConversion"/>
  </si>
  <si>
    <t>Φ4.5mm, H2.4</t>
    <phoneticPr fontId="31" type="noConversion"/>
  </si>
  <si>
    <t>34.4SE26.201</t>
    <phoneticPr fontId="4" type="noConversion"/>
  </si>
  <si>
    <t>RO13 2N1 CLICKPAD ASSY</t>
  </si>
  <si>
    <t>JY64N</t>
    <phoneticPr fontId="4" type="noConversion"/>
  </si>
  <si>
    <t>RO_ANTENNA-METAL-HOLDER</t>
  </si>
  <si>
    <t>42x22x0.4</t>
    <phoneticPr fontId="31" type="noConversion"/>
  </si>
  <si>
    <t>40*20</t>
    <phoneticPr fontId="31" type="noConversion"/>
  </si>
  <si>
    <t>433.0CL04.0001</t>
    <phoneticPr fontId="4" type="noConversion"/>
  </si>
  <si>
    <t>RO13 2N1_TP_SUPPORT_BKT</t>
    <phoneticPr fontId="31" type="noConversion"/>
  </si>
  <si>
    <t>110X45X2.5</t>
  </si>
  <si>
    <t>132*45</t>
    <phoneticPr fontId="31" type="noConversion"/>
  </si>
  <si>
    <r>
      <t>TP_SUPPORT_BKT</t>
    </r>
    <r>
      <rPr>
        <sz val="12"/>
        <rFont val="細明體"/>
        <family val="3"/>
        <charset val="136"/>
      </rPr>
      <t>二次加工費</t>
    </r>
    <phoneticPr fontId="31" type="noConversion"/>
  </si>
  <si>
    <r>
      <t>TP_SUPPORT_BKT</t>
    </r>
    <r>
      <rPr>
        <sz val="12"/>
        <rFont val="細明體"/>
        <family val="3"/>
        <charset val="136"/>
      </rPr>
      <t>運包檢</t>
    </r>
    <phoneticPr fontId="31" type="noConversion"/>
  </si>
  <si>
    <r>
      <t>A02
Update ED Book (</t>
    </r>
    <r>
      <rPr>
        <sz val="10"/>
        <rFont val="細明體"/>
        <family val="3"/>
        <charset val="136"/>
      </rPr>
      <t>改顏色</t>
    </r>
    <r>
      <rPr>
        <sz val="10"/>
        <rFont val="Calibri"/>
        <family val="2"/>
      </rPr>
      <t>)</t>
    </r>
    <phoneticPr fontId="31" type="noConversion"/>
  </si>
  <si>
    <t>RO13 2N1 TP Mylar</t>
    <phoneticPr fontId="4" type="noConversion"/>
  </si>
  <si>
    <t>AG60</t>
    <phoneticPr fontId="31" type="noConversion"/>
  </si>
  <si>
    <t>105 x 65 x 0.5</t>
    <phoneticPr fontId="31" type="noConversion"/>
  </si>
  <si>
    <r>
      <t xml:space="preserve">Material: Mylar, Dell approved sample
Process: Die-Cut + Printed Icons
Color: Color Match to Palmrest
Finish: </t>
    </r>
    <r>
      <rPr>
        <sz val="10"/>
        <color rgb="FFFF0000"/>
        <rFont val="Calibri"/>
        <family val="2"/>
      </rPr>
      <t>TBD.Texture must be approved by Dell UX</t>
    </r>
    <r>
      <rPr>
        <sz val="10"/>
        <color theme="8"/>
        <rFont val="Calibri"/>
        <family val="2"/>
      </rPr>
      <t xml:space="preserve">
            </t>
    </r>
    <r>
      <rPr>
        <sz val="10"/>
        <color rgb="FFFF0000"/>
        <rFont val="Calibri"/>
        <family val="2"/>
      </rPr>
      <t xml:space="preserve">Icon bar : Pantone </t>
    </r>
    <r>
      <rPr>
        <strike/>
        <sz val="10"/>
        <color rgb="FFFF0000"/>
        <rFont val="Calibri"/>
        <family val="2"/>
      </rPr>
      <t>3C</t>
    </r>
    <r>
      <rPr>
        <sz val="10"/>
        <color rgb="FFFF0000"/>
        <rFont val="Calibri"/>
        <family val="2"/>
      </rPr>
      <t xml:space="preserve">  6C</t>
    </r>
    <r>
      <rPr>
        <sz val="10"/>
        <color theme="1"/>
        <rFont val="Calibri"/>
        <family val="2"/>
      </rPr>
      <t xml:space="preserve">
Adhesive : DSTT-13N</t>
    </r>
    <phoneticPr fontId="4" type="noConversion"/>
  </si>
  <si>
    <t>RO13_2N1_SSD_BKT</t>
    <phoneticPr fontId="31" type="noConversion"/>
  </si>
  <si>
    <t>19.5X19.5X1.2</t>
  </si>
  <si>
    <t>30*30</t>
    <phoneticPr fontId="31" type="noConversion"/>
  </si>
  <si>
    <t>433.0B503.0001</t>
    <phoneticPr fontId="4" type="noConversion"/>
  </si>
  <si>
    <t>M2 NutX1 PCS</t>
    <phoneticPr fontId="31" type="noConversion"/>
  </si>
  <si>
    <t>SSD_BKTM2 Nut</t>
    <phoneticPr fontId="31" type="noConversion"/>
  </si>
  <si>
    <r>
      <t>SSD_BKT</t>
    </r>
    <r>
      <rPr>
        <sz val="12"/>
        <rFont val="細明體"/>
        <family val="3"/>
        <charset val="136"/>
      </rPr>
      <t>二次加工費</t>
    </r>
    <phoneticPr fontId="31" type="noConversion"/>
  </si>
  <si>
    <r>
      <t>SSD_BKT</t>
    </r>
    <r>
      <rPr>
        <sz val="12"/>
        <rFont val="細明體"/>
        <family val="3"/>
        <charset val="136"/>
      </rPr>
      <t>運包檢</t>
    </r>
    <phoneticPr fontId="31" type="noConversion"/>
  </si>
  <si>
    <t>RO13_2N1_SD_CONDUTIVE_TAPE</t>
  </si>
  <si>
    <t>conductive tape</t>
    <phoneticPr fontId="4" type="noConversion"/>
  </si>
  <si>
    <t>43.25X25X0.15</t>
    <phoneticPr fontId="4" type="noConversion"/>
  </si>
  <si>
    <t>434.0B50A.0001</t>
    <phoneticPr fontId="4" type="noConversion"/>
  </si>
  <si>
    <t>HDMI_USB_TAPE</t>
    <phoneticPr fontId="31" type="noConversion"/>
  </si>
  <si>
    <t>12X7X0.15</t>
    <phoneticPr fontId="4" type="noConversion"/>
  </si>
  <si>
    <t>434.07R04.0001</t>
    <phoneticPr fontId="4" type="noConversion"/>
  </si>
  <si>
    <t>RO13_2N1_DIMM_ABSORBER</t>
    <phoneticPr fontId="31" type="noConversion"/>
  </si>
  <si>
    <t>41X21X0.25</t>
    <phoneticPr fontId="4" type="noConversion"/>
  </si>
  <si>
    <t>434.0CJ06.0001</t>
    <phoneticPr fontId="4" type="noConversion"/>
  </si>
  <si>
    <t>RO13_IO_LEAKAGE_SPONGE_1 FOR MB</t>
    <phoneticPr fontId="31" type="noConversion"/>
  </si>
  <si>
    <t>Sponge</t>
    <phoneticPr fontId="4" type="noConversion"/>
  </si>
  <si>
    <t>71.63X14.7X3</t>
    <phoneticPr fontId="4" type="noConversion"/>
  </si>
  <si>
    <t>447.0B50F.00X1</t>
    <phoneticPr fontId="4" type="noConversion"/>
  </si>
  <si>
    <t>RO13_IO_LEAKAGE_SPONGE_2 FOR IO BD</t>
  </si>
  <si>
    <t>21X14.5X3</t>
    <phoneticPr fontId="4" type="noConversion"/>
  </si>
  <si>
    <t>447.0B50G.00X1</t>
    <phoneticPr fontId="4" type="noConversion"/>
  </si>
  <si>
    <t>RO13 RF gasket</t>
    <phoneticPr fontId="4" type="noConversion"/>
  </si>
  <si>
    <t>20X5X2.5</t>
    <phoneticPr fontId="4" type="noConversion"/>
  </si>
  <si>
    <t>34.4YX22.001</t>
    <phoneticPr fontId="4" type="noConversion"/>
  </si>
  <si>
    <t>RF solution</t>
    <phoneticPr fontId="4" type="noConversion"/>
  </si>
  <si>
    <t>A02 add</t>
    <phoneticPr fontId="31" type="noConversion"/>
  </si>
  <si>
    <t>Absorber For Every USB3.0 Upward</t>
    <phoneticPr fontId="31" type="noConversion"/>
  </si>
  <si>
    <t>21X21X0.2</t>
    <phoneticPr fontId="31" type="noConversion"/>
  </si>
  <si>
    <t>RO13_DC-IN_CABLE</t>
  </si>
  <si>
    <t>L= 60mm</t>
    <phoneticPr fontId="4" type="noConversion"/>
  </si>
  <si>
    <t>with core / cable length:60mm 
8Pin / 7.4 mm DC-in connector  +Cable is wrapped by acetate cloth tape</t>
    <phoneticPr fontId="4" type="noConversion"/>
  </si>
  <si>
    <t>A02
Change to wire</t>
    <phoneticPr fontId="31" type="noConversion"/>
  </si>
  <si>
    <t>RO13_CS IO BD CABLE</t>
  </si>
  <si>
    <t>L=145mm</t>
    <phoneticPr fontId="4" type="noConversion"/>
  </si>
  <si>
    <r>
      <rPr>
        <sz val="10"/>
        <color theme="1"/>
        <rFont val="細明體"/>
        <family val="3"/>
        <charset val="136"/>
      </rPr>
      <t>鋁箔包覆</t>
    </r>
    <r>
      <rPr>
        <sz val="10"/>
        <color theme="1"/>
        <rFont val="Calibri"/>
        <family val="2"/>
      </rPr>
      <t xml:space="preserve"> / </t>
    </r>
    <r>
      <rPr>
        <strike/>
        <sz val="10"/>
        <color theme="1"/>
        <rFont val="Calibri"/>
        <family val="2"/>
      </rPr>
      <t>Coaxial type</t>
    </r>
    <r>
      <rPr>
        <sz val="10"/>
        <color theme="1"/>
        <rFont val="Calibri"/>
        <family val="2"/>
      </rPr>
      <t>--&gt;</t>
    </r>
    <r>
      <rPr>
        <sz val="10"/>
        <color rgb="FFFF0000"/>
        <rFont val="Calibri"/>
        <family val="2"/>
      </rPr>
      <t>wire</t>
    </r>
    <r>
      <rPr>
        <sz val="10"/>
        <color theme="1"/>
        <rFont val="Calibri"/>
        <family val="2"/>
      </rPr>
      <t xml:space="preserve"> / cable length:145mm
50 pins (Pitch 0.5mm) / </t>
    </r>
    <r>
      <rPr>
        <sz val="10"/>
        <color theme="1"/>
        <rFont val="細明體"/>
        <family val="3"/>
        <charset val="136"/>
      </rPr>
      <t>補強版為</t>
    </r>
    <r>
      <rPr>
        <sz val="10"/>
        <color theme="1"/>
        <rFont val="Calibri"/>
        <family val="2"/>
      </rPr>
      <t>lock type</t>
    </r>
    <phoneticPr fontId="4" type="noConversion"/>
  </si>
  <si>
    <t>RO13_CS TP FFC</t>
  </si>
  <si>
    <t>L=125mm</t>
    <phoneticPr fontId="4" type="noConversion"/>
  </si>
  <si>
    <r>
      <t>FFC size : 9.6mmx125mm
with ashesive ,2 pcs ,15x10mm
2</t>
    </r>
    <r>
      <rPr>
        <sz val="10"/>
        <color theme="1"/>
        <rFont val="細明體"/>
        <family val="3"/>
        <charset val="136"/>
      </rPr>
      <t>折</t>
    </r>
    <r>
      <rPr>
        <sz val="10"/>
        <color theme="1"/>
        <rFont val="Calibri"/>
        <family val="2"/>
      </rPr>
      <t xml:space="preserve">, 8 pins(Pitch 1.0mm) / </t>
    </r>
    <r>
      <rPr>
        <sz val="10"/>
        <color theme="1"/>
        <rFont val="細明體"/>
        <family val="3"/>
        <charset val="136"/>
      </rPr>
      <t>補強版為</t>
    </r>
    <r>
      <rPr>
        <sz val="10"/>
        <color theme="1"/>
        <rFont val="Calibri"/>
        <family val="2"/>
      </rPr>
      <t>lock type</t>
    </r>
    <phoneticPr fontId="4" type="noConversion"/>
  </si>
  <si>
    <t>RO13_CS BATTERY CABLE</t>
  </si>
  <si>
    <t>L=130mm</t>
    <phoneticPr fontId="4" type="noConversion"/>
  </si>
  <si>
    <t>1. Cable is wrapped by acetate tape
2. Two Side connector
     MB side: 2.F2196.1 (ACES 529-1N-W1)
     Battery side: Wire to Board connector: 1pins, Pitch 2., reference: 2.F246.1 (ENTERY 47K-G1N-1L)
3. Cable length:130mm
4. 10pins (Pitch 2.0)</t>
    <phoneticPr fontId="4" type="noConversion"/>
  </si>
  <si>
    <t>RO13 PWR+FPR CABLE</t>
    <phoneticPr fontId="4" type="noConversion"/>
  </si>
  <si>
    <t>L=150mm</t>
    <phoneticPr fontId="4" type="noConversion"/>
  </si>
  <si>
    <r>
      <t>FFC Size : 150x5.1x0.3
with adhesive,4pcs, 20x4.5
5</t>
    </r>
    <r>
      <rPr>
        <sz val="10"/>
        <color theme="1"/>
        <rFont val="細明體"/>
        <family val="3"/>
        <charset val="136"/>
      </rPr>
      <t>折</t>
    </r>
    <r>
      <rPr>
        <sz val="10"/>
        <color theme="1"/>
        <rFont val="Calibri"/>
        <family val="2"/>
      </rPr>
      <t>/ 8pin (Pitch 1.0mm)
FFC</t>
    </r>
    <r>
      <rPr>
        <sz val="10"/>
        <color theme="1"/>
        <rFont val="細明體"/>
        <family val="3"/>
        <charset val="136"/>
      </rPr>
      <t>需黑色</t>
    </r>
    <phoneticPr fontId="4" type="noConversion"/>
  </si>
  <si>
    <t>A02
Update SPEC</t>
    <phoneticPr fontId="31" type="noConversion"/>
  </si>
  <si>
    <t>ASSY THERMAL RO13 UMA
(TDP 15W D6, 1.2t)</t>
  </si>
  <si>
    <t>Cu</t>
    <phoneticPr fontId="31" type="noConversion"/>
  </si>
  <si>
    <t>75x10x5.5</t>
    <phoneticPr fontId="31" type="noConversion"/>
  </si>
  <si>
    <r>
      <t xml:space="preserve">1.CPU_ block42x25mm, </t>
    </r>
    <r>
      <rPr>
        <sz val="14"/>
        <color rgb="FFFF0000"/>
        <rFont val="Calibri"/>
        <family val="2"/>
      </rPr>
      <t>T=1.0</t>
    </r>
    <r>
      <rPr>
        <sz val="14"/>
        <rFont val="Calibri"/>
        <family val="2"/>
      </rPr>
      <t xml:space="preserve">mm Painting black
2.CPU_Sink </t>
    </r>
    <r>
      <rPr>
        <sz val="14"/>
        <color rgb="FFFF0000"/>
        <rFont val="Calibri"/>
        <family val="2"/>
      </rPr>
      <t>70x35</t>
    </r>
    <r>
      <rPr>
        <sz val="14"/>
        <rFont val="Calibri"/>
        <family val="2"/>
      </rPr>
      <t>mm, T=0.5mm Painting black
3.CPU_grease_</t>
    </r>
    <r>
      <rPr>
        <sz val="14"/>
        <color rgb="FFFF0000"/>
        <rFont val="Calibri"/>
        <family val="2"/>
      </rPr>
      <t>7783</t>
    </r>
    <r>
      <rPr>
        <sz val="14"/>
        <rFont val="Calibri"/>
        <family val="2"/>
      </rPr>
      <t>_33*13*0.2CPU PCH Pad11x6x1.0
4.CPU_SpringSWP-B*4
5.CPU_screw</t>
    </r>
    <r>
      <rPr>
        <sz val="14"/>
        <rFont val="細明體"/>
        <family val="3"/>
        <charset val="136"/>
      </rPr>
      <t>總長</t>
    </r>
    <r>
      <rPr>
        <sz val="14"/>
        <rFont val="Calibri"/>
        <family val="2"/>
      </rPr>
      <t>3mm,M2*4 (</t>
    </r>
    <r>
      <rPr>
        <sz val="14"/>
        <rFont val="細明體"/>
        <family val="3"/>
        <charset val="136"/>
      </rPr>
      <t>需有奈若螺絲</t>
    </r>
    <r>
      <rPr>
        <sz val="14"/>
        <rFont val="Calibri"/>
        <family val="2"/>
      </rPr>
      <t>)
6.CPU_O-ringD5, T=0.35mm*4
7.CPU_MYLAR on Plate</t>
    </r>
    <r>
      <rPr>
        <sz val="14"/>
        <color rgb="FFFF0000"/>
        <rFont val="Calibri"/>
        <family val="2"/>
      </rPr>
      <t>70*35</t>
    </r>
    <r>
      <rPr>
        <sz val="14"/>
        <rFont val="Calibri"/>
        <family val="2"/>
      </rPr>
      <t>* t=0.1mm (Material:PHF860S)
8.Multi fin pitch Painting black  
9.CPU_Heatpipe_D6*L=215mm, T=1.2mm_composite_Painting black
10.CPU_Fin_</t>
    </r>
    <r>
      <rPr>
        <sz val="14"/>
        <color rgb="FFFF0000"/>
        <rFont val="Calibri"/>
        <family val="2"/>
      </rPr>
      <t>(CU alloy(CU01), thickness 0.1mm): 75x10x5.5mm</t>
    </r>
    <r>
      <rPr>
        <sz val="14"/>
        <rFont val="Calibri"/>
        <family val="2"/>
      </rPr>
      <t xml:space="preserve"> _painting balck (Material:CU1100)
11.Gasket_15*5.5*t=3.5mm 2 PCS
12.CPU_MYLAR on fin_</t>
    </r>
    <r>
      <rPr>
        <sz val="14"/>
        <color rgb="FFFF0000"/>
        <rFont val="Calibri"/>
        <family val="2"/>
      </rPr>
      <t>75</t>
    </r>
    <r>
      <rPr>
        <sz val="14"/>
        <rFont val="Calibri"/>
        <family val="2"/>
      </rPr>
      <t>*30* t=0.1mm_PHF860S
13.FIN_SPONGE_L_3*15*t=5mm_F2G*2
14.FIN_SPONGE_B_5*3.5*t=1.5mm_F2G*2
15.Fin Sponge _</t>
    </r>
    <r>
      <rPr>
        <sz val="14"/>
        <color rgb="FFFF0000"/>
        <rFont val="Calibri"/>
        <family val="2"/>
      </rPr>
      <t>75</t>
    </r>
    <r>
      <rPr>
        <sz val="14"/>
        <rFont val="Calibri"/>
        <family val="2"/>
      </rPr>
      <t xml:space="preserve">x5x1.5mm_F2G
, </t>
    </r>
    <r>
      <rPr>
        <sz val="14"/>
        <rFont val="細明體"/>
        <family val="3"/>
        <charset val="136"/>
      </rPr>
      <t>單面噴黑</t>
    </r>
    <r>
      <rPr>
        <sz val="14"/>
        <rFont val="Calibri"/>
        <family val="2"/>
      </rPr>
      <t xml:space="preserve">,
</t>
    </r>
    <r>
      <rPr>
        <strike/>
        <sz val="14"/>
        <color rgb="FFFF0000"/>
        <rFont val="Calibri"/>
        <family val="2"/>
      </rPr>
      <t>16.Fin thermal pad GRHM 65x19x1.0mm</t>
    </r>
    <r>
      <rPr>
        <sz val="14"/>
        <rFont val="Calibri"/>
        <family val="2"/>
      </rPr>
      <t xml:space="preserve">
17.Fin rubber </t>
    </r>
    <r>
      <rPr>
        <sz val="14"/>
        <color rgb="FFFF0000"/>
        <rFont val="Calibri"/>
        <family val="2"/>
      </rPr>
      <t>75</t>
    </r>
    <r>
      <rPr>
        <sz val="14"/>
        <rFont val="Calibri"/>
        <family val="2"/>
      </rPr>
      <t xml:space="preserve">x19x2.5mm
</t>
    </r>
    <phoneticPr fontId="2" type="noConversion"/>
  </si>
  <si>
    <r>
      <t>A02
Update SPEC (</t>
    </r>
    <r>
      <rPr>
        <sz val="10"/>
        <rFont val="細明體"/>
        <family val="3"/>
        <charset val="136"/>
      </rPr>
      <t>變厚</t>
    </r>
    <r>
      <rPr>
        <sz val="10"/>
        <rFont val="Calibri"/>
        <family val="2"/>
      </rPr>
      <t>4.0--&gt;4.5)</t>
    </r>
    <phoneticPr fontId="31" type="noConversion"/>
  </si>
  <si>
    <t>FAN RO13 75x65x4 (4pin, PWM)</t>
    <phoneticPr fontId="4" type="noConversion"/>
  </si>
  <si>
    <t>75x65x4</t>
    <phoneticPr fontId="31" type="noConversion"/>
  </si>
  <si>
    <r>
      <t>Fan: 75x65x</t>
    </r>
    <r>
      <rPr>
        <sz val="10"/>
        <color rgb="FFFF0000"/>
        <rFont val="Calibri"/>
        <family val="2"/>
      </rPr>
      <t>4.5</t>
    </r>
    <r>
      <rPr>
        <sz val="10"/>
        <color theme="1"/>
        <rFont val="Calibri"/>
        <family val="2"/>
      </rPr>
      <t xml:space="preserve">mm 3 phase, 3 layer , 4 pin , PWM control ,LCP blade, </t>
    </r>
    <r>
      <rPr>
        <sz val="10"/>
        <color theme="1"/>
        <rFont val="細明體"/>
        <family val="3"/>
        <charset val="136"/>
      </rPr>
      <t>單面噴黑</t>
    </r>
    <r>
      <rPr>
        <sz val="10"/>
        <color theme="1"/>
        <rFont val="Calibri"/>
        <family val="2"/>
      </rPr>
      <t xml:space="preserve">,
</t>
    </r>
    <phoneticPr fontId="31" type="noConversion"/>
  </si>
  <si>
    <t>SCREW M1.2L1.3 (K/B)</t>
    <phoneticPr fontId="4" type="noConversion"/>
  </si>
  <si>
    <t>New parts</t>
    <phoneticPr fontId="4" type="noConversion"/>
  </si>
  <si>
    <t>SCREW M1.2L1.5 (K/B)</t>
    <phoneticPr fontId="4" type="noConversion"/>
  </si>
  <si>
    <t>086.9AR3R.01R5</t>
    <phoneticPr fontId="4" type="noConversion"/>
  </si>
  <si>
    <t>SCREW M2L3 (BTY&amp;FAN)</t>
    <phoneticPr fontId="4" type="noConversion"/>
  </si>
  <si>
    <t>86.00S84.323</t>
    <phoneticPr fontId="4" type="noConversion"/>
  </si>
  <si>
    <r>
      <t>SCREW M2.5L</t>
    </r>
    <r>
      <rPr>
        <sz val="10"/>
        <color rgb="FFFF0000"/>
        <rFont val="Calibri"/>
        <family val="2"/>
      </rPr>
      <t>3.5</t>
    </r>
    <r>
      <rPr>
        <sz val="10"/>
        <color theme="1"/>
        <rFont val="Calibri"/>
        <family val="2"/>
      </rPr>
      <t xml:space="preserve"> FOR UCASE HINGE</t>
    </r>
    <phoneticPr fontId="4" type="noConversion"/>
  </si>
  <si>
    <t>86.6A562.3R5</t>
    <phoneticPr fontId="4" type="noConversion"/>
  </si>
  <si>
    <t>Sync KR RTS Quote. Put Cost</t>
    <phoneticPr fontId="31" type="noConversion"/>
  </si>
  <si>
    <t>SCREW M2.5L5 (BASE TO UCASE)</t>
    <phoneticPr fontId="4" type="noConversion"/>
  </si>
  <si>
    <t>086.000HZ.0635</t>
    <phoneticPr fontId="4" type="noConversion"/>
  </si>
  <si>
    <t>New parts for color matched</t>
    <phoneticPr fontId="4" type="noConversion"/>
  </si>
  <si>
    <t>SCREW M2L2 (BIG HEAD) FOR MB/IO BD</t>
    <phoneticPr fontId="4" type="noConversion"/>
  </si>
  <si>
    <t>SCREW M2L2.5 FOR CLICK PAD</t>
    <phoneticPr fontId="4" type="noConversion"/>
  </si>
  <si>
    <t>86.9A562.2R5</t>
    <phoneticPr fontId="4" type="noConversion"/>
  </si>
  <si>
    <t>SCREW M2L2 (WLAN/SSD/POWER)</t>
    <phoneticPr fontId="4" type="noConversion"/>
  </si>
  <si>
    <t>CM Cost</t>
    <phoneticPr fontId="2" type="noConversion"/>
  </si>
  <si>
    <t>CE Cost</t>
    <phoneticPr fontId="2" type="noConversion"/>
  </si>
  <si>
    <t>BU Target</t>
    <phoneticPr fontId="2" type="noConversion"/>
  </si>
  <si>
    <t>Part Number</t>
    <phoneticPr fontId="2" type="noConversion"/>
  </si>
  <si>
    <t>Electro-Mechanical</t>
    <phoneticPr fontId="2" type="noConversion"/>
  </si>
  <si>
    <t>ME-others</t>
    <phoneticPr fontId="2" type="noConversion"/>
  </si>
  <si>
    <t>EMC</t>
    <phoneticPr fontId="2" type="noConversion"/>
  </si>
  <si>
    <t xml:space="preserve"> 不包含 AVAP/ Buy and Sell/ Consigned Part</t>
    <phoneticPr fontId="2" type="noConversion"/>
  </si>
  <si>
    <t>單價</t>
    <phoneticPr fontId="2" type="noConversion"/>
  </si>
  <si>
    <t>GB Assy Category</t>
    <phoneticPr fontId="2" type="noConversion"/>
  </si>
  <si>
    <t>Function Category</t>
    <phoneticPr fontId="4" type="noConversion"/>
  </si>
  <si>
    <t>Function Category</t>
    <phoneticPr fontId="2" type="noConversion"/>
  </si>
  <si>
    <t>雙導鋁(含導電膠)</t>
  </si>
  <si>
    <t>雙導銅(含導電膠)</t>
  </si>
  <si>
    <t>OTHER PART</t>
    <phoneticPr fontId="4" type="noConversion"/>
  </si>
  <si>
    <t>Housing</t>
    <phoneticPr fontId="4" type="noConversion"/>
  </si>
  <si>
    <t>Housing</t>
    <phoneticPr fontId="2" type="noConversion"/>
  </si>
  <si>
    <t>Parts Category I</t>
    <phoneticPr fontId="2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</si>
  <si>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</si>
  <si>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</si>
  <si>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</si>
  <si>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</si>
  <si>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AL_Mylar_不含背膠</t>
    <phoneticPr fontId="2" type="noConversion"/>
  </si>
  <si>
    <t>軟銅_不含背膠</t>
    <phoneticPr fontId="2" type="noConversion"/>
  </si>
  <si>
    <t>T0.05Adhesive</t>
  </si>
  <si>
    <r>
      <t>Part Area (mm</t>
    </r>
    <r>
      <rPr>
        <b/>
        <vertAlign val="super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>)</t>
    </r>
    <phoneticPr fontId="2" type="noConversion"/>
  </si>
  <si>
    <t>ME-others</t>
    <phoneticPr fontId="4" type="noConversion"/>
  </si>
  <si>
    <t>Waterproof_film</t>
    <phoneticPr fontId="4" type="noConversion"/>
  </si>
  <si>
    <t>Metal_Dome</t>
    <phoneticPr fontId="4" type="noConversion"/>
  </si>
  <si>
    <t>Al_Cu_Foil</t>
  </si>
  <si>
    <t>Al_Cu_Foil</t>
    <phoneticPr fontId="4" type="noConversion"/>
  </si>
  <si>
    <t>Al_Cu_Foil</t>
    <phoneticPr fontId="2" type="noConversion"/>
  </si>
  <si>
    <t>Mylar_of_Mylar_Sponge_Poron</t>
    <phoneticPr fontId="4" type="noConversion"/>
  </si>
  <si>
    <t>Sponge_of_Mylar_Sponge_Poron</t>
    <phoneticPr fontId="4" type="noConversion"/>
  </si>
  <si>
    <t>Adhesive_of_Mylar_Sponge_Poron</t>
    <phoneticPr fontId="4" type="noConversion"/>
  </si>
  <si>
    <t>Protection_Film_of_Mylar_Sponge_Poron</t>
    <phoneticPr fontId="4" type="noConversion"/>
  </si>
  <si>
    <t>Dupont_Hytrel_3046</t>
    <phoneticPr fontId="62" type="noConversion"/>
  </si>
  <si>
    <t>Dupont_Hytrel_3078</t>
    <phoneticPr fontId="62" type="noConversion"/>
  </si>
  <si>
    <t>Dupont_Hytrel_4056</t>
    <phoneticPr fontId="62" type="noConversion"/>
  </si>
  <si>
    <t>Dupont_Hytrel_RS30F7</t>
    <phoneticPr fontId="62" type="noConversion"/>
  </si>
  <si>
    <t>Dupont_Hytrel_RS40F2</t>
    <phoneticPr fontId="62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</si>
  <si>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</si>
  <si>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</si>
  <si>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</si>
  <si>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4" type="noConversion"/>
  </si>
  <si>
    <t>Double_Injection</t>
    <phoneticPr fontId="4" type="noConversion"/>
  </si>
  <si>
    <t>RHCM_Process</t>
    <phoneticPr fontId="4" type="noConversion"/>
  </si>
  <si>
    <t>Insert_Molding</t>
    <phoneticPr fontId="4" type="noConversion"/>
  </si>
  <si>
    <t>C_GPU_BKT</t>
    <phoneticPr fontId="4" type="noConversion"/>
  </si>
  <si>
    <t>HDD_SSD_BKT</t>
    <phoneticPr fontId="4" type="noConversion"/>
  </si>
  <si>
    <t>NIL_process</t>
    <phoneticPr fontId="4" type="noConversion"/>
  </si>
  <si>
    <t>CNC_Process</t>
    <phoneticPr fontId="4" type="noConversion"/>
  </si>
  <si>
    <t>Metal_and_Plastic</t>
    <phoneticPr fontId="4" type="noConversion"/>
  </si>
  <si>
    <t>TPEE_Dupont_Hytrel_3046</t>
    <phoneticPr fontId="62" type="noConversion"/>
  </si>
  <si>
    <t>TPEE_Dupont_Hytrel_3078</t>
    <phoneticPr fontId="62" type="noConversion"/>
  </si>
  <si>
    <t>TPEE_Dupont_Hytrel_4056</t>
    <phoneticPr fontId="62" type="noConversion"/>
  </si>
  <si>
    <t>TPEE_Dupont_Hytrel_RS30F7</t>
    <phoneticPr fontId="62" type="noConversion"/>
  </si>
  <si>
    <t>TPEE_Dupont_Hytrel_RS40F2</t>
    <phoneticPr fontId="62" type="noConversion"/>
  </si>
  <si>
    <t>TPU_Covestro_UDS70AU</t>
    <phoneticPr fontId="62" type="noConversion"/>
  </si>
  <si>
    <t>TPU_Covestro_IT85AU</t>
    <phoneticPr fontId="62" type="noConversion"/>
  </si>
  <si>
    <t>TPU_Covestro_8785A</t>
    <phoneticPr fontId="62" type="noConversion"/>
  </si>
  <si>
    <t>TPU_Covestro_1070AU</t>
    <phoneticPr fontId="62" type="noConversion"/>
  </si>
  <si>
    <t>TPU_Covestro_5377A</t>
    <phoneticPr fontId="62" type="noConversion"/>
  </si>
  <si>
    <t>TPU_Covestro_1065AU</t>
    <phoneticPr fontId="62" type="noConversion"/>
  </si>
  <si>
    <t>TPU_Huntsman_AVALON 85AE</t>
    <phoneticPr fontId="62" type="noConversion"/>
  </si>
  <si>
    <t>TPU_Huntsman_AVALON 80AE</t>
    <phoneticPr fontId="62" type="noConversion"/>
  </si>
  <si>
    <t>TPU_Huntsman_AVALON 75AE</t>
    <phoneticPr fontId="62" type="noConversion"/>
  </si>
  <si>
    <t xml:space="preserve">TPU_Huntsman_AVALON 65AB </t>
    <phoneticPr fontId="62" type="noConversion"/>
  </si>
  <si>
    <t>Silicon(矽膠)</t>
  </si>
  <si>
    <r>
      <t>勝寰
RMB/m</t>
    </r>
    <r>
      <rPr>
        <b/>
        <vertAlign val="superscript"/>
        <sz val="12"/>
        <color theme="1"/>
        <rFont val="Arial Unicode MS"/>
        <family val="2"/>
        <charset val="136"/>
      </rPr>
      <t>2</t>
    </r>
    <r>
      <rPr>
        <sz val="12"/>
        <color theme="1"/>
        <rFont val="新細明體"/>
        <family val="2"/>
        <charset val="136"/>
        <scheme val="minor"/>
      </rPr>
      <t/>
    </r>
    <phoneticPr fontId="2" type="noConversion"/>
  </si>
  <si>
    <t>TESA_68842</t>
    <phoneticPr fontId="2" type="noConversion"/>
  </si>
  <si>
    <t>Adhesive_of_Mylar_Sponge_Poron</t>
  </si>
  <si>
    <t>DS_5</t>
    <phoneticPr fontId="2" type="noConversion"/>
  </si>
  <si>
    <t>Dongle</t>
    <phoneticPr fontId="4" type="noConversion"/>
  </si>
  <si>
    <t>Bond &amp; Detach Adhesive</t>
    <phoneticPr fontId="4" type="noConversion"/>
  </si>
  <si>
    <t>Mylar_of_Mylar_Sponge_Poron</t>
  </si>
  <si>
    <t>Sponge_of_Mylar_Sponge_Poron</t>
  </si>
  <si>
    <t>DS_5</t>
  </si>
  <si>
    <t>ULGasket灰</t>
  </si>
  <si>
    <t>T0.1_AlCu</t>
  </si>
  <si>
    <r>
      <t>滕藝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</si>
  <si>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t>Small_Parts</t>
    <phoneticPr fontId="4" type="noConversion"/>
  </si>
  <si>
    <t>雙導鋁(含導電膠)</t>
    <phoneticPr fontId="2" type="noConversion"/>
  </si>
  <si>
    <t>Assy Time (Sec)</t>
    <phoneticPr fontId="2" type="noConversion"/>
  </si>
  <si>
    <t>主要材料</t>
    <phoneticPr fontId="2" type="noConversion"/>
  </si>
  <si>
    <t>T0.1Mylar</t>
  </si>
  <si>
    <t>Part List Die Cut</t>
    <phoneticPr fontId="2" type="noConversion"/>
  </si>
  <si>
    <t>C.組裝費:</t>
    <phoneticPr fontId="2" type="noConversion"/>
  </si>
  <si>
    <t>主材料尺寸</t>
    <phoneticPr fontId="2" type="noConversion"/>
  </si>
  <si>
    <t>T0.15_AlCu</t>
  </si>
  <si>
    <t>LV100</t>
    <phoneticPr fontId="2" type="noConversion"/>
  </si>
  <si>
    <t>Protection Film</t>
    <phoneticPr fontId="2" type="noConversion"/>
  </si>
  <si>
    <t>ConductiveTape</t>
    <phoneticPr fontId="2" type="noConversion"/>
  </si>
  <si>
    <t>組裝項目</t>
    <phoneticPr fontId="2" type="noConversion"/>
  </si>
  <si>
    <t>A.材料費</t>
    <phoneticPr fontId="2" type="noConversion"/>
  </si>
  <si>
    <t>B.零件費</t>
    <phoneticPr fontId="2" type="noConversion"/>
  </si>
  <si>
    <t>C.組裝費</t>
    <phoneticPr fontId="2" type="noConversion"/>
  </si>
  <si>
    <t>D.成品總價</t>
    <phoneticPr fontId="2" type="noConversion"/>
  </si>
  <si>
    <t>D.成品總價:</t>
    <phoneticPr fontId="2" type="noConversion"/>
  </si>
  <si>
    <t>Protection_Film_of_Mylar_Sponge_Poron</t>
  </si>
  <si>
    <t>沖切</t>
  </si>
  <si>
    <t>沖切</t>
    <phoneticPr fontId="2" type="noConversion"/>
  </si>
  <si>
    <t>沖切加工費</t>
    <phoneticPr fontId="2" type="noConversion"/>
  </si>
  <si>
    <t>類型</t>
    <phoneticPr fontId="2" type="noConversion"/>
  </si>
  <si>
    <t>沖型/裁切</t>
    <phoneticPr fontId="2" type="noConversion"/>
  </si>
  <si>
    <r>
      <t>Part Area (m</t>
    </r>
    <r>
      <rPr>
        <b/>
        <vertAlign val="super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>)</t>
    </r>
    <phoneticPr fontId="2" type="noConversion"/>
  </si>
  <si>
    <t>零件清單</t>
    <phoneticPr fontId="2" type="noConversion"/>
  </si>
  <si>
    <t>Mylar_Sponge_Poron</t>
  </si>
  <si>
    <t>輔料</t>
    <phoneticPr fontId="2" type="noConversion"/>
  </si>
  <si>
    <t>B.輔料費:</t>
    <phoneticPr fontId="2" type="noConversion"/>
  </si>
  <si>
    <t>輔料尺寸</t>
    <phoneticPr fontId="2" type="noConversion"/>
  </si>
  <si>
    <t>主要材料尺寸</t>
    <phoneticPr fontId="2" type="noConversion"/>
  </si>
  <si>
    <t>其他輔料有無(Y/N)</t>
    <phoneticPr fontId="2" type="noConversion"/>
  </si>
  <si>
    <t>數量</t>
    <phoneticPr fontId="2" type="noConversion"/>
  </si>
  <si>
    <t>裁切</t>
    <phoneticPr fontId="2" type="noConversion"/>
  </si>
  <si>
    <t>沖型/裁切</t>
    <phoneticPr fontId="2" type="noConversion"/>
  </si>
  <si>
    <t>Black Eco Form</t>
    <phoneticPr fontId="2" type="noConversion"/>
  </si>
  <si>
    <t>Gasket\ Gray Eco Form, Black Eco Form</t>
    <phoneticPr fontId="2" type="noConversion"/>
  </si>
  <si>
    <t>數量</t>
    <phoneticPr fontId="2" type="noConversion"/>
  </si>
  <si>
    <t>Gasket: Gray Gasket, Black Gasket</t>
    <phoneticPr fontId="2" type="noConversion"/>
  </si>
  <si>
    <t>A.材料&amp;管銷&amp;利潤費:</t>
    <phoneticPr fontId="2" type="noConversion"/>
  </si>
  <si>
    <t>材料&amp;管銷&amp;利潤費:</t>
    <phoneticPr fontId="2" type="noConversion"/>
  </si>
  <si>
    <t>材料費</t>
    <phoneticPr fontId="2" type="noConversion"/>
  </si>
  <si>
    <t>零件費</t>
    <phoneticPr fontId="2" type="noConversion"/>
  </si>
  <si>
    <t>組裝費</t>
    <phoneticPr fontId="2" type="noConversion"/>
  </si>
  <si>
    <t>材料單價</t>
    <phoneticPr fontId="2" type="noConversion"/>
  </si>
  <si>
    <t>成品總價</t>
    <phoneticPr fontId="2" type="noConversion"/>
  </si>
  <si>
    <t>產品別</t>
    <phoneticPr fontId="4" type="noConversion"/>
  </si>
  <si>
    <t>所屬BG</t>
    <phoneticPr fontId="4" type="noConversion"/>
  </si>
  <si>
    <t>CSBG</t>
    <phoneticPr fontId="4" type="noConversion"/>
  </si>
  <si>
    <t>EBG</t>
    <phoneticPr fontId="4" type="noConversion"/>
  </si>
  <si>
    <t>弊別</t>
    <phoneticPr fontId="2" type="noConversion"/>
  </si>
  <si>
    <t>掛帳廠別</t>
    <phoneticPr fontId="2" type="noConversion"/>
  </si>
  <si>
    <t>DT</t>
    <phoneticPr fontId="4" type="noConversion"/>
  </si>
  <si>
    <t>AIO</t>
    <phoneticPr fontId="4" type="noConversion"/>
  </si>
  <si>
    <t>TV</t>
    <phoneticPr fontId="4" type="noConversion"/>
  </si>
  <si>
    <t>PD</t>
    <phoneticPr fontId="4" type="noConversion"/>
  </si>
  <si>
    <t>Monitor</t>
    <phoneticPr fontId="4" type="noConversion"/>
  </si>
  <si>
    <t>IPC</t>
    <phoneticPr fontId="4" type="noConversion"/>
  </si>
  <si>
    <t>Con Call Machine</t>
    <phoneticPr fontId="4" type="noConversion"/>
  </si>
  <si>
    <t>Game Phone</t>
    <phoneticPr fontId="4" type="noConversion"/>
  </si>
  <si>
    <t>Bluetooth Speaker</t>
    <phoneticPr fontId="4" type="noConversion"/>
  </si>
  <si>
    <t>VOIP</t>
    <phoneticPr fontId="4" type="noConversion"/>
  </si>
  <si>
    <t>SERVER</t>
    <phoneticPr fontId="4" type="noConversion"/>
  </si>
  <si>
    <t>RMB</t>
    <phoneticPr fontId="2" type="noConversion"/>
  </si>
  <si>
    <t>WZS</t>
    <phoneticPr fontId="2" type="noConversion"/>
  </si>
  <si>
    <t>V</t>
    <phoneticPr fontId="4" type="noConversion"/>
  </si>
  <si>
    <t>USD</t>
    <phoneticPr fontId="2" type="noConversion"/>
  </si>
  <si>
    <t>WKS</t>
    <phoneticPr fontId="2" type="noConversion"/>
  </si>
  <si>
    <t>V</t>
    <phoneticPr fontId="4" type="noConversion"/>
  </si>
  <si>
    <t>WCD</t>
    <phoneticPr fontId="2" type="noConversion"/>
  </si>
  <si>
    <t>WCQ</t>
    <phoneticPr fontId="2" type="noConversion"/>
  </si>
  <si>
    <t>V</t>
    <phoneticPr fontId="4" type="noConversion"/>
  </si>
  <si>
    <t>NTD</t>
    <phoneticPr fontId="2" type="noConversion"/>
  </si>
  <si>
    <t>WIH</t>
    <phoneticPr fontId="2" type="noConversion"/>
  </si>
  <si>
    <r>
      <t>榮藝(上藝)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</si>
  <si>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r>
      <t>勝寰
RMB/m</t>
    </r>
    <r>
      <rPr>
        <b/>
        <vertAlign val="superscript"/>
        <sz val="12"/>
        <color theme="1"/>
        <rFont val="Arial Unicode MS"/>
        <family val="2"/>
        <charset val="136"/>
      </rPr>
      <t>2</t>
    </r>
    <r>
      <rPr>
        <sz val="12"/>
        <color theme="1"/>
        <rFont val="新細明體"/>
        <family val="2"/>
        <charset val="136"/>
        <scheme val="minor"/>
      </rPr>
      <t/>
    </r>
    <phoneticPr fontId="2" type="noConversion"/>
  </si>
  <si>
    <r>
      <t>WHC Sourcer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</si>
  <si>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r>
      <t>WKS Sourcer
RMB/m</t>
    </r>
    <r>
      <rPr>
        <b/>
        <vertAlign val="superscript"/>
        <sz val="12"/>
        <color theme="1"/>
        <rFont val="Arial Unicode MS"/>
        <family val="2"/>
        <charset val="136"/>
      </rPr>
      <t>2</t>
    </r>
    <phoneticPr fontId="2" type="noConversion"/>
  </si>
  <si>
    <t>Owner</t>
    <phoneticPr fontId="4" type="noConversion"/>
  </si>
  <si>
    <t>Fixture Create
   (噴漆,電鍍,濺鍍)</t>
    <phoneticPr fontId="4" type="noConversion"/>
  </si>
  <si>
    <t>TBD</t>
    <phoneticPr fontId="4" type="noConversion"/>
  </si>
  <si>
    <t>Type1</t>
    <phoneticPr fontId="2" type="noConversion"/>
  </si>
  <si>
    <t>Type2</t>
    <phoneticPr fontId="4" type="noConversion"/>
  </si>
  <si>
    <t>T1.5Sponge</t>
  </si>
  <si>
    <t>T0.25Adhesive</t>
  </si>
  <si>
    <t>SLR1125</t>
  </si>
  <si>
    <t>T0.3PMMA</t>
  </si>
  <si>
    <t>CNP</t>
    <phoneticPr fontId="4" type="noConversion"/>
  </si>
  <si>
    <t>460.0F801.0002</t>
    <phoneticPr fontId="4" type="noConversion"/>
  </si>
  <si>
    <t>大泰</t>
    <phoneticPr fontId="4" type="noConversion"/>
  </si>
  <si>
    <t>460.0F801.0012</t>
    <phoneticPr fontId="4" type="noConversion"/>
  </si>
  <si>
    <t>CNP</t>
    <phoneticPr fontId="4" type="noConversion"/>
  </si>
  <si>
    <t>羽田</t>
    <phoneticPr fontId="4" type="noConversion"/>
  </si>
  <si>
    <t>重慶英力</t>
    <phoneticPr fontId="4" type="noConversion"/>
  </si>
  <si>
    <t>440.0F805.0001</t>
    <phoneticPr fontId="4" type="noConversion"/>
  </si>
  <si>
    <t>CCL</t>
    <phoneticPr fontId="4" type="noConversion"/>
  </si>
  <si>
    <t>440.0F805.1001</t>
    <phoneticPr fontId="4" type="noConversion"/>
  </si>
  <si>
    <t>嘉美</t>
    <phoneticPr fontId="4" type="noConversion"/>
  </si>
  <si>
    <t>434.0F807.0001</t>
    <phoneticPr fontId="4" type="noConversion"/>
  </si>
  <si>
    <t>新佑威</t>
    <phoneticPr fontId="4" type="noConversion"/>
  </si>
  <si>
    <t>434.0F807.0011</t>
    <phoneticPr fontId="4" type="noConversion"/>
  </si>
  <si>
    <t>藤藝</t>
    <phoneticPr fontId="4" type="noConversion"/>
  </si>
  <si>
    <t>434.0F807.0021</t>
  </si>
  <si>
    <t>434.0F808.0001</t>
    <phoneticPr fontId="4" type="noConversion"/>
  </si>
  <si>
    <t>434.0F808.0011</t>
    <phoneticPr fontId="4" type="noConversion"/>
  </si>
  <si>
    <t>434.0F808.0021</t>
  </si>
  <si>
    <t>藤藝</t>
    <phoneticPr fontId="4" type="noConversion"/>
  </si>
  <si>
    <t>447.0F803.2001</t>
  </si>
  <si>
    <t>嘉美</t>
    <phoneticPr fontId="4" type="noConversion"/>
  </si>
  <si>
    <t>新佑威</t>
    <phoneticPr fontId="4" type="noConversion"/>
  </si>
  <si>
    <t>440.0F806.2001</t>
  </si>
  <si>
    <t>EE/HFC/Laird</t>
    <phoneticPr fontId="4" type="noConversion"/>
  </si>
  <si>
    <t>434.0F801.0001</t>
    <phoneticPr fontId="4" type="noConversion"/>
  </si>
  <si>
    <t>434.0F801.0011</t>
    <phoneticPr fontId="4" type="noConversion"/>
  </si>
  <si>
    <t>羽田</t>
    <phoneticPr fontId="4" type="noConversion"/>
  </si>
  <si>
    <t xml:space="preserve">442.0F802.0002 </t>
    <phoneticPr fontId="4" type="noConversion"/>
  </si>
  <si>
    <t>重慶英力</t>
    <phoneticPr fontId="4" type="noConversion"/>
  </si>
  <si>
    <t>442.0F801.0002</t>
    <phoneticPr fontId="4" type="noConversion"/>
  </si>
  <si>
    <t>442.0F801.0012</t>
    <phoneticPr fontId="62" type="noConversion"/>
  </si>
  <si>
    <t xml:space="preserve"> 447.0F803.0001 </t>
    <phoneticPr fontId="4" type="noConversion"/>
  </si>
  <si>
    <t xml:space="preserve"> 447.0F803.1001 </t>
    <phoneticPr fontId="4" type="noConversion"/>
  </si>
  <si>
    <t>440.0F806.0001</t>
    <phoneticPr fontId="4" type="noConversion"/>
  </si>
  <si>
    <t>440.0F806.1001</t>
    <phoneticPr fontId="4" type="noConversion"/>
  </si>
  <si>
    <t>EE/HFC/Laird</t>
    <phoneticPr fontId="4" type="noConversion"/>
  </si>
  <si>
    <t>434.03N09.0001</t>
    <phoneticPr fontId="4" type="noConversion"/>
  </si>
  <si>
    <t>34.4RQ20.001</t>
    <phoneticPr fontId="4" type="noConversion"/>
  </si>
  <si>
    <t>434.0F80F.0001</t>
    <phoneticPr fontId="4" type="noConversion"/>
  </si>
  <si>
    <t>橡源</t>
    <phoneticPr fontId="4" type="noConversion"/>
  </si>
  <si>
    <t>447.0F707.0001</t>
    <phoneticPr fontId="4" type="noConversion"/>
  </si>
  <si>
    <t>力普</t>
    <phoneticPr fontId="4" type="noConversion"/>
  </si>
  <si>
    <t>447.0F707.1001</t>
    <phoneticPr fontId="4" type="noConversion"/>
  </si>
  <si>
    <t>447.0F807.0001</t>
    <phoneticPr fontId="4" type="noConversion"/>
  </si>
  <si>
    <t>447.0F807.1001</t>
    <phoneticPr fontId="4" type="noConversion"/>
  </si>
  <si>
    <t>Ronnie/寸銀/全營/和諧</t>
    <phoneticPr fontId="4" type="noConversion"/>
  </si>
  <si>
    <t>087.0005E.0000</t>
    <phoneticPr fontId="4" type="noConversion"/>
  </si>
  <si>
    <t>087.93272.0320</t>
    <phoneticPr fontId="4" type="noConversion"/>
  </si>
  <si>
    <t>YL</t>
    <phoneticPr fontId="4" type="noConversion"/>
  </si>
  <si>
    <t>460.0F802.0003</t>
    <phoneticPr fontId="4" type="noConversion"/>
  </si>
  <si>
    <t>447.0F801.0001</t>
  </si>
  <si>
    <t>力普</t>
    <phoneticPr fontId="4" type="noConversion"/>
  </si>
  <si>
    <t>447.0F801.1001</t>
    <phoneticPr fontId="4" type="noConversion"/>
  </si>
  <si>
    <t>447.0F809.0001</t>
    <phoneticPr fontId="4" type="noConversion"/>
  </si>
  <si>
    <t>447.0F809.1001</t>
    <phoneticPr fontId="4" type="noConversion"/>
  </si>
  <si>
    <t>441.0F803.0002</t>
    <phoneticPr fontId="4" type="noConversion"/>
  </si>
  <si>
    <t xml:space="preserve">442.0F803.0001 </t>
    <phoneticPr fontId="4" type="noConversion"/>
  </si>
  <si>
    <t xml:space="preserve">440.0F802.0001 </t>
    <phoneticPr fontId="4" type="noConversion"/>
  </si>
  <si>
    <t xml:space="preserve">440.0F802.1001 </t>
    <phoneticPr fontId="4" type="noConversion"/>
  </si>
  <si>
    <t>440.0F802.2001</t>
  </si>
  <si>
    <t xml:space="preserve">442.0F804.0001 </t>
    <phoneticPr fontId="4" type="noConversion"/>
  </si>
  <si>
    <t xml:space="preserve">442.0F804.1001 </t>
    <phoneticPr fontId="4" type="noConversion"/>
  </si>
  <si>
    <t>442.0F804.2001</t>
  </si>
  <si>
    <t>440.0F70B.0001</t>
    <phoneticPr fontId="4" type="noConversion"/>
  </si>
  <si>
    <t>440.0F70B.1001</t>
    <phoneticPr fontId="4" type="noConversion"/>
  </si>
  <si>
    <t>秀越/好品/磁億</t>
    <phoneticPr fontId="4" type="noConversion"/>
  </si>
  <si>
    <t>嘉美</t>
    <phoneticPr fontId="4" type="noConversion"/>
  </si>
  <si>
    <t>新佑威</t>
    <phoneticPr fontId="4" type="noConversion"/>
  </si>
  <si>
    <t>441.0F802.0002</t>
    <phoneticPr fontId="4" type="noConversion"/>
  </si>
  <si>
    <t>橡源</t>
    <phoneticPr fontId="4" type="noConversion"/>
  </si>
  <si>
    <t>447.0F808.0001</t>
    <phoneticPr fontId="4" type="noConversion"/>
  </si>
  <si>
    <t>447.0F808.1001</t>
    <phoneticPr fontId="4" type="noConversion"/>
  </si>
  <si>
    <t>31.4YX01.001</t>
    <phoneticPr fontId="4" type="noConversion"/>
  </si>
  <si>
    <t>440.0F801.0002</t>
    <phoneticPr fontId="4" type="noConversion"/>
  </si>
  <si>
    <t>440.0F801.1002</t>
    <phoneticPr fontId="4" type="noConversion"/>
  </si>
  <si>
    <t>440.0F801.2002</t>
    <phoneticPr fontId="4" type="noConversion"/>
  </si>
  <si>
    <t>440.0F80B.0002</t>
    <phoneticPr fontId="4" type="noConversion"/>
  </si>
  <si>
    <t>440.0F80B.1002</t>
    <phoneticPr fontId="4" type="noConversion"/>
  </si>
  <si>
    <t>440.0F80B.2002</t>
    <phoneticPr fontId="4" type="noConversion"/>
  </si>
  <si>
    <t>JT</t>
    <phoneticPr fontId="4" type="noConversion"/>
  </si>
  <si>
    <t>460.0F803.0012</t>
    <phoneticPr fontId="4" type="noConversion"/>
  </si>
  <si>
    <t>460.0F803.0002</t>
    <phoneticPr fontId="4" type="noConversion"/>
  </si>
  <si>
    <t>439.0F801.0012</t>
    <phoneticPr fontId="4" type="noConversion"/>
  </si>
  <si>
    <t>重慶英力</t>
  </si>
  <si>
    <t>439.0F801.0002</t>
    <phoneticPr fontId="4" type="noConversion"/>
  </si>
  <si>
    <t>庫爾茲</t>
    <phoneticPr fontId="4" type="noConversion"/>
  </si>
  <si>
    <t>440.0F70R.0001</t>
    <phoneticPr fontId="4" type="noConversion"/>
  </si>
  <si>
    <t>森田</t>
    <phoneticPr fontId="4" type="noConversion"/>
  </si>
  <si>
    <t>440.0F70R.1001</t>
    <phoneticPr fontId="4" type="noConversion"/>
  </si>
  <si>
    <t>439.0F804.0011</t>
    <phoneticPr fontId="4" type="noConversion"/>
  </si>
  <si>
    <t>439.0F804.0001</t>
    <phoneticPr fontId="4" type="noConversion"/>
  </si>
  <si>
    <t>447.0F802.0001</t>
    <phoneticPr fontId="4" type="noConversion"/>
  </si>
  <si>
    <t>447.0F802.0011</t>
    <phoneticPr fontId="4" type="noConversion"/>
  </si>
  <si>
    <t>447.0F802.0021</t>
    <phoneticPr fontId="4" type="noConversion"/>
  </si>
  <si>
    <t>434.0F802.0001</t>
    <phoneticPr fontId="4" type="noConversion"/>
  </si>
  <si>
    <t>434.0F802.0011</t>
    <phoneticPr fontId="4" type="noConversion"/>
  </si>
  <si>
    <t>434.0F802.0021</t>
    <phoneticPr fontId="4" type="noConversion"/>
  </si>
  <si>
    <t>434.04W12.0001</t>
    <phoneticPr fontId="4" type="noConversion"/>
  </si>
  <si>
    <t>寸銀/全營/和諧</t>
    <phoneticPr fontId="4" type="noConversion"/>
  </si>
  <si>
    <t>Ronnie/寸銀/全營/和諧</t>
    <phoneticPr fontId="4" type="noConversion"/>
  </si>
  <si>
    <t>087.93272.0230</t>
    <phoneticPr fontId="4" type="noConversion"/>
  </si>
  <si>
    <t>087.93272.0220</t>
    <phoneticPr fontId="4" type="noConversion"/>
  </si>
  <si>
    <t>087.0005E.0000</t>
    <phoneticPr fontId="4" type="noConversion"/>
  </si>
  <si>
    <t>萬承</t>
    <phoneticPr fontId="4" type="noConversion"/>
  </si>
  <si>
    <t>460.0F806.0002</t>
    <phoneticPr fontId="4" type="noConversion"/>
  </si>
  <si>
    <t>宏驊</t>
    <phoneticPr fontId="4" type="noConversion"/>
  </si>
  <si>
    <t>460.0F806.0012</t>
    <phoneticPr fontId="4" type="noConversion"/>
  </si>
  <si>
    <t>萬承</t>
    <phoneticPr fontId="4" type="noConversion"/>
  </si>
  <si>
    <t>433.0F805.0001</t>
    <phoneticPr fontId="4" type="noConversion"/>
  </si>
  <si>
    <t>433.0F805.0011</t>
    <phoneticPr fontId="4" type="noConversion"/>
  </si>
  <si>
    <t>嘉美</t>
    <phoneticPr fontId="4" type="noConversion"/>
  </si>
  <si>
    <t>440.0F804.0001</t>
    <phoneticPr fontId="4" type="noConversion"/>
  </si>
  <si>
    <t>新佑威</t>
    <phoneticPr fontId="4" type="noConversion"/>
  </si>
  <si>
    <t>440.0F804.0011</t>
    <phoneticPr fontId="4" type="noConversion"/>
  </si>
  <si>
    <t>藤藝</t>
    <phoneticPr fontId="4" type="noConversion"/>
  </si>
  <si>
    <t>440.0F804.0021</t>
    <phoneticPr fontId="4" type="noConversion"/>
  </si>
  <si>
    <t>433.0F806.0002</t>
    <phoneticPr fontId="4" type="noConversion"/>
  </si>
  <si>
    <t>433.0F806.0012</t>
    <phoneticPr fontId="4" type="noConversion"/>
  </si>
  <si>
    <t>萬承</t>
    <phoneticPr fontId="4" type="noConversion"/>
  </si>
  <si>
    <t xml:space="preserve"> 433.0F807.00012</t>
    <phoneticPr fontId="4" type="noConversion"/>
  </si>
  <si>
    <t>宏驊</t>
    <phoneticPr fontId="4" type="noConversion"/>
  </si>
  <si>
    <t xml:space="preserve"> 433.0F807.0012</t>
    <phoneticPr fontId="4" type="noConversion"/>
  </si>
  <si>
    <t xml:space="preserve"> 434.0F80B.0002</t>
    <phoneticPr fontId="4" type="noConversion"/>
  </si>
  <si>
    <t xml:space="preserve"> 434.0F80B.0012</t>
    <phoneticPr fontId="4" type="noConversion"/>
  </si>
  <si>
    <t xml:space="preserve"> 434.0F80B.0022</t>
    <phoneticPr fontId="4" type="noConversion"/>
  </si>
  <si>
    <t>34.4RQ20.001</t>
    <phoneticPr fontId="4" type="noConversion"/>
  </si>
  <si>
    <t>434.07Y04.0001</t>
    <phoneticPr fontId="4" type="noConversion"/>
  </si>
  <si>
    <t xml:space="preserve">434.0C704.0001 </t>
    <phoneticPr fontId="4" type="noConversion"/>
  </si>
  <si>
    <t>434.04W12.0001</t>
    <phoneticPr fontId="4" type="noConversion"/>
  </si>
  <si>
    <t>34.4UG14.001</t>
    <phoneticPr fontId="4" type="noConversion"/>
  </si>
  <si>
    <t>JT</t>
    <phoneticPr fontId="4" type="noConversion"/>
  </si>
  <si>
    <t>460.0F804.0012</t>
    <phoneticPr fontId="4" type="noConversion"/>
  </si>
  <si>
    <t>460.0F804.0002</t>
    <phoneticPr fontId="4" type="noConversion"/>
  </si>
  <si>
    <t>430.0F801.0002</t>
    <phoneticPr fontId="4" type="noConversion"/>
  </si>
  <si>
    <t>439.0F807.0021</t>
    <phoneticPr fontId="4" type="noConversion"/>
  </si>
  <si>
    <t>439.0F806.0001</t>
    <phoneticPr fontId="4" type="noConversion"/>
  </si>
  <si>
    <t>439.0F806.0011</t>
    <phoneticPr fontId="4" type="noConversion"/>
  </si>
  <si>
    <t>439.0F806.0021</t>
    <phoneticPr fontId="4" type="noConversion"/>
  </si>
  <si>
    <t>藤藝</t>
    <phoneticPr fontId="4" type="noConversion"/>
  </si>
  <si>
    <t>寸銀/全營/和諧</t>
    <phoneticPr fontId="4" type="noConversion"/>
  </si>
  <si>
    <t xml:space="preserve"> 439.0F802.0012 </t>
    <phoneticPr fontId="4" type="noConversion"/>
  </si>
  <si>
    <t xml:space="preserve"> 439.0F802.0002</t>
    <phoneticPr fontId="4" type="noConversion"/>
  </si>
  <si>
    <t xml:space="preserve"> 430.0F801.0012</t>
    <phoneticPr fontId="4" type="noConversion"/>
  </si>
  <si>
    <t xml:space="preserve"> 430.0F802.0011 </t>
    <phoneticPr fontId="4" type="noConversion"/>
  </si>
  <si>
    <t>430.0F802.0001</t>
    <phoneticPr fontId="4" type="noConversion"/>
  </si>
  <si>
    <t>439.0F807.0001</t>
    <phoneticPr fontId="4" type="noConversion"/>
  </si>
  <si>
    <t>新佑威</t>
    <phoneticPr fontId="4" type="noConversion"/>
  </si>
  <si>
    <t>439.0F807.0011</t>
    <phoneticPr fontId="4" type="noConversion"/>
  </si>
  <si>
    <t xml:space="preserve"> 434.0F80E.0001</t>
    <phoneticPr fontId="4" type="noConversion"/>
  </si>
  <si>
    <t>442.0F706.0011</t>
    <phoneticPr fontId="4" type="noConversion"/>
  </si>
  <si>
    <t>442.0F706.0001</t>
    <phoneticPr fontId="4" type="noConversion"/>
  </si>
  <si>
    <t>440.0F70V.0001</t>
    <phoneticPr fontId="4" type="noConversion"/>
  </si>
  <si>
    <t>440.0F70V.0011</t>
    <phoneticPr fontId="4" type="noConversion"/>
  </si>
  <si>
    <t>440.0F70V.0021</t>
    <phoneticPr fontId="4" type="noConversion"/>
  </si>
  <si>
    <t>447.0F701.0001</t>
    <phoneticPr fontId="4" type="noConversion"/>
  </si>
  <si>
    <t>LP</t>
    <phoneticPr fontId="4" type="noConversion"/>
  </si>
  <si>
    <t>447.0F701.0011</t>
    <phoneticPr fontId="4" type="noConversion"/>
  </si>
  <si>
    <t>439.0F805.0011</t>
    <phoneticPr fontId="4" type="noConversion"/>
  </si>
  <si>
    <t>439.0F805.0001</t>
    <phoneticPr fontId="4" type="noConversion"/>
  </si>
  <si>
    <t xml:space="preserve"> 430.0F803.0011 </t>
    <phoneticPr fontId="4" type="noConversion"/>
  </si>
  <si>
    <t>430.0F803.0001</t>
    <phoneticPr fontId="4" type="noConversion"/>
  </si>
  <si>
    <t xml:space="preserve"> 439.0F808.0001 </t>
    <phoneticPr fontId="4" type="noConversion"/>
  </si>
  <si>
    <t xml:space="preserve"> 439.0F808.0011</t>
    <phoneticPr fontId="4" type="noConversion"/>
  </si>
  <si>
    <t xml:space="preserve"> 439.0F808.0021</t>
    <phoneticPr fontId="4" type="noConversion"/>
  </si>
  <si>
    <t>440.0F80C.0001</t>
    <phoneticPr fontId="4" type="noConversion"/>
  </si>
  <si>
    <t>440.0F80C.0011</t>
    <phoneticPr fontId="4" type="noConversion"/>
  </si>
  <si>
    <t>440.0F80C.0021</t>
    <phoneticPr fontId="4" type="noConversion"/>
  </si>
  <si>
    <t>447.0F805.0001</t>
    <phoneticPr fontId="4" type="noConversion"/>
  </si>
  <si>
    <t>447.0F805.0011</t>
    <phoneticPr fontId="4" type="noConversion"/>
  </si>
  <si>
    <t>447.0F805.0021</t>
    <phoneticPr fontId="4" type="noConversion"/>
  </si>
  <si>
    <t>434.0F703.0001</t>
    <phoneticPr fontId="4" type="noConversion"/>
  </si>
  <si>
    <t>434.0F703.0011</t>
    <phoneticPr fontId="4" type="noConversion"/>
  </si>
  <si>
    <t>434.0F703.0021</t>
    <phoneticPr fontId="4" type="noConversion"/>
  </si>
  <si>
    <t>34.4UG14.001</t>
    <phoneticPr fontId="4" type="noConversion"/>
  </si>
  <si>
    <t>34.4L301.001</t>
    <phoneticPr fontId="4" type="noConversion"/>
  </si>
  <si>
    <t>434.07P05.0001</t>
    <phoneticPr fontId="4" type="noConversion"/>
  </si>
  <si>
    <t>439.0F809.0001</t>
    <phoneticPr fontId="4" type="noConversion"/>
  </si>
  <si>
    <t>439.0F809.0011</t>
    <phoneticPr fontId="4" type="noConversion"/>
  </si>
  <si>
    <t>439.0F809.0021</t>
    <phoneticPr fontId="4" type="noConversion"/>
  </si>
  <si>
    <t>439.0F803.0011</t>
    <phoneticPr fontId="4" type="noConversion"/>
  </si>
  <si>
    <t>439.0F803.0001</t>
    <phoneticPr fontId="4" type="noConversion"/>
  </si>
  <si>
    <t>442.0F707.0011</t>
    <phoneticPr fontId="4" type="noConversion"/>
  </si>
  <si>
    <t>442.0F707.0001</t>
    <phoneticPr fontId="4" type="noConversion"/>
  </si>
  <si>
    <t>優億</t>
    <phoneticPr fontId="4" type="noConversion"/>
  </si>
  <si>
    <t>434.0F701.0001</t>
    <phoneticPr fontId="4" type="noConversion"/>
  </si>
  <si>
    <t>卓越</t>
    <phoneticPr fontId="4" type="noConversion"/>
  </si>
  <si>
    <t>434.0F701.0011</t>
    <phoneticPr fontId="4" type="noConversion"/>
  </si>
  <si>
    <t>寸銀/全營/和諧</t>
    <phoneticPr fontId="4" type="noConversion"/>
  </si>
  <si>
    <t>08A.00000.0015</t>
    <phoneticPr fontId="4" type="noConversion"/>
  </si>
  <si>
    <t>和諧</t>
    <phoneticPr fontId="4" type="noConversion"/>
  </si>
  <si>
    <t>434.0EZ06.0001</t>
    <phoneticPr fontId="4" type="noConversion"/>
  </si>
  <si>
    <t>440.0F70W.0001</t>
    <phoneticPr fontId="4" type="noConversion"/>
  </si>
  <si>
    <t>440.0F70W.0011</t>
    <phoneticPr fontId="4" type="noConversion"/>
  </si>
  <si>
    <t>440.0F70W.0021</t>
    <phoneticPr fontId="4" type="noConversion"/>
  </si>
  <si>
    <t>SZS</t>
    <phoneticPr fontId="4" type="noConversion"/>
  </si>
  <si>
    <t>465.0F802.0001</t>
    <phoneticPr fontId="4" type="noConversion"/>
  </si>
  <si>
    <t>SNR</t>
    <phoneticPr fontId="4" type="noConversion"/>
  </si>
  <si>
    <t>465.0F802.0011</t>
    <phoneticPr fontId="4" type="noConversion"/>
  </si>
  <si>
    <t>SZS</t>
    <phoneticPr fontId="4" type="noConversion"/>
  </si>
  <si>
    <t>433.0F802.0001</t>
    <phoneticPr fontId="4" type="noConversion"/>
  </si>
  <si>
    <t>SNR</t>
    <phoneticPr fontId="4" type="noConversion"/>
  </si>
  <si>
    <t>433.0F802.0011</t>
    <phoneticPr fontId="4" type="noConversion"/>
  </si>
  <si>
    <t>433.0F801.0001</t>
    <phoneticPr fontId="4" type="noConversion"/>
  </si>
  <si>
    <t>433.0F801.0011</t>
    <phoneticPr fontId="4" type="noConversion"/>
  </si>
  <si>
    <t>WNC</t>
    <phoneticPr fontId="4" type="noConversion"/>
  </si>
  <si>
    <t>025.901CX.0001</t>
    <phoneticPr fontId="4" type="noConversion"/>
  </si>
  <si>
    <t>HB</t>
    <phoneticPr fontId="4" type="noConversion"/>
  </si>
  <si>
    <t>025.901CX.0011</t>
    <phoneticPr fontId="4" type="noConversion"/>
  </si>
  <si>
    <t>HT</t>
    <phoneticPr fontId="4" type="noConversion"/>
  </si>
  <si>
    <t>450.0F806.0002</t>
    <phoneticPr fontId="4" type="noConversion"/>
  </si>
  <si>
    <t>ICT</t>
    <phoneticPr fontId="4" type="noConversion"/>
  </si>
  <si>
    <t>450.0F806.0012</t>
    <phoneticPr fontId="4" type="noConversion"/>
  </si>
  <si>
    <t>447.0CM04.0001</t>
    <phoneticPr fontId="4" type="noConversion"/>
  </si>
  <si>
    <t>447.0CM04.1001</t>
    <phoneticPr fontId="4" type="noConversion"/>
  </si>
  <si>
    <t>86.9AR13.2R5</t>
    <phoneticPr fontId="4" type="noConversion"/>
  </si>
  <si>
    <t>86.00S04.334</t>
    <phoneticPr fontId="4" type="noConversion"/>
  </si>
  <si>
    <t>Transimage</t>
    <phoneticPr fontId="4" type="noConversion"/>
  </si>
  <si>
    <t>056.17008.M007</t>
    <phoneticPr fontId="4" type="noConversion"/>
  </si>
  <si>
    <t>LiteOn</t>
    <phoneticPr fontId="4" type="noConversion"/>
  </si>
  <si>
    <t>056.17007.M005</t>
    <phoneticPr fontId="4" type="noConversion"/>
  </si>
  <si>
    <t>433.0F804.0001</t>
    <phoneticPr fontId="4" type="noConversion"/>
  </si>
  <si>
    <t>433.0F804.0011</t>
    <phoneticPr fontId="4" type="noConversion"/>
  </si>
  <si>
    <t xml:space="preserve"> 434.0F80D.0001 </t>
    <phoneticPr fontId="4" type="noConversion"/>
  </si>
  <si>
    <t xml:space="preserve"> 434.0F80D.0011 </t>
    <phoneticPr fontId="4" type="noConversion"/>
  </si>
  <si>
    <t xml:space="preserve"> 434.0F80D.0021</t>
    <phoneticPr fontId="4" type="noConversion"/>
  </si>
  <si>
    <t>WC</t>
    <phoneticPr fontId="31" type="noConversion"/>
  </si>
  <si>
    <t>460.0FK0B.0001</t>
    <phoneticPr fontId="31" type="noConversion"/>
  </si>
  <si>
    <t>宏驊</t>
  </si>
  <si>
    <t>460.0FK0B.0011</t>
    <phoneticPr fontId="31" type="noConversion"/>
  </si>
  <si>
    <t>WC</t>
  </si>
  <si>
    <t xml:space="preserve">433.0F70A.0001 </t>
  </si>
  <si>
    <t>433.0F70A.0011</t>
  </si>
  <si>
    <t>嘉美</t>
  </si>
  <si>
    <t>440.0FK0C.0001</t>
    <phoneticPr fontId="4" type="noConversion"/>
  </si>
  <si>
    <t>騰藝</t>
    <phoneticPr fontId="31" type="noConversion"/>
  </si>
  <si>
    <t>440.0FK0C.0011</t>
    <phoneticPr fontId="4" type="noConversion"/>
  </si>
  <si>
    <t>新佑威</t>
  </si>
  <si>
    <t>440.0F70X.0001</t>
    <phoneticPr fontId="4" type="noConversion"/>
  </si>
  <si>
    <t>440.0F70X.0011</t>
    <phoneticPr fontId="4" type="noConversion"/>
  </si>
  <si>
    <t>440.0F803.0001</t>
  </si>
  <si>
    <t>440.0F803.0011</t>
    <phoneticPr fontId="4" type="noConversion"/>
  </si>
  <si>
    <t>盛豐</t>
    <phoneticPr fontId="4" type="noConversion"/>
  </si>
  <si>
    <t>433.0F803.0001</t>
    <phoneticPr fontId="4" type="noConversion"/>
  </si>
  <si>
    <t>宏驊</t>
    <phoneticPr fontId="4" type="noConversion"/>
  </si>
  <si>
    <t>433.0F803.0011</t>
    <phoneticPr fontId="4" type="noConversion"/>
  </si>
  <si>
    <t>宏樺</t>
    <phoneticPr fontId="4" type="noConversion"/>
  </si>
  <si>
    <t>433.0CL04.0002</t>
    <phoneticPr fontId="4" type="noConversion"/>
  </si>
  <si>
    <t>萬承</t>
    <phoneticPr fontId="4" type="noConversion"/>
  </si>
  <si>
    <t>433.0CL04.1002</t>
    <phoneticPr fontId="4" type="noConversion"/>
  </si>
  <si>
    <t>HT</t>
    <phoneticPr fontId="4" type="noConversion"/>
  </si>
  <si>
    <t xml:space="preserve"> 450.0F804.0001 </t>
    <phoneticPr fontId="4" type="noConversion"/>
  </si>
  <si>
    <t>ICT</t>
    <phoneticPr fontId="4" type="noConversion"/>
  </si>
  <si>
    <t>450.0F804.0011</t>
    <phoneticPr fontId="4" type="noConversion"/>
  </si>
  <si>
    <t>MGE</t>
    <phoneticPr fontId="4" type="noConversion"/>
  </si>
  <si>
    <t>450.0F804.0021</t>
    <phoneticPr fontId="4" type="noConversion"/>
  </si>
  <si>
    <t>MEC</t>
    <phoneticPr fontId="4" type="noConversion"/>
  </si>
  <si>
    <t>450.0F703.0001</t>
    <phoneticPr fontId="4" type="noConversion"/>
  </si>
  <si>
    <t>450.0F703.0011</t>
    <phoneticPr fontId="4" type="noConversion"/>
  </si>
  <si>
    <t>HT</t>
    <phoneticPr fontId="4" type="noConversion"/>
  </si>
  <si>
    <t>450.0F802.0001</t>
    <phoneticPr fontId="4" type="noConversion"/>
  </si>
  <si>
    <t>MGE</t>
    <phoneticPr fontId="4" type="noConversion"/>
  </si>
  <si>
    <t>450.0F802.0011</t>
    <phoneticPr fontId="4" type="noConversion"/>
  </si>
  <si>
    <t>HB</t>
    <phoneticPr fontId="4" type="noConversion"/>
  </si>
  <si>
    <t>450.0F802.0021</t>
    <phoneticPr fontId="4" type="noConversion"/>
  </si>
  <si>
    <t>450.0F803.0011</t>
    <phoneticPr fontId="4" type="noConversion"/>
  </si>
  <si>
    <t xml:space="preserve">今皓Ji-Haw </t>
    <phoneticPr fontId="4" type="noConversion"/>
  </si>
  <si>
    <t>450.0F803.0021</t>
    <phoneticPr fontId="4" type="noConversion"/>
  </si>
  <si>
    <t>MEC</t>
    <phoneticPr fontId="4" type="noConversion"/>
  </si>
  <si>
    <t>450.0F702.0001</t>
    <phoneticPr fontId="4" type="noConversion"/>
  </si>
  <si>
    <t>ICT</t>
    <phoneticPr fontId="4" type="noConversion"/>
  </si>
  <si>
    <t>450.0F702.0011</t>
    <phoneticPr fontId="4" type="noConversion"/>
  </si>
  <si>
    <t>23.21212.091</t>
    <phoneticPr fontId="4" type="noConversion"/>
  </si>
  <si>
    <t>TIANQIU</t>
    <phoneticPr fontId="4" type="noConversion"/>
  </si>
  <si>
    <t>023.22032.0901</t>
    <phoneticPr fontId="4" type="noConversion"/>
  </si>
  <si>
    <t>FG</t>
    <phoneticPr fontId="4" type="noConversion"/>
  </si>
  <si>
    <t>023.400F7.0001</t>
    <phoneticPr fontId="4" type="noConversion"/>
  </si>
  <si>
    <t>ZY</t>
    <phoneticPr fontId="4" type="noConversion"/>
  </si>
  <si>
    <t>023.400F7.0011</t>
    <phoneticPr fontId="4" type="noConversion"/>
  </si>
  <si>
    <t>榮藝</t>
    <phoneticPr fontId="4" type="noConversion"/>
  </si>
  <si>
    <t>447.0DZ0G.0001</t>
    <phoneticPr fontId="4" type="noConversion"/>
  </si>
  <si>
    <t>盛豐</t>
    <phoneticPr fontId="4" type="noConversion"/>
  </si>
  <si>
    <t>447.0F806.1001</t>
    <phoneticPr fontId="4" type="noConversion"/>
  </si>
  <si>
    <t>447.0F806.2001</t>
    <phoneticPr fontId="4" type="noConversion"/>
  </si>
  <si>
    <t>440.0FK0K.0001</t>
    <phoneticPr fontId="4" type="noConversion"/>
  </si>
  <si>
    <t>寸銀/全營/和諧</t>
    <phoneticPr fontId="4" type="noConversion"/>
  </si>
  <si>
    <t>86.00P43.623</t>
    <phoneticPr fontId="4" type="noConversion"/>
  </si>
  <si>
    <t>08A.00000.0017</t>
    <phoneticPr fontId="4" type="noConversion"/>
  </si>
  <si>
    <t>寸銀/全營/和諧</t>
    <phoneticPr fontId="4" type="noConversion"/>
  </si>
  <si>
    <t>86.00E90.743</t>
    <phoneticPr fontId="4" type="noConversion"/>
  </si>
  <si>
    <t>86.00N51.622</t>
    <phoneticPr fontId="4" type="noConversion"/>
  </si>
  <si>
    <t>寸銀/全營/和諧</t>
    <phoneticPr fontId="4" type="noConversion"/>
  </si>
  <si>
    <t>86.5A353.5R0</t>
    <phoneticPr fontId="4" type="noConversion"/>
  </si>
  <si>
    <t>YIF</t>
    <phoneticPr fontId="4" type="noConversion"/>
  </si>
  <si>
    <t>460.0F701.0001</t>
    <phoneticPr fontId="4" type="noConversion"/>
  </si>
  <si>
    <t>CCI</t>
    <phoneticPr fontId="4" type="noConversion"/>
  </si>
  <si>
    <t>460.0F701.0011</t>
    <phoneticPr fontId="4" type="noConversion"/>
  </si>
  <si>
    <t>DELTA</t>
    <phoneticPr fontId="4" type="noConversion"/>
  </si>
  <si>
    <t>023.100DJ.0001</t>
    <phoneticPr fontId="4" type="noConversion"/>
  </si>
  <si>
    <t>FCN</t>
    <phoneticPr fontId="4" type="noConversion"/>
  </si>
  <si>
    <t>023.100DJ.0011</t>
    <phoneticPr fontId="4" type="noConversion"/>
  </si>
  <si>
    <t>SUNON</t>
    <phoneticPr fontId="4" type="noConversion"/>
  </si>
  <si>
    <t>023.100DJ.0021</t>
    <phoneticPr fontId="4" type="noConversion"/>
  </si>
  <si>
    <t>KTS (仕野)</t>
    <phoneticPr fontId="4" type="noConversion"/>
  </si>
  <si>
    <t>440.0FK0C.0021</t>
    <phoneticPr fontId="4" type="noConversion"/>
  </si>
  <si>
    <t>Printing_印刷</t>
    <phoneticPr fontId="4" type="noConversion"/>
  </si>
  <si>
    <t>440.0F70X.0021</t>
    <phoneticPr fontId="4" type="noConversion"/>
  </si>
  <si>
    <t>440.0F803.0021</t>
    <phoneticPr fontId="4" type="noConversion"/>
  </si>
  <si>
    <t>T2.5Sponge</t>
  </si>
  <si>
    <t>低碳鋼18A</t>
    <phoneticPr fontId="2" type="noConversion"/>
  </si>
  <si>
    <t>快削鋼</t>
    <phoneticPr fontId="2" type="noConversion"/>
  </si>
  <si>
    <t>ADC10</t>
    <phoneticPr fontId="2" type="noConversion"/>
  </si>
  <si>
    <t>快削鋼</t>
  </si>
  <si>
    <t>低碳鋼18A</t>
  </si>
  <si>
    <t>T0.05Mylar</t>
  </si>
  <si>
    <t>UL導電布灰T0.13</t>
  </si>
  <si>
    <t>T1.0Sponge</t>
  </si>
  <si>
    <t>SUS301</t>
  </si>
  <si>
    <t>T0.5Mylar</t>
  </si>
  <si>
    <t>Miscellaneous</t>
  </si>
  <si>
    <t>Miscellaneous</t>
    <phoneticPr fontId="4" type="noConversion"/>
  </si>
  <si>
    <t>Plastic (資料庫分產品別)</t>
    <phoneticPr fontId="4" type="noConversion"/>
  </si>
  <si>
    <t>網路線(EBG)</t>
  </si>
  <si>
    <t>電話線(EBG)</t>
  </si>
  <si>
    <t>NB/Medical</t>
    <phoneticPr fontId="2" type="noConversion"/>
  </si>
  <si>
    <t>泰州</t>
    <phoneticPr fontId="176" type="noConversion"/>
  </si>
  <si>
    <t>Handheld</t>
    <phoneticPr fontId="2" type="noConversion"/>
  </si>
  <si>
    <t>滑軌(EBG/Medical))</t>
    <phoneticPr fontId="2" type="noConversion"/>
  </si>
  <si>
    <t>金屬+塑膠件(EBG)</t>
    <phoneticPr fontId="2" type="noConversion"/>
  </si>
  <si>
    <t>紙箱/外箱, 多為水印</t>
    <phoneticPr fontId="2" type="noConversion"/>
  </si>
  <si>
    <t>未折成紙箱的紙板料</t>
    <phoneticPr fontId="2" type="noConversion"/>
  </si>
  <si>
    <t>彩盒/精裝盒, 多為彩印</t>
    <phoneticPr fontId="2" type="noConversion"/>
  </si>
  <si>
    <t>未折成彩盒的紙板料</t>
    <phoneticPr fontId="2" type="noConversion"/>
  </si>
  <si>
    <t>SMT彈片</t>
    <phoneticPr fontId="2" type="noConversion"/>
  </si>
  <si>
    <t>Handheld (防水薄膜)</t>
    <phoneticPr fontId="2" type="noConversion"/>
  </si>
  <si>
    <t>EBG</t>
    <phoneticPr fontId="176" type="noConversion"/>
  </si>
  <si>
    <t>NB/Medical (膠水)</t>
    <phoneticPr fontId="2" type="noConversion"/>
  </si>
  <si>
    <t>NB/Handheld</t>
    <phoneticPr fontId="2" type="noConversion"/>
  </si>
  <si>
    <t>Handheld (PMMA/Glass)</t>
    <phoneticPr fontId="2" type="noConversion"/>
  </si>
  <si>
    <t>EBG (匯流排)</t>
    <phoneticPr fontId="2" type="noConversion"/>
  </si>
  <si>
    <t>EBG (電話聽筒)</t>
    <phoneticPr fontId="2" type="noConversion"/>
  </si>
  <si>
    <t>銘板</t>
    <phoneticPr fontId="2" type="noConversion"/>
  </si>
  <si>
    <t>蜂鳴器</t>
    <phoneticPr fontId="2" type="noConversion"/>
  </si>
  <si>
    <t>耳機</t>
    <phoneticPr fontId="2" type="noConversion"/>
  </si>
  <si>
    <t>光學鏡頭</t>
    <phoneticPr fontId="2" type="noConversion"/>
  </si>
  <si>
    <t>安裝架模組</t>
    <phoneticPr fontId="2" type="noConversion"/>
  </si>
  <si>
    <t>電磁閥</t>
    <phoneticPr fontId="2" type="noConversion"/>
  </si>
  <si>
    <t>流體類管</t>
    <phoneticPr fontId="2" type="noConversion"/>
  </si>
  <si>
    <t>* Part Category I</t>
    <phoneticPr fontId="4" type="noConversion"/>
  </si>
  <si>
    <t>買進工廠物料的定義</t>
    <phoneticPr fontId="2" type="noConversion"/>
  </si>
  <si>
    <t>* Part Size/Spec. 必填部分</t>
    <phoneticPr fontId="4" type="noConversion"/>
  </si>
  <si>
    <t>N/A</t>
    <phoneticPr fontId="4" type="noConversion"/>
  </si>
  <si>
    <t>L/ W/ H/ Part Weight (g)</t>
    <phoneticPr fontId="4" type="noConversion"/>
  </si>
  <si>
    <t>L/ W/ Thickness (mm)</t>
    <phoneticPr fontId="4" type="noConversion"/>
  </si>
  <si>
    <t>TBD</t>
    <phoneticPr fontId="4" type="noConversion"/>
  </si>
  <si>
    <t>N/A</t>
    <phoneticPr fontId="4" type="noConversion"/>
  </si>
  <si>
    <t>L/ W/ H</t>
    <phoneticPr fontId="4" type="noConversion"/>
  </si>
  <si>
    <t>L/ W/ Thickness (mm)</t>
    <phoneticPr fontId="4" type="noConversion"/>
  </si>
  <si>
    <t>L, Ф, M</t>
    <phoneticPr fontId="4" type="noConversion"/>
  </si>
  <si>
    <t>L/ W</t>
    <phoneticPr fontId="4" type="noConversion"/>
  </si>
  <si>
    <t>L/ W/ H</t>
    <phoneticPr fontId="4" type="noConversion"/>
  </si>
  <si>
    <t>L/ W/ H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</si>
  <si>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</si>
  <si>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</si>
  <si>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</si>
  <si>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</si>
  <si>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阻燃醋酸膠布</t>
    <phoneticPr fontId="2" type="noConversion"/>
  </si>
  <si>
    <t>T0.25</t>
    <phoneticPr fontId="2" type="noConversion"/>
  </si>
  <si>
    <t>T0.25阻燃醋酸</t>
    <phoneticPr fontId="2" type="noConversion"/>
  </si>
  <si>
    <t>T0.25非阻燃醋酸</t>
    <phoneticPr fontId="2" type="noConversion"/>
  </si>
  <si>
    <t>v</t>
    <phoneticPr fontId="2" type="noConversion"/>
  </si>
  <si>
    <t>Non_Woven_of_Mylar_Sponge_Poron</t>
    <phoneticPr fontId="4" type="noConversion"/>
  </si>
  <si>
    <t>Acetate_Tape_of_Mylar_Sponge_Poron</t>
    <phoneticPr fontId="4" type="noConversion"/>
  </si>
  <si>
    <t>Acetate</t>
    <phoneticPr fontId="2" type="noConversion"/>
  </si>
  <si>
    <t>Non_Woven</t>
    <phoneticPr fontId="2" type="noConversion"/>
  </si>
  <si>
    <t>T0.35</t>
    <phoneticPr fontId="2" type="noConversion"/>
  </si>
  <si>
    <t>Clean Sheet for NB only</t>
    <phoneticPr fontId="2" type="noConversion"/>
  </si>
  <si>
    <t>IoT</t>
    <phoneticPr fontId="4" type="noConversion"/>
  </si>
  <si>
    <t>Antenna</t>
    <phoneticPr fontId="2" type="noConversion"/>
  </si>
  <si>
    <t>EBG</t>
    <phoneticPr fontId="2" type="noConversion"/>
  </si>
  <si>
    <t>內構件</t>
    <phoneticPr fontId="2" type="noConversion"/>
  </si>
  <si>
    <t>鋁皮塑骨</t>
    <phoneticPr fontId="2" type="noConversion"/>
  </si>
  <si>
    <t>鋅合金，Lily &amp; AVAP為主</t>
    <phoneticPr fontId="2" type="noConversion"/>
  </si>
  <si>
    <t>同 Plastic Clean Sheet</t>
    <phoneticPr fontId="2" type="noConversion"/>
  </si>
  <si>
    <t>同Wire(Harness) Clean Sheet</t>
    <phoneticPr fontId="2" type="noConversion"/>
  </si>
  <si>
    <t>四大件 For 塑膠射出</t>
    <phoneticPr fontId="2" type="noConversion"/>
  </si>
  <si>
    <t>Al_Foil</t>
    <phoneticPr fontId="4" type="noConversion"/>
  </si>
  <si>
    <t>Total Q'ty</t>
    <phoneticPr fontId="2" type="noConversion"/>
  </si>
  <si>
    <t>CPBG</t>
    <phoneticPr fontId="2" type="noConversion"/>
  </si>
  <si>
    <t>Cooler</t>
    <phoneticPr fontId="2" type="noConversion"/>
  </si>
  <si>
    <t>Vertical</t>
    <phoneticPr fontId="2" type="noConversion"/>
  </si>
  <si>
    <t>鋁擠</t>
    <phoneticPr fontId="2" type="noConversion"/>
  </si>
  <si>
    <t>DT/TC</t>
  </si>
  <si>
    <t>AIO</t>
  </si>
  <si>
    <t>PD</t>
    <phoneticPr fontId="2" type="noConversion"/>
  </si>
  <si>
    <t>Part List</t>
    <phoneticPr fontId="2" type="noConversion"/>
  </si>
  <si>
    <t>Y</t>
  </si>
  <si>
    <t>Y</t>
    <phoneticPr fontId="2" type="noConversion"/>
  </si>
  <si>
    <t>N</t>
  </si>
  <si>
    <t>N</t>
    <phoneticPr fontId="2" type="noConversion"/>
  </si>
  <si>
    <t>Clean Sheet</t>
    <phoneticPr fontId="2" type="noConversion"/>
  </si>
  <si>
    <t>SPA</t>
    <phoneticPr fontId="2" type="noConversion"/>
  </si>
  <si>
    <t>S</t>
    <phoneticPr fontId="2" type="noConversion"/>
  </si>
  <si>
    <t>Qty</t>
    <phoneticPr fontId="2" type="noConversion"/>
  </si>
  <si>
    <t>NCT(EBG/IPC)</t>
    <phoneticPr fontId="2" type="noConversion"/>
  </si>
  <si>
    <t>S</t>
    <phoneticPr fontId="2" type="noConversion"/>
  </si>
  <si>
    <t>Y</t>
    <phoneticPr fontId="2" type="noConversion"/>
  </si>
  <si>
    <t>N</t>
    <phoneticPr fontId="2" type="noConversion"/>
  </si>
  <si>
    <t>Handheld</t>
  </si>
  <si>
    <t>Server</t>
    <phoneticPr fontId="2" type="noConversion"/>
  </si>
  <si>
    <t>VOIP Phone</t>
    <phoneticPr fontId="2" type="noConversion"/>
  </si>
  <si>
    <t>Conference Phone</t>
    <phoneticPr fontId="2" type="noConversion"/>
  </si>
  <si>
    <t>CSBG</t>
    <phoneticPr fontId="2" type="noConversion"/>
  </si>
  <si>
    <t>EBG</t>
    <phoneticPr fontId="2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</si>
  <si>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4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</si>
  <si>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4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</si>
  <si>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4" type="noConversion"/>
  </si>
  <si>
    <t>L/ W/ H/ L2/ W2/ Thickness (mm) (展開尺寸以 Pro-E 內建參數展開即可)</t>
    <phoneticPr fontId="4" type="noConversion"/>
  </si>
  <si>
    <r>
      <t xml:space="preserve">無分類/採購少/不需追蹤的ME Parts </t>
    </r>
    <r>
      <rPr>
        <b/>
        <sz val="12"/>
        <color rgb="FFFF0000"/>
        <rFont val="Arial Unicode MS"/>
        <family val="2"/>
        <charset val="136"/>
      </rPr>
      <t>(+IMR Film)</t>
    </r>
    <phoneticPr fontId="2" type="noConversion"/>
  </si>
  <si>
    <t>N</t>
    <phoneticPr fontId="2" type="noConversion"/>
  </si>
  <si>
    <t>Cooler</t>
    <phoneticPr fontId="4" type="noConversion"/>
  </si>
  <si>
    <t>非阻燃醋酸膠布</t>
    <phoneticPr fontId="2" type="noConversion"/>
  </si>
  <si>
    <t>非阻燃醋酸膠布</t>
    <phoneticPr fontId="2" type="noConversion"/>
  </si>
  <si>
    <t>阻燃醋酸膠布</t>
    <phoneticPr fontId="2" type="noConversion"/>
  </si>
  <si>
    <t>阻燃醋酸膠布</t>
    <phoneticPr fontId="2" type="noConversion"/>
  </si>
  <si>
    <t>非阻燃黑色不織布</t>
    <phoneticPr fontId="2" type="noConversion"/>
  </si>
  <si>
    <t>阻燃黑色不織布</t>
    <phoneticPr fontId="2" type="noConversion"/>
  </si>
  <si>
    <t>醋酸膠布</t>
    <phoneticPr fontId="2" type="noConversion"/>
  </si>
  <si>
    <t>不織布</t>
    <phoneticPr fontId="2" type="noConversion"/>
  </si>
  <si>
    <t>S/W Information</t>
    <phoneticPr fontId="2" type="noConversion"/>
  </si>
  <si>
    <t>Notes</t>
    <phoneticPr fontId="2" type="noConversion"/>
  </si>
  <si>
    <t>NB:Touch Pad 用的/ DT:機箱用</t>
    <phoneticPr fontId="2" type="noConversion"/>
  </si>
  <si>
    <t>DT:Annie only</t>
    <phoneticPr fontId="2" type="noConversion"/>
  </si>
  <si>
    <t>同 Plastic Clean Sheet</t>
    <phoneticPr fontId="2" type="noConversion"/>
  </si>
  <si>
    <t>同 Metal Clean Sheet</t>
    <phoneticPr fontId="2" type="noConversion"/>
  </si>
  <si>
    <t>NB: Astro &amp; Rosa -&gt; AVAP</t>
    <phoneticPr fontId="2" type="noConversion"/>
  </si>
  <si>
    <t>同 Die Cut Clean Sheet</t>
    <phoneticPr fontId="2" type="noConversion"/>
  </si>
  <si>
    <t>N</t>
    <phoneticPr fontId="2" type="noConversion"/>
  </si>
  <si>
    <t>NB: 分散在Wire(Harness)/ FFC/ FPC)</t>
    <phoneticPr fontId="2" type="noConversion"/>
  </si>
  <si>
    <t>同 Metal Clean Sheet</t>
    <phoneticPr fontId="2" type="noConversion"/>
  </si>
  <si>
    <t>SPA</t>
    <phoneticPr fontId="2" type="noConversion"/>
  </si>
  <si>
    <t>Standoff</t>
    <phoneticPr fontId="4" type="noConversion"/>
  </si>
  <si>
    <t>同 Standoff Clean Sheet</t>
    <phoneticPr fontId="2" type="noConversion"/>
  </si>
  <si>
    <t xml:space="preserve"> Version</t>
    <phoneticPr fontId="2" type="noConversion"/>
  </si>
  <si>
    <t>Date</t>
    <phoneticPr fontId="2" type="noConversion"/>
  </si>
  <si>
    <t>總價</t>
    <phoneticPr fontId="2" type="noConversion"/>
  </si>
  <si>
    <t>442.0F802.0012</t>
    <phoneticPr fontId="62" type="noConversion"/>
  </si>
  <si>
    <t>* Part Category II</t>
    <phoneticPr fontId="4" type="noConversion"/>
  </si>
  <si>
    <t>* Material Spec.</t>
    <phoneticPr fontId="4" type="noConversion"/>
  </si>
  <si>
    <t>* Material</t>
    <phoneticPr fontId="4" type="noConversion"/>
  </si>
  <si>
    <r>
      <t xml:space="preserve">此五項因RD需求於選單內提供分類選擇，於 Export 時皆歸為 Type 2的 Mylar/Sponge/Poron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</si>
  <si>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</si>
  <si>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No</t>
  </si>
  <si>
    <t>Ф (mm)</t>
    <phoneticPr fontId="2" type="noConversion"/>
  </si>
  <si>
    <t>Ф (mm)</t>
    <phoneticPr fontId="2" type="noConversion"/>
  </si>
  <si>
    <t>Ф (mm)</t>
    <phoneticPr fontId="2" type="noConversion"/>
  </si>
  <si>
    <t>L &amp; W 與 Ф 只會出現一種</t>
  </si>
  <si>
    <t>1. 方形請選裁切
2. 其他請選沖切</t>
    <phoneticPr fontId="2" type="noConversion"/>
  </si>
  <si>
    <t>1. 方形/ 除正圓形之其他請填 L &amp; W
2. 正圓形請填 Ф</t>
    <phoneticPr fontId="2" type="noConversion"/>
  </si>
  <si>
    <t>* Thickness (mm)</t>
    <phoneticPr fontId="2" type="noConversion"/>
  </si>
  <si>
    <t>Clean Sheet</t>
    <phoneticPr fontId="2" type="noConversion"/>
  </si>
  <si>
    <t>SPA</t>
    <phoneticPr fontId="2" type="noConversion"/>
  </si>
  <si>
    <t>K</t>
    <phoneticPr fontId="2" type="noConversion"/>
  </si>
  <si>
    <t>H</t>
    <phoneticPr fontId="2" type="noConversion"/>
  </si>
  <si>
    <t>R</t>
    <phoneticPr fontId="2" type="noConversion"/>
  </si>
  <si>
    <t>B</t>
    <phoneticPr fontId="2" type="noConversion"/>
  </si>
  <si>
    <t>Qty</t>
    <phoneticPr fontId="2" type="noConversion"/>
  </si>
  <si>
    <t>Name</t>
    <phoneticPr fontId="2" type="noConversion"/>
  </si>
  <si>
    <t>PIC</t>
    <phoneticPr fontId="2" type="noConversion"/>
  </si>
  <si>
    <t>M</t>
    <phoneticPr fontId="2" type="noConversion"/>
  </si>
  <si>
    <t>only for naomi housing in wih</t>
    <phoneticPr fontId="2" type="noConversion"/>
  </si>
  <si>
    <t xml:space="preserve"> </t>
    <phoneticPr fontId="2" type="noConversion"/>
  </si>
  <si>
    <t>B</t>
    <phoneticPr fontId="2" type="noConversion"/>
  </si>
  <si>
    <t>B</t>
    <phoneticPr fontId="2" type="noConversion"/>
  </si>
  <si>
    <t>Ming</t>
    <phoneticPr fontId="2" type="noConversion"/>
  </si>
  <si>
    <t>Hermit</t>
    <phoneticPr fontId="2" type="noConversion"/>
  </si>
  <si>
    <t>K</t>
    <phoneticPr fontId="2" type="noConversion"/>
  </si>
  <si>
    <t>K/H/M</t>
    <phoneticPr fontId="2" type="noConversion"/>
  </si>
  <si>
    <t>R/M/H</t>
    <phoneticPr fontId="2" type="noConversion"/>
  </si>
  <si>
    <t>Housing PIC</t>
    <phoneticPr fontId="2" type="noConversion"/>
  </si>
  <si>
    <t>Rick/Ken</t>
    <phoneticPr fontId="2" type="noConversion"/>
  </si>
  <si>
    <t>Fed/E</t>
    <phoneticPr fontId="2" type="noConversion"/>
  </si>
  <si>
    <t>Apr/E</t>
    <phoneticPr fontId="2" type="noConversion"/>
  </si>
  <si>
    <t>Mar/E</t>
    <phoneticPr fontId="2" type="noConversion"/>
  </si>
  <si>
    <t>May/E</t>
    <phoneticPr fontId="2" type="noConversion"/>
  </si>
  <si>
    <t>Jun/E</t>
    <phoneticPr fontId="2" type="noConversion"/>
  </si>
  <si>
    <t>Cable</t>
    <phoneticPr fontId="2" type="noConversion"/>
  </si>
  <si>
    <t>Packing</t>
    <phoneticPr fontId="2" type="noConversion"/>
  </si>
  <si>
    <t>Thermal</t>
    <phoneticPr fontId="2" type="noConversion"/>
  </si>
  <si>
    <t>Launched Time</t>
    <phoneticPr fontId="2" type="noConversion"/>
  </si>
  <si>
    <t>Type I</t>
    <phoneticPr fontId="2" type="noConversion"/>
  </si>
  <si>
    <t>SPA Schedule</t>
    <phoneticPr fontId="2" type="noConversion"/>
  </si>
  <si>
    <t>E.M</t>
    <phoneticPr fontId="2" type="noConversion"/>
  </si>
  <si>
    <r>
      <rPr>
        <sz val="12"/>
        <color theme="1"/>
        <rFont val="新細明體"/>
        <family val="2"/>
        <charset val="136"/>
      </rPr>
      <t>預計</t>
    </r>
    <r>
      <rPr>
        <sz val="12"/>
        <color theme="1"/>
        <rFont val="Arial"/>
        <family val="2"/>
      </rPr>
      <t>Qty</t>
    </r>
    <phoneticPr fontId="2" type="noConversion"/>
  </si>
  <si>
    <t>Total</t>
    <phoneticPr fontId="2" type="noConversion"/>
  </si>
  <si>
    <t>* Assy Category</t>
    <phoneticPr fontId="4" type="noConversion"/>
  </si>
  <si>
    <t>L</t>
    <phoneticPr fontId="4" type="noConversion"/>
  </si>
  <si>
    <t>W</t>
    <phoneticPr fontId="4" type="noConversion"/>
  </si>
  <si>
    <t>* Wistron Part Name</t>
    <phoneticPr fontId="4" type="noConversion"/>
  </si>
  <si>
    <t>Wistron Part Number</t>
    <phoneticPr fontId="4" type="noConversion"/>
  </si>
  <si>
    <t>ODM</t>
    <phoneticPr fontId="4" type="noConversion"/>
  </si>
  <si>
    <t>OEM</t>
  </si>
  <si>
    <t>OEM</t>
    <phoneticPr fontId="4" type="noConversion"/>
  </si>
  <si>
    <t>TBD</t>
    <phoneticPr fontId="4" type="noConversion"/>
  </si>
  <si>
    <t>EVT</t>
    <phoneticPr fontId="4" type="noConversion"/>
  </si>
  <si>
    <t>DVT1</t>
    <phoneticPr fontId="4" type="noConversion"/>
  </si>
  <si>
    <t>DVT2</t>
    <phoneticPr fontId="4" type="noConversion"/>
  </si>
  <si>
    <t>Pilot</t>
    <phoneticPr fontId="4" type="noConversion"/>
  </si>
  <si>
    <t>1st Source</t>
    <phoneticPr fontId="4" type="noConversion"/>
  </si>
  <si>
    <t>2nd Source</t>
    <phoneticPr fontId="4" type="noConversion"/>
  </si>
  <si>
    <t>3rd Source</t>
    <phoneticPr fontId="4" type="noConversion"/>
  </si>
  <si>
    <t>Cost</t>
    <phoneticPr fontId="4" type="noConversion"/>
  </si>
  <si>
    <t>必填欄位</t>
    <phoneticPr fontId="4" type="noConversion"/>
  </si>
  <si>
    <t>* ODM/ OEM</t>
    <phoneticPr fontId="4" type="noConversion"/>
  </si>
  <si>
    <t>* If need new tooling click Y</t>
    <phoneticPr fontId="4" type="noConversion"/>
  </si>
  <si>
    <t>Cu3604</t>
  </si>
  <si>
    <t>* Part Weight (g)</t>
    <phoneticPr fontId="2" type="noConversion"/>
  </si>
  <si>
    <t>請參考必填尺寸對照表</t>
    <phoneticPr fontId="4" type="noConversion"/>
  </si>
  <si>
    <t>* :</t>
    <phoneticPr fontId="4" type="noConversion"/>
  </si>
  <si>
    <t>FILL BY SOURCER</t>
    <phoneticPr fontId="4" type="noConversion"/>
  </si>
  <si>
    <t>FILL BY ME</t>
    <phoneticPr fontId="4" type="noConversion"/>
  </si>
  <si>
    <t>Revision History</t>
    <phoneticPr fontId="4" type="noConversion"/>
  </si>
  <si>
    <t xml:space="preserve"> Project ME BOM Maintain</t>
    <phoneticPr fontId="4" type="noConversion"/>
  </si>
  <si>
    <t>Description / Content</t>
    <phoneticPr fontId="4" type="noConversion"/>
  </si>
  <si>
    <t>Owner</t>
    <phoneticPr fontId="4" type="noConversion"/>
  </si>
  <si>
    <t>A01</t>
    <phoneticPr fontId="4" type="noConversion"/>
  </si>
  <si>
    <t>Project DW00 ME BOM First Release</t>
    <phoneticPr fontId="4" type="noConversion"/>
  </si>
  <si>
    <t>Project Leader</t>
    <phoneticPr fontId="4" type="noConversion"/>
  </si>
  <si>
    <t>88-88-2017</t>
    <phoneticPr fontId="4" type="noConversion"/>
  </si>
  <si>
    <t>版本變化時，務必在說明欄告知</t>
    <phoneticPr fontId="4" type="noConversion"/>
  </si>
  <si>
    <t>A02</t>
    <phoneticPr fontId="4" type="noConversion"/>
  </si>
  <si>
    <t>A03</t>
    <phoneticPr fontId="4" type="noConversion"/>
  </si>
  <si>
    <t>A04</t>
    <phoneticPr fontId="4" type="noConversion"/>
  </si>
  <si>
    <t>A05</t>
    <phoneticPr fontId="4" type="noConversion"/>
  </si>
  <si>
    <t xml:space="preserve"> CPBG NB ME BOM Form Maintain</t>
    <phoneticPr fontId="4" type="noConversion"/>
  </si>
  <si>
    <t>BU5 ME BOM Table First Release</t>
    <phoneticPr fontId="4" type="noConversion"/>
  </si>
  <si>
    <t>Alvin Fan</t>
    <phoneticPr fontId="4" type="noConversion"/>
  </si>
  <si>
    <t>05-15-2010</t>
    <phoneticPr fontId="4" type="noConversion"/>
  </si>
  <si>
    <t>Add leverage common part item</t>
    <phoneticPr fontId="4" type="noConversion"/>
  </si>
  <si>
    <t>09-20-2010</t>
    <phoneticPr fontId="4" type="noConversion"/>
  </si>
  <si>
    <t>DFA table to simplif</t>
    <phoneticPr fontId="4" type="noConversion"/>
  </si>
  <si>
    <t>10-01-2010</t>
    <phoneticPr fontId="4" type="noConversion"/>
  </si>
  <si>
    <t>Adjust the DFA Table (Just for WKS and Supplier counts)</t>
    <phoneticPr fontId="4" type="noConversion"/>
  </si>
  <si>
    <t>08-15-2011</t>
    <phoneticPr fontId="4" type="noConversion"/>
  </si>
  <si>
    <t>Adjust the calculate formula</t>
    <phoneticPr fontId="4" type="noConversion"/>
  </si>
  <si>
    <t>09-01-2011</t>
    <phoneticPr fontId="4" type="noConversion"/>
  </si>
  <si>
    <t>A06</t>
    <phoneticPr fontId="4" type="noConversion"/>
  </si>
  <si>
    <t>Change the effective turns calculate method</t>
    <phoneticPr fontId="4" type="noConversion"/>
  </si>
  <si>
    <t>10-24-2011</t>
    <phoneticPr fontId="4" type="noConversion"/>
  </si>
  <si>
    <t>A07</t>
    <phoneticPr fontId="4" type="noConversion"/>
  </si>
  <si>
    <t>Add 2items and 2 work sheets for GB System</t>
    <phoneticPr fontId="4" type="noConversion"/>
  </si>
  <si>
    <t>04-02-2012</t>
    <phoneticPr fontId="4" type="noConversion"/>
  </si>
  <si>
    <t>A08</t>
    <phoneticPr fontId="4" type="noConversion"/>
  </si>
  <si>
    <t>Adjust the work sheet ''Paste on GB Table'' for the GB system</t>
    <phoneticPr fontId="4" type="noConversion"/>
  </si>
  <si>
    <t>11-21-2012</t>
    <phoneticPr fontId="4" type="noConversion"/>
  </si>
  <si>
    <t>A09</t>
    <phoneticPr fontId="4" type="noConversion"/>
  </si>
  <si>
    <t>Adjust the screw list, Add one more column of Gap B</t>
    <phoneticPr fontId="4" type="noConversion"/>
  </si>
  <si>
    <t>Camy Yang</t>
    <phoneticPr fontId="4" type="noConversion"/>
  </si>
  <si>
    <t>12-19-2013</t>
    <phoneticPr fontId="4" type="noConversion"/>
  </si>
  <si>
    <t>A00</t>
    <phoneticPr fontId="4" type="noConversion"/>
  </si>
  <si>
    <t>Follow BU5 ME BOM for CPBG NB ME BOM format</t>
    <phoneticPr fontId="4" type="noConversion"/>
  </si>
  <si>
    <t>Steel Wang</t>
  </si>
  <si>
    <t>9-10-2017</t>
  </si>
  <si>
    <t>Remove (DELL P/N) and (Modified version) column, to add Wistron Part Number column</t>
    <phoneticPr fontId="4" type="noConversion"/>
  </si>
  <si>
    <t>David Wang</t>
    <phoneticPr fontId="4" type="noConversion"/>
  </si>
  <si>
    <t>06-02-2018</t>
    <phoneticPr fontId="4" type="noConversion"/>
  </si>
  <si>
    <t>A02</t>
  </si>
  <si>
    <t>BOM Notice</t>
    <phoneticPr fontId="4" type="noConversion"/>
  </si>
  <si>
    <r>
      <rPr>
        <b/>
        <sz val="12"/>
        <rFont val="細明體"/>
        <family val="3"/>
        <charset val="136"/>
      </rPr>
      <t>★★★★★</t>
    </r>
    <r>
      <rPr>
        <b/>
        <sz val="12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BOM</t>
    </r>
    <r>
      <rPr>
        <b/>
        <sz val="14"/>
        <color rgb="FFFF0000"/>
        <rFont val="細明體"/>
        <family val="3"/>
        <charset val="136"/>
      </rPr>
      <t>表物料請務必清楚明白，後續的所有合作團隊，含廠商群均以</t>
    </r>
    <r>
      <rPr>
        <b/>
        <sz val="14"/>
        <color rgb="FFFF0000"/>
        <rFont val="Arial"/>
        <family val="2"/>
      </rPr>
      <t>BOM</t>
    </r>
    <r>
      <rPr>
        <b/>
        <sz val="14"/>
        <color rgb="FFFF0000"/>
        <rFont val="細明體"/>
        <family val="3"/>
        <charset val="136"/>
      </rPr>
      <t>作為基準</t>
    </r>
    <r>
      <rPr>
        <b/>
        <sz val="12"/>
        <rFont val="Arial"/>
        <family val="2"/>
      </rPr>
      <t xml:space="preserve">
1. </t>
    </r>
    <r>
      <rPr>
        <b/>
        <sz val="12"/>
        <rFont val="細明體"/>
        <family val="3"/>
        <charset val="136"/>
      </rPr>
      <t>相關</t>
    </r>
    <r>
      <rPr>
        <b/>
        <sz val="12"/>
        <rFont val="Arial"/>
        <family val="2"/>
      </rPr>
      <t xml:space="preserve"> BOM </t>
    </r>
    <r>
      <rPr>
        <b/>
        <sz val="12"/>
        <rFont val="細明體"/>
        <family val="3"/>
        <charset val="136"/>
      </rPr>
      <t>的時間，</t>
    </r>
    <r>
      <rPr>
        <b/>
        <sz val="12"/>
        <rFont val="Arial"/>
        <family val="2"/>
      </rPr>
      <t xml:space="preserve">CMF </t>
    </r>
    <r>
      <rPr>
        <b/>
        <sz val="12"/>
        <rFont val="細明體"/>
        <family val="3"/>
        <charset val="136"/>
      </rPr>
      <t>的時間，</t>
    </r>
    <r>
      <rPr>
        <b/>
        <sz val="12"/>
        <rFont val="Arial"/>
        <family val="2"/>
      </rPr>
      <t xml:space="preserve">BOM </t>
    </r>
    <r>
      <rPr>
        <b/>
        <sz val="12"/>
        <rFont val="細明體"/>
        <family val="3"/>
        <charset val="136"/>
      </rPr>
      <t>表建立人，</t>
    </r>
    <r>
      <rPr>
        <b/>
        <sz val="12"/>
        <rFont val="Arial"/>
        <family val="2"/>
      </rPr>
      <t>Project leader</t>
    </r>
    <r>
      <rPr>
        <b/>
        <sz val="12"/>
        <rFont val="細明體"/>
        <family val="3"/>
        <charset val="136"/>
      </rPr>
      <t>及承認主管，請填寫</t>
    </r>
    <r>
      <rPr>
        <b/>
        <sz val="12"/>
        <rFont val="Arial"/>
        <family val="2"/>
      </rPr>
      <t xml:space="preserve"> ( Pic. 1 )
2. </t>
    </r>
    <r>
      <rPr>
        <b/>
        <sz val="12"/>
        <rFont val="細明體"/>
        <family val="3"/>
        <charset val="136"/>
      </rPr>
      <t>在</t>
    </r>
    <r>
      <rPr>
        <b/>
        <sz val="12"/>
        <rFont val="Arial"/>
        <family val="2"/>
      </rPr>
      <t xml:space="preserve"> BOM sheet </t>
    </r>
    <r>
      <rPr>
        <b/>
        <sz val="12"/>
        <rFont val="細明體"/>
        <family val="3"/>
        <charset val="136"/>
      </rPr>
      <t>中加一欄位、填寫修改後的版本，被改動的地方請用</t>
    </r>
    <r>
      <rPr>
        <b/>
        <sz val="12"/>
        <color rgb="FFFF0000"/>
        <rFont val="細明體"/>
        <family val="3"/>
        <charset val="136"/>
      </rPr>
      <t>紅字</t>
    </r>
    <r>
      <rPr>
        <b/>
        <sz val="12"/>
        <rFont val="細明體"/>
        <family val="3"/>
        <charset val="136"/>
      </rPr>
      <t>來說明</t>
    </r>
    <r>
      <rPr>
        <b/>
        <sz val="12"/>
        <rFont val="Arial"/>
        <family val="2"/>
      </rPr>
      <t xml:space="preserve"> ( Pic. 2 )</t>
    </r>
    <r>
      <rPr>
        <b/>
        <sz val="12"/>
        <rFont val="細明體"/>
        <family val="3"/>
        <charset val="136"/>
      </rPr>
      <t xml:space="preserve">
</t>
    </r>
    <r>
      <rPr>
        <b/>
        <sz val="12"/>
        <rFont val="Arial"/>
        <family val="2"/>
      </rPr>
      <t xml:space="preserve">3. </t>
    </r>
    <r>
      <rPr>
        <b/>
        <sz val="12"/>
        <rFont val="細明體"/>
        <family val="3"/>
        <charset val="136"/>
      </rPr>
      <t>顏色照定義上表示修改、新增或刪除</t>
    </r>
    <r>
      <rPr>
        <b/>
        <sz val="12"/>
        <rFont val="Arial"/>
        <family val="2"/>
      </rPr>
      <t xml:space="preserve"> ( Pic. 3 ) Update </t>
    </r>
    <r>
      <rPr>
        <b/>
        <sz val="12"/>
        <rFont val="細明體"/>
        <family val="3"/>
        <charset val="136"/>
      </rPr>
      <t>後的版本，待</t>
    </r>
    <r>
      <rPr>
        <b/>
        <sz val="12"/>
        <rFont val="Arial"/>
        <family val="2"/>
      </rPr>
      <t xml:space="preserve"> cost team </t>
    </r>
    <r>
      <rPr>
        <b/>
        <sz val="12"/>
        <rFont val="細明體"/>
        <family val="3"/>
        <charset val="136"/>
      </rPr>
      <t>確認後，才可移除顏色</t>
    </r>
    <r>
      <rPr>
        <b/>
        <sz val="12"/>
        <rFont val="Arial"/>
        <family val="2"/>
      </rPr>
      <t xml:space="preserve"> ( Pic. 3 )</t>
    </r>
    <r>
      <rPr>
        <b/>
        <sz val="12"/>
        <rFont val="細明體"/>
        <family val="3"/>
        <charset val="136"/>
      </rPr>
      <t xml:space="preserve">
</t>
    </r>
    <r>
      <rPr>
        <b/>
        <sz val="12"/>
        <rFont val="Arial"/>
        <family val="2"/>
      </rPr>
      <t xml:space="preserve">4. </t>
    </r>
    <r>
      <rPr>
        <b/>
        <sz val="12"/>
        <rFont val="細明體"/>
        <family val="3"/>
        <charset val="136"/>
      </rPr>
      <t>所有的物料上的</t>
    </r>
    <r>
      <rPr>
        <b/>
        <sz val="12"/>
        <rFont val="Arial"/>
        <family val="2"/>
      </rPr>
      <t xml:space="preserve"> spec</t>
    </r>
    <r>
      <rPr>
        <b/>
        <sz val="12"/>
        <rFont val="細明體"/>
        <family val="3"/>
        <charset val="136"/>
      </rPr>
      <t xml:space="preserve">尺寸、重量。或原材型號，定義要明確，輔料材料背膠型號要視實際設計需求填寫
</t>
    </r>
    <r>
      <rPr>
        <b/>
        <sz val="12"/>
        <rFont val="Arial"/>
        <family val="2"/>
      </rPr>
      <t xml:space="preserve">5. </t>
    </r>
    <r>
      <rPr>
        <b/>
        <sz val="12"/>
        <rFont val="細明體"/>
        <family val="3"/>
        <charset val="136"/>
      </rPr>
      <t>有上一代機種，建議請用上一代最後量產的</t>
    </r>
    <r>
      <rPr>
        <b/>
        <sz val="12"/>
        <rFont val="Arial"/>
        <family val="2"/>
      </rPr>
      <t>BOM</t>
    </r>
    <r>
      <rPr>
        <b/>
        <sz val="12"/>
        <rFont val="細明體"/>
        <family val="3"/>
        <charset val="136"/>
      </rPr>
      <t xml:space="preserve">表，來修正填寫，如有設計上的需求，用加法來增加物料
</t>
    </r>
    <r>
      <rPr>
        <b/>
        <sz val="12"/>
        <rFont val="Arial"/>
        <family val="2"/>
      </rPr>
      <t xml:space="preserve">6. </t>
    </r>
    <r>
      <rPr>
        <b/>
        <sz val="12"/>
        <rFont val="細明體"/>
        <family val="3"/>
        <charset val="136"/>
      </rPr>
      <t>相關的</t>
    </r>
    <r>
      <rPr>
        <b/>
        <sz val="12"/>
        <rFont val="Arial"/>
        <family val="2"/>
      </rPr>
      <t>BOM</t>
    </r>
    <r>
      <rPr>
        <b/>
        <sz val="12"/>
        <rFont val="細明體"/>
        <family val="3"/>
        <charset val="136"/>
      </rPr>
      <t>版本更新，必須告知團隊</t>
    </r>
    <r>
      <rPr>
        <b/>
        <sz val="12"/>
        <rFont val="Arial"/>
        <family val="2"/>
      </rPr>
      <t xml:space="preserve"> ( AM/PM/Cost team/ME FM/Cost staff/Sourcer )
7. </t>
    </r>
    <r>
      <rPr>
        <b/>
        <sz val="12"/>
        <rFont val="細明體"/>
        <family val="3"/>
        <charset val="136"/>
      </rPr>
      <t>物料分類欄，請利用選項，區分物料是屬於</t>
    </r>
    <r>
      <rPr>
        <b/>
        <sz val="12"/>
        <rFont val="Arial"/>
        <family val="2"/>
      </rPr>
      <t xml:space="preserve"> ME/ID/EMC/RF/Thermal/Screw/AVAP…</t>
    </r>
    <r>
      <rPr>
        <b/>
        <sz val="12"/>
        <rFont val="細明體"/>
        <family val="3"/>
        <charset val="136"/>
      </rPr>
      <t xml:space="preserve">等等之分類
</t>
    </r>
    <r>
      <rPr>
        <b/>
        <sz val="12"/>
        <rFont val="Arial"/>
        <family val="2"/>
      </rPr>
      <t xml:space="preserve">8. </t>
    </r>
    <r>
      <rPr>
        <b/>
        <sz val="12"/>
        <rFont val="細明體"/>
        <family val="3"/>
        <charset val="136"/>
      </rPr>
      <t>零件分類欄，請利用選項，區分零件金屬、塑件、橡膠、輔料</t>
    </r>
    <r>
      <rPr>
        <b/>
        <sz val="12"/>
        <rFont val="Arial"/>
        <family val="2"/>
      </rPr>
      <t>…</t>
    </r>
    <r>
      <rPr>
        <b/>
        <sz val="12"/>
        <rFont val="細明體"/>
        <family val="3"/>
        <charset val="136"/>
      </rPr>
      <t>等等之分類，</t>
    </r>
    <r>
      <rPr>
        <b/>
        <sz val="12"/>
        <color rgb="FFFF0000"/>
        <rFont val="細明體"/>
        <family val="3"/>
        <charset val="136"/>
      </rPr>
      <t>有</t>
    </r>
    <r>
      <rPr>
        <b/>
        <sz val="12"/>
        <color rgb="FFFF0000"/>
        <rFont val="Arial"/>
        <family val="2"/>
      </rPr>
      <t xml:space="preserve"> 3D</t>
    </r>
    <r>
      <rPr>
        <b/>
        <sz val="12"/>
        <color rgb="FFFF0000"/>
        <rFont val="細明體"/>
        <family val="3"/>
        <charset val="136"/>
      </rPr>
      <t>圖的名稱也要跟</t>
    </r>
    <r>
      <rPr>
        <b/>
        <sz val="12"/>
        <color rgb="FFFF0000"/>
        <rFont val="Arial"/>
        <family val="2"/>
      </rPr>
      <t>BOM</t>
    </r>
    <r>
      <rPr>
        <b/>
        <sz val="12"/>
        <color rgb="FFFF0000"/>
        <rFont val="細明體"/>
        <family val="3"/>
        <charset val="136"/>
      </rPr>
      <t>一致</t>
    </r>
    <r>
      <rPr>
        <b/>
        <sz val="12"/>
        <rFont val="細明體"/>
        <family val="3"/>
        <charset val="136"/>
      </rPr>
      <t xml:space="preserve">
</t>
    </r>
    <r>
      <rPr>
        <b/>
        <sz val="12"/>
        <rFont val="Arial"/>
        <family val="2"/>
      </rPr>
      <t xml:space="preserve">9. </t>
    </r>
    <r>
      <rPr>
        <b/>
        <sz val="12"/>
        <rFont val="細明體"/>
        <family val="3"/>
        <charset val="136"/>
      </rPr>
      <t>有外觀上的需求及噴漆製程，有要開模具的，需在後面欄位上標示及打</t>
    </r>
    <r>
      <rPr>
        <b/>
        <sz val="12"/>
        <rFont val="Arial"/>
        <family val="2"/>
      </rPr>
      <t>V</t>
    </r>
    <r>
      <rPr>
        <b/>
        <sz val="12"/>
        <rFont val="細明體"/>
        <family val="3"/>
        <charset val="136"/>
      </rPr>
      <t>，並告知噴漆</t>
    </r>
    <r>
      <rPr>
        <b/>
        <sz val="12"/>
        <rFont val="Arial"/>
        <family val="2"/>
      </rPr>
      <t>PT</t>
    </r>
    <r>
      <rPr>
        <b/>
        <sz val="12"/>
        <rFont val="細明體"/>
        <family val="3"/>
        <charset val="136"/>
      </rPr>
      <t>色號</t>
    </r>
    <r>
      <rPr>
        <b/>
        <sz val="12"/>
        <rFont val="Arial"/>
        <family val="2"/>
      </rPr>
      <t xml:space="preserve">
10. </t>
    </r>
    <r>
      <rPr>
        <b/>
        <sz val="12"/>
        <rFont val="細明體"/>
        <family val="3"/>
        <charset val="136"/>
      </rPr>
      <t>螺絲、</t>
    </r>
    <r>
      <rPr>
        <b/>
        <sz val="12"/>
        <rFont val="Arial"/>
        <family val="2"/>
      </rPr>
      <t>Magnet</t>
    </r>
    <r>
      <rPr>
        <b/>
        <sz val="12"/>
        <rFont val="細明體"/>
        <family val="3"/>
        <charset val="136"/>
      </rPr>
      <t>、</t>
    </r>
    <r>
      <rPr>
        <b/>
        <sz val="12"/>
        <rFont val="Arial"/>
        <family val="2"/>
      </rPr>
      <t>Gasket</t>
    </r>
    <r>
      <rPr>
        <b/>
        <sz val="12"/>
        <rFont val="細明體"/>
        <family val="3"/>
        <charset val="136"/>
      </rPr>
      <t>、</t>
    </r>
    <r>
      <rPr>
        <b/>
        <sz val="12"/>
        <rFont val="Arial"/>
        <family val="2"/>
      </rPr>
      <t>Absorber</t>
    </r>
    <r>
      <rPr>
        <b/>
        <sz val="12"/>
        <rFont val="細明體"/>
        <family val="3"/>
        <charset val="136"/>
      </rPr>
      <t>、</t>
    </r>
    <r>
      <rPr>
        <b/>
        <sz val="12"/>
        <rFont val="Arial"/>
        <family val="2"/>
      </rPr>
      <t>CPU bracket</t>
    </r>
    <r>
      <rPr>
        <b/>
        <sz val="12"/>
        <rFont val="細明體"/>
        <family val="3"/>
        <charset val="136"/>
      </rPr>
      <t>、</t>
    </r>
    <r>
      <rPr>
        <b/>
        <sz val="12"/>
        <rFont val="Arial"/>
        <family val="2"/>
      </rPr>
      <t xml:space="preserve">Shielding can </t>
    </r>
    <r>
      <rPr>
        <b/>
        <sz val="12"/>
        <rFont val="細明體"/>
        <family val="3"/>
        <charset val="136"/>
      </rPr>
      <t>等，是屬於共用料件，請一律先行選用共用的零件及填上料號</t>
    </r>
    <phoneticPr fontId="4" type="noConversion"/>
  </si>
  <si>
    <r>
      <rPr>
        <sz val="12"/>
        <color indexed="10"/>
        <rFont val="Arial Unicode MS"/>
        <family val="2"/>
        <charset val="136"/>
      </rPr>
      <t>必填</t>
    </r>
    <phoneticPr fontId="4" type="noConversion"/>
  </si>
  <si>
    <t>整列刪除物料，不可整列去除直接，用刪除線表示即可</t>
    <phoneticPr fontId="4" type="noConversion"/>
  </si>
  <si>
    <t>Update 後的版本，待 cost team 確認後，才可移除顏色；所有欄位請填寫清楚</t>
    <phoneticPr fontId="4" type="noConversion"/>
  </si>
  <si>
    <r>
      <t>(</t>
    </r>
    <r>
      <rPr>
        <b/>
        <sz val="10"/>
        <color indexed="10"/>
        <rFont val="Arial Unicode MS"/>
        <family val="2"/>
        <charset val="136"/>
      </rPr>
      <t>所有材質皆為無鹵)</t>
    </r>
    <phoneticPr fontId="4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</si>
  <si>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4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</si>
  <si>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4" type="noConversion"/>
  </si>
  <si>
    <t>* Product :</t>
    <phoneticPr fontId="4" type="noConversion"/>
  </si>
  <si>
    <t>* Site :</t>
    <phoneticPr fontId="4" type="noConversion"/>
  </si>
  <si>
    <t>DT</t>
    <phoneticPr fontId="4" type="noConversion"/>
  </si>
  <si>
    <t>必選</t>
    <phoneticPr fontId="4" type="noConversion"/>
  </si>
  <si>
    <t>Screw List</t>
    <phoneticPr fontId="4" type="noConversion"/>
  </si>
  <si>
    <t>Maintain By: Leader</t>
    <phoneticPr fontId="4" type="noConversion"/>
  </si>
  <si>
    <t>Date: 05-31-2010</t>
    <phoneticPr fontId="4" type="noConversion"/>
  </si>
  <si>
    <t>Item</t>
    <phoneticPr fontId="4" type="noConversion"/>
  </si>
  <si>
    <t>Wistron P/N</t>
    <phoneticPr fontId="4" type="noConversion"/>
  </si>
  <si>
    <t>DPN</t>
    <phoneticPr fontId="4" type="noConversion"/>
  </si>
  <si>
    <t>Length</t>
    <phoneticPr fontId="4" type="noConversion"/>
  </si>
  <si>
    <t>Location</t>
    <phoneticPr fontId="4" type="noConversion"/>
  </si>
  <si>
    <t>QTY</t>
    <phoneticPr fontId="4" type="noConversion"/>
  </si>
  <si>
    <t>Finish good</t>
    <phoneticPr fontId="4" type="noConversion"/>
  </si>
  <si>
    <t>Carcass</t>
    <phoneticPr fontId="4" type="noConversion"/>
  </si>
  <si>
    <t>Effective
Turns</t>
  </si>
  <si>
    <t>Gap A</t>
    <phoneticPr fontId="4" type="noConversion"/>
  </si>
  <si>
    <t>Gap B</t>
    <phoneticPr fontId="4" type="noConversion"/>
  </si>
  <si>
    <t>Remark</t>
    <phoneticPr fontId="4" type="noConversion"/>
  </si>
  <si>
    <t>86.00E89.723</t>
    <phoneticPr fontId="4" type="noConversion"/>
  </si>
  <si>
    <t>4270E</t>
    <phoneticPr fontId="4" type="noConversion"/>
  </si>
  <si>
    <t>M2L3</t>
    <phoneticPr fontId="4" type="noConversion"/>
  </si>
  <si>
    <t>LCD Assy</t>
    <phoneticPr fontId="4" type="noConversion"/>
  </si>
  <si>
    <r>
      <t xml:space="preserve">LCD Module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LCD Cover</t>
    </r>
    <phoneticPr fontId="4" type="noConversion"/>
  </si>
  <si>
    <r>
      <t xml:space="preserve">Hinge Bracket L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Antenna L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LCD Cover</t>
    </r>
    <phoneticPr fontId="4" type="noConversion"/>
  </si>
  <si>
    <r>
      <t xml:space="preserve">Hinge Bracket R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Antenna R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LCD Cover</t>
    </r>
    <phoneticPr fontId="4" type="noConversion"/>
  </si>
  <si>
    <r>
      <t xml:space="preserve">Antenna L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LCD Cover</t>
    </r>
    <phoneticPr fontId="4" type="noConversion"/>
  </si>
  <si>
    <r>
      <t xml:space="preserve">Antenna R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LCD Cover</t>
    </r>
    <phoneticPr fontId="4" type="noConversion"/>
  </si>
  <si>
    <t>Palmrest Assy</t>
    <phoneticPr fontId="4" type="noConversion"/>
  </si>
  <si>
    <r>
      <t xml:space="preserve">Speaker 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Palmrest</t>
    </r>
    <phoneticPr fontId="4" type="noConversion"/>
  </si>
  <si>
    <r>
      <t xml:space="preserve">TP support bracket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TP Button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Palmrest</t>
    </r>
    <phoneticPr fontId="4" type="noConversion"/>
  </si>
  <si>
    <r>
      <t xml:space="preserve">Power Switch Board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Palmrest</t>
    </r>
    <phoneticPr fontId="4" type="noConversion"/>
  </si>
  <si>
    <r>
      <t xml:space="preserve">Express card module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Palmrest</t>
    </r>
    <phoneticPr fontId="4" type="noConversion"/>
  </si>
  <si>
    <t>Base Assy</t>
    <phoneticPr fontId="4" type="noConversion"/>
  </si>
  <si>
    <r>
      <t xml:space="preserve">Bottom Door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Base</t>
    </r>
    <phoneticPr fontId="4" type="noConversion"/>
  </si>
  <si>
    <t>System</t>
    <phoneticPr fontId="4" type="noConversion"/>
  </si>
  <si>
    <r>
      <t xml:space="preserve">BT module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MB</t>
    </r>
    <phoneticPr fontId="4" type="noConversion"/>
  </si>
  <si>
    <r>
      <t xml:space="preserve">ODD Bracket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ODD Module</t>
    </r>
    <phoneticPr fontId="4" type="noConversion"/>
  </si>
  <si>
    <r>
      <t xml:space="preserve">WLAN Card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MB</t>
    </r>
    <phoneticPr fontId="4" type="noConversion"/>
  </si>
  <si>
    <r>
      <t xml:space="preserve">WWAN card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MB</t>
    </r>
    <phoneticPr fontId="4" type="noConversion"/>
  </si>
  <si>
    <t>86.00D47.630</t>
    <phoneticPr fontId="4" type="noConversion"/>
  </si>
  <si>
    <t>63PDH</t>
    <phoneticPr fontId="4" type="noConversion"/>
  </si>
  <si>
    <t>M2.5L5</t>
    <phoneticPr fontId="4" type="noConversion"/>
  </si>
  <si>
    <r>
      <t xml:space="preserve">Hinge L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Base</t>
    </r>
    <phoneticPr fontId="4" type="noConversion"/>
  </si>
  <si>
    <r>
      <t xml:space="preserve">Hinge R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Base</t>
    </r>
    <phoneticPr fontId="4" type="noConversion"/>
  </si>
  <si>
    <r>
      <t>HDD module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>Base case</t>
    </r>
    <phoneticPr fontId="4" type="noConversion"/>
  </si>
  <si>
    <r>
      <t xml:space="preserve">MB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Base</t>
    </r>
    <phoneticPr fontId="4" type="noConversion"/>
  </si>
  <si>
    <r>
      <t xml:space="preserve">MB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IO board (BTB)</t>
    </r>
    <phoneticPr fontId="4" type="noConversion"/>
  </si>
  <si>
    <t>86.00D43.630</t>
    <phoneticPr fontId="4" type="noConversion"/>
  </si>
  <si>
    <t>3R690</t>
    <phoneticPr fontId="4" type="noConversion"/>
  </si>
  <si>
    <t>M2.5L8</t>
    <phoneticPr fontId="4" type="noConversion"/>
  </si>
  <si>
    <r>
      <t xml:space="preserve">Base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Palmrest</t>
    </r>
    <phoneticPr fontId="4" type="noConversion"/>
  </si>
  <si>
    <t>86.00E90.743</t>
    <phoneticPr fontId="4" type="noConversion"/>
  </si>
  <si>
    <t>2864D</t>
    <phoneticPr fontId="4" type="noConversion"/>
  </si>
  <si>
    <t>M3L3</t>
    <phoneticPr fontId="4" type="noConversion"/>
  </si>
  <si>
    <r>
      <t xml:space="preserve">HDD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HDD Bracket</t>
    </r>
    <phoneticPr fontId="4" type="noConversion"/>
  </si>
  <si>
    <t>86.00H36.534</t>
    <phoneticPr fontId="4" type="noConversion"/>
  </si>
  <si>
    <t>N/A</t>
    <phoneticPr fontId="4" type="noConversion"/>
  </si>
  <si>
    <t>M2.5L4</t>
    <phoneticPr fontId="4" type="noConversion"/>
  </si>
  <si>
    <r>
      <t xml:space="preserve">Hinge Plate L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>LCD Cover</t>
    </r>
    <phoneticPr fontId="4" type="noConversion"/>
  </si>
  <si>
    <r>
      <t xml:space="preserve">Hinge Plate R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LCD Cover</t>
    </r>
    <phoneticPr fontId="4" type="noConversion"/>
  </si>
  <si>
    <t>M2</t>
    <phoneticPr fontId="4" type="noConversion"/>
  </si>
  <si>
    <r>
      <t xml:space="preserve">Thermal Module </t>
    </r>
    <r>
      <rPr>
        <sz val="10"/>
        <rFont val="細明體"/>
        <family val="3"/>
        <charset val="136"/>
      </rPr>
      <t>→</t>
    </r>
    <r>
      <rPr>
        <sz val="10"/>
        <rFont val="Arial"/>
        <family val="2"/>
      </rPr>
      <t xml:space="preserve"> MB</t>
    </r>
    <phoneticPr fontId="4" type="noConversion"/>
  </si>
  <si>
    <t>Total :</t>
    <phoneticPr fontId="4" type="noConversion"/>
  </si>
  <si>
    <t>Finish Good (L10)</t>
    <phoneticPr fontId="4" type="noConversion"/>
  </si>
  <si>
    <t>Explanation</t>
    <phoneticPr fontId="4" type="noConversion"/>
  </si>
  <si>
    <t xml:space="preserve">         Total Sub assy. screws Qty's  : </t>
  </si>
  <si>
    <t>Sub. Assy</t>
    <phoneticPr fontId="4" type="noConversion"/>
  </si>
  <si>
    <t>Assembly by suppliers</t>
    <phoneticPr fontId="4" type="noConversion"/>
  </si>
  <si>
    <t xml:space="preserve">         Total PCB assy. screws Qty's  : </t>
    <phoneticPr fontId="4" type="noConversion"/>
  </si>
  <si>
    <t>PCBA</t>
    <phoneticPr fontId="4" type="noConversion"/>
  </si>
  <si>
    <t>Assembly by WKS PCB Line</t>
    <phoneticPr fontId="4" type="noConversion"/>
  </si>
  <si>
    <t xml:space="preserve">         Total Wistron assy. screws Qty's  : </t>
  </si>
  <si>
    <t>Wistron/Assy</t>
    <phoneticPr fontId="4" type="noConversion"/>
  </si>
  <si>
    <t>Assembly by WKS</t>
    <phoneticPr fontId="4" type="noConversion"/>
  </si>
  <si>
    <t xml:space="preserve">Fisnish Good Total Qty's : </t>
    <phoneticPr fontId="4" type="noConversion"/>
  </si>
  <si>
    <t>Customer/CFU</t>
    <phoneticPr fontId="4" type="noConversion"/>
  </si>
  <si>
    <t>Assembly by Customer</t>
    <phoneticPr fontId="4" type="noConversion"/>
  </si>
  <si>
    <t>Carcass (L6)</t>
    <phoneticPr fontId="4" type="noConversion"/>
  </si>
  <si>
    <t>Screw Type Used</t>
    <phoneticPr fontId="4" type="noConversion"/>
  </si>
  <si>
    <t xml:space="preserve">         Total Wistron assy. screws Qty's  : </t>
    <phoneticPr fontId="4" type="noConversion"/>
  </si>
  <si>
    <t xml:space="preserve">Customer/CFU screws Qty's : </t>
    <phoneticPr fontId="4" type="noConversion"/>
  </si>
  <si>
    <t xml:space="preserve">Carcass Total Qty's : </t>
    <phoneticPr fontId="4" type="noConversion"/>
  </si>
  <si>
    <t>Total</t>
    <phoneticPr fontId="4" type="noConversion"/>
  </si>
  <si>
    <t xml:space="preserve">Note : </t>
    <phoneticPr fontId="4" type="noConversion"/>
  </si>
  <si>
    <t>1. Effective turns = L /Thread pitch - 1.0</t>
    <phoneticPr fontId="4" type="noConversion"/>
  </si>
  <si>
    <t>2. Gap definition</t>
    <phoneticPr fontId="4" type="noConversion"/>
  </si>
  <si>
    <t xml:space="preserve">(1) with Boss Blind hole =  Screw bottom to Boss bottom surface </t>
    <phoneticPr fontId="4" type="noConversion"/>
  </si>
  <si>
    <t xml:space="preserve">(2) with Boss through hole =  Screw bottom to nearest surface </t>
    <phoneticPr fontId="4" type="noConversion"/>
  </si>
  <si>
    <r>
      <t xml:space="preserve">(3)  Gap A: between the end of screw and Boss bottom surface. Need to reserve the gap </t>
    </r>
    <r>
      <rPr>
        <sz val="16"/>
        <rFont val="細明體"/>
        <family val="3"/>
        <charset val="136"/>
      </rPr>
      <t>≧</t>
    </r>
    <r>
      <rPr>
        <sz val="16"/>
        <rFont val="Arial"/>
        <family val="2"/>
      </rPr>
      <t xml:space="preserve"> 0.5mm.</t>
    </r>
    <phoneticPr fontId="4" type="noConversion"/>
  </si>
  <si>
    <r>
      <t xml:space="preserve">(4)  Gap B: between the end of Nut and Boss bottom surface.Need to reserve the gap </t>
    </r>
    <r>
      <rPr>
        <sz val="16"/>
        <rFont val="細明體"/>
        <family val="3"/>
        <charset val="136"/>
      </rPr>
      <t>≧</t>
    </r>
    <r>
      <rPr>
        <sz val="16"/>
        <rFont val="Arial"/>
        <family val="2"/>
      </rPr>
      <t xml:space="preserve"> 0.3mm.</t>
    </r>
    <phoneticPr fontId="4" type="noConversion"/>
  </si>
  <si>
    <t>Wire / Cable initial drawing for quote</t>
    <phoneticPr fontId="4" type="noConversion"/>
  </si>
  <si>
    <t>Category</t>
    <phoneticPr fontId="4" type="noConversion"/>
  </si>
  <si>
    <t>ID</t>
    <phoneticPr fontId="4" type="noConversion"/>
  </si>
  <si>
    <t>Antenna</t>
    <phoneticPr fontId="4" type="noConversion"/>
  </si>
  <si>
    <t>LCD Cover</t>
    <phoneticPr fontId="4" type="noConversion"/>
  </si>
  <si>
    <t>ME</t>
    <phoneticPr fontId="4" type="noConversion"/>
  </si>
  <si>
    <t>V</t>
    <phoneticPr fontId="4" type="noConversion"/>
  </si>
  <si>
    <t>Cable</t>
    <phoneticPr fontId="4" type="noConversion"/>
  </si>
  <si>
    <t>LCD Bezel</t>
    <phoneticPr fontId="4" type="noConversion"/>
  </si>
  <si>
    <t>Screw, Nut</t>
    <phoneticPr fontId="4" type="noConversion"/>
  </si>
  <si>
    <t>Cable-FFC/FPC</t>
  </si>
  <si>
    <t>U-Case</t>
    <phoneticPr fontId="4" type="noConversion"/>
  </si>
  <si>
    <t>RF</t>
    <phoneticPr fontId="4" type="noConversion"/>
  </si>
  <si>
    <t>Cable-Wire</t>
    <phoneticPr fontId="4" type="noConversion"/>
  </si>
  <si>
    <t>L-Case</t>
    <phoneticPr fontId="4" type="noConversion"/>
  </si>
  <si>
    <t>EMC</t>
    <phoneticPr fontId="4" type="noConversion"/>
  </si>
  <si>
    <t>Die Casting</t>
    <phoneticPr fontId="4" type="noConversion"/>
  </si>
  <si>
    <t>DC-Level</t>
    <phoneticPr fontId="4" type="noConversion"/>
  </si>
  <si>
    <t>Module</t>
    <phoneticPr fontId="4" type="noConversion"/>
  </si>
  <si>
    <t>Double injection</t>
    <phoneticPr fontId="4" type="noConversion"/>
  </si>
  <si>
    <t>PCB</t>
    <phoneticPr fontId="4" type="noConversion"/>
  </si>
  <si>
    <t>Thermal</t>
    <phoneticPr fontId="4" type="noConversion"/>
  </si>
  <si>
    <t>EMC spring</t>
  </si>
  <si>
    <t>Key part</t>
    <phoneticPr fontId="4" type="noConversion"/>
  </si>
  <si>
    <t>AVAP, DGP</t>
    <phoneticPr fontId="4" type="noConversion"/>
  </si>
  <si>
    <t>Gasket / tape</t>
    <phoneticPr fontId="4" type="noConversion"/>
  </si>
  <si>
    <t>Hinge</t>
    <phoneticPr fontId="4" type="noConversion"/>
  </si>
  <si>
    <t>LOGO</t>
    <phoneticPr fontId="4" type="noConversion"/>
  </si>
  <si>
    <t>Magnet</t>
    <phoneticPr fontId="4" type="noConversion"/>
  </si>
  <si>
    <t>Metal mesh</t>
    <phoneticPr fontId="4" type="noConversion"/>
  </si>
  <si>
    <t>Plastic</t>
    <phoneticPr fontId="4" type="noConversion"/>
  </si>
  <si>
    <t>Rubber</t>
    <phoneticPr fontId="4" type="noConversion"/>
  </si>
  <si>
    <t>Antenna spec. for quote</t>
    <phoneticPr fontId="4" type="noConversion"/>
  </si>
  <si>
    <t>Sheet Metal</t>
    <phoneticPr fontId="4" type="noConversion"/>
  </si>
  <si>
    <t>Speaker</t>
    <phoneticPr fontId="4" type="noConversion"/>
  </si>
  <si>
    <t>Thermal pad/Absorber</t>
    <phoneticPr fontId="4" type="noConversion"/>
  </si>
  <si>
    <t>五金配件( Screw, Nut, Spring,Standoff )</t>
    <phoneticPr fontId="4" type="noConversion"/>
  </si>
  <si>
    <r>
      <rPr>
        <sz val="10"/>
        <color rgb="FFC00000"/>
        <rFont val="新細明體"/>
        <family val="1"/>
        <charset val="136"/>
      </rPr>
      <t>組件</t>
    </r>
    <r>
      <rPr>
        <sz val="10"/>
        <color rgb="FFC00000"/>
        <rFont val="Arial"/>
        <family val="2"/>
      </rPr>
      <t xml:space="preserve">_60 </t>
    </r>
    <r>
      <rPr>
        <sz val="10"/>
        <color rgb="FFC00000"/>
        <rFont val="新細明體"/>
        <family val="1"/>
        <charset val="136"/>
      </rPr>
      <t>階</t>
    </r>
    <phoneticPr fontId="4" type="noConversion"/>
  </si>
  <si>
    <r>
      <rPr>
        <sz val="10"/>
        <color rgb="FFC00000"/>
        <rFont val="新細明體"/>
        <family val="1"/>
        <charset val="136"/>
      </rPr>
      <t>組件</t>
    </r>
    <r>
      <rPr>
        <sz val="10"/>
        <color rgb="FFC00000"/>
        <rFont val="Arial"/>
        <family val="2"/>
      </rPr>
      <t>_65</t>
    </r>
    <r>
      <rPr>
        <sz val="10"/>
        <color rgb="FFC00000"/>
        <rFont val="新細明體"/>
        <family val="1"/>
        <charset val="136"/>
      </rPr>
      <t>階</t>
    </r>
    <phoneticPr fontId="4" type="noConversion"/>
  </si>
  <si>
    <r>
      <rPr>
        <sz val="10"/>
        <color rgb="FFC00000"/>
        <rFont val="細明體"/>
        <family val="3"/>
        <charset val="136"/>
      </rPr>
      <t>輔料</t>
    </r>
    <r>
      <rPr>
        <sz val="10"/>
        <color rgb="FFC00000"/>
        <rFont val="Arial"/>
        <family val="2"/>
      </rPr>
      <t>(Mylar, Sponge,Adhesive,Foil)</t>
    </r>
    <phoneticPr fontId="4" type="noConversion"/>
  </si>
  <si>
    <t>FFC. for quote</t>
    <phoneticPr fontId="4" type="noConversion"/>
  </si>
  <si>
    <t>Hinge spec. for quote</t>
    <phoneticPr fontId="4" type="noConversion"/>
  </si>
  <si>
    <t>* Product Spec :</t>
    <phoneticPr fontId="4" type="noConversion"/>
  </si>
  <si>
    <t>* Stage:</t>
    <phoneticPr fontId="4" type="noConversion"/>
  </si>
  <si>
    <t>LCM</t>
    <phoneticPr fontId="4" type="noConversion"/>
  </si>
  <si>
    <t>Server</t>
    <phoneticPr fontId="4" type="noConversion"/>
  </si>
  <si>
    <t>VOIP Phone</t>
    <phoneticPr fontId="4" type="noConversion"/>
  </si>
  <si>
    <t>PD</t>
    <phoneticPr fontId="4" type="noConversion"/>
  </si>
  <si>
    <t>IPC</t>
    <phoneticPr fontId="4" type="noConversion"/>
  </si>
  <si>
    <t>* Initiator :</t>
    <phoneticPr fontId="4" type="noConversion"/>
  </si>
  <si>
    <t>* BOM File Date:</t>
    <phoneticPr fontId="4" type="noConversion"/>
  </si>
  <si>
    <t>* QTY</t>
    <phoneticPr fontId="4" type="noConversion"/>
  </si>
  <si>
    <t>Part Category I</t>
    <phoneticPr fontId="4" type="noConversion"/>
  </si>
  <si>
    <t>Part Category II</t>
    <phoneticPr fontId="4" type="noConversion"/>
  </si>
  <si>
    <t>* Part Size/Spec.
(L*L*H mm)-(成品尺寸)</t>
    <phoneticPr fontId="4" type="noConversion"/>
  </si>
  <si>
    <t>* RFI/ RFQ</t>
    <phoneticPr fontId="4" type="noConversion"/>
  </si>
  <si>
    <t>* Leverage Common Part / Reference Part PN</t>
    <phoneticPr fontId="4" type="noConversion"/>
  </si>
  <si>
    <t>ASSY ODD BRACKET</t>
    <phoneticPr fontId="2" type="noConversion"/>
  </si>
  <si>
    <t>ME Input BOM</t>
    <phoneticPr fontId="4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</si>
  <si>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</si>
  <si>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</si>
  <si>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</si>
  <si>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</si>
  <si>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</si>
  <si>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4" type="noConversion"/>
  </si>
  <si>
    <t>OTHER 60 ASSY</t>
    <phoneticPr fontId="4" type="noConversion"/>
  </si>
  <si>
    <t>OTHER PART</t>
    <phoneticPr fontId="4" type="noConversion"/>
  </si>
  <si>
    <t>ASSY SKIRT COVER</t>
    <phoneticPr fontId="2" type="noConversion"/>
  </si>
  <si>
    <t>Conference_Phone</t>
    <phoneticPr fontId="4" type="noConversion"/>
  </si>
  <si>
    <t>ID/ME Treatment 
(Specical molding process、Cosmetic process、Color……)</t>
    <phoneticPr fontId="4" type="noConversion"/>
  </si>
  <si>
    <t>NB</t>
  </si>
  <si>
    <r>
      <t>* 零件</t>
    </r>
    <r>
      <rPr>
        <b/>
        <sz val="10"/>
        <color rgb="FFFF0000"/>
        <rFont val="Arial Unicode MS"/>
        <family val="2"/>
        <charset val="136"/>
      </rPr>
      <t>種類</t>
    </r>
    <r>
      <rPr>
        <b/>
        <sz val="10"/>
        <rFont val="Arial Unicode MS"/>
        <family val="2"/>
        <charset val="136"/>
      </rPr>
      <t>編號</t>
    </r>
    <phoneticPr fontId="4" type="noConversion"/>
  </si>
  <si>
    <t>Weight (g)</t>
    <phoneticPr fontId="4" type="noConversion"/>
  </si>
  <si>
    <t>2.1 Finsih/Spec</t>
    <phoneticPr fontId="4" type="noConversion"/>
  </si>
  <si>
    <t>2.2 Color</t>
    <phoneticPr fontId="4" type="noConversion"/>
  </si>
  <si>
    <t>3.1 Finsih/Spec</t>
    <phoneticPr fontId="4" type="noConversion"/>
  </si>
  <si>
    <t>3.2 Color</t>
    <phoneticPr fontId="4" type="noConversion"/>
  </si>
  <si>
    <t>4.1 Finsih/Spec</t>
    <phoneticPr fontId="4" type="noConversion"/>
  </si>
  <si>
    <t>4.2 Color</t>
    <phoneticPr fontId="4" type="noConversion"/>
  </si>
  <si>
    <t>1.1 Finsih/Spec</t>
    <phoneticPr fontId="4" type="noConversion"/>
  </si>
  <si>
    <t>1.2 Color</t>
    <phoneticPr fontId="4" type="noConversion"/>
  </si>
  <si>
    <t>2.1 Finsih/Spec</t>
    <phoneticPr fontId="4" type="noConversion"/>
  </si>
  <si>
    <t>3.1 Finsih/Spec</t>
    <phoneticPr fontId="4" type="noConversion"/>
  </si>
  <si>
    <t>Project Code</t>
    <phoneticPr fontId="2" type="noConversion"/>
  </si>
  <si>
    <t>Project Name</t>
    <phoneticPr fontId="2" type="noConversion"/>
  </si>
  <si>
    <t>ID CMF File Date</t>
    <phoneticPr fontId="2" type="noConversion"/>
  </si>
  <si>
    <t>Project Leader</t>
    <phoneticPr fontId="2" type="noConversion"/>
  </si>
  <si>
    <t>Approved by</t>
    <phoneticPr fontId="2" type="noConversion"/>
  </si>
  <si>
    <t>Product Spec</t>
    <phoneticPr fontId="2" type="noConversion"/>
  </si>
  <si>
    <t>Stage</t>
    <phoneticPr fontId="2" type="noConversion"/>
  </si>
  <si>
    <t>FCST (K/Month)</t>
    <phoneticPr fontId="2" type="noConversion"/>
  </si>
  <si>
    <t>Bucky N15</t>
    <phoneticPr fontId="2" type="noConversion"/>
  </si>
  <si>
    <t>4PD0F8010001</t>
    <phoneticPr fontId="2" type="noConversion"/>
  </si>
  <si>
    <t>032719</t>
    <phoneticPr fontId="2" type="noConversion"/>
  </si>
  <si>
    <t>Test</t>
    <phoneticPr fontId="2" type="noConversion"/>
  </si>
  <si>
    <t>Test TM</t>
    <phoneticPr fontId="2" type="noConversion"/>
  </si>
  <si>
    <t>15"</t>
    <phoneticPr fontId="2" type="noConversion"/>
  </si>
  <si>
    <t>RFQ</t>
    <phoneticPr fontId="2" type="noConversion"/>
  </si>
  <si>
    <t>Option Y/N</t>
    <phoneticPr fontId="4" type="noConversion"/>
  </si>
  <si>
    <t>Y</t>
    <phoneticPr fontId="4" type="noConversion"/>
  </si>
  <si>
    <t>N</t>
    <phoneticPr fontId="4" type="noConversion"/>
  </si>
  <si>
    <t>Site</t>
    <phoneticPr fontId="4" type="noConversion"/>
  </si>
  <si>
    <t>WCD</t>
  </si>
  <si>
    <t>FCST (K/Total)</t>
    <phoneticPr fontId="2" type="noConversion"/>
  </si>
  <si>
    <r>
      <t xml:space="preserve">Site
</t>
    </r>
    <r>
      <rPr>
        <sz val="14"/>
        <rFont val="Arial Unicode MS"/>
        <family val="2"/>
        <charset val="136"/>
      </rPr>
      <t>▼</t>
    </r>
    <phoneticPr fontId="2" type="noConversion"/>
  </si>
  <si>
    <t>*Weight (g)</t>
    <phoneticPr fontId="4" type="noConversion"/>
  </si>
  <si>
    <t>* Thickness (mm)</t>
    <phoneticPr fontId="4" type="noConversion"/>
  </si>
  <si>
    <t>*M (mm)</t>
    <phoneticPr fontId="2" type="noConversion"/>
  </si>
  <si>
    <t>434.03N09.0001</t>
    <phoneticPr fontId="4" type="noConversion"/>
  </si>
  <si>
    <t>ODM</t>
  </si>
  <si>
    <t>新增的物料</t>
    <phoneticPr fontId="4" type="noConversion"/>
  </si>
  <si>
    <t>修改的項目：改動的項目，用刪除線，後面</t>
    <phoneticPr fontId="4" type="noConversion"/>
  </si>
  <si>
    <t>刪除/ 新增/ 修改項目</t>
    <phoneticPr fontId="4" type="noConversion"/>
  </si>
  <si>
    <t>Delete</t>
    <phoneticPr fontId="4" type="noConversion"/>
  </si>
  <si>
    <t>Modify</t>
    <phoneticPr fontId="4" type="noConversion"/>
  </si>
  <si>
    <t>Add</t>
    <phoneticPr fontId="4" type="noConversion"/>
  </si>
  <si>
    <t>Initial</t>
  </si>
  <si>
    <t>Initial</t>
    <phoneticPr fontId="4" type="noConversion"/>
  </si>
  <si>
    <t>Bucky N5 15 LCD Cover 60ASSY-Silver</t>
    <phoneticPr fontId="2" type="noConversion"/>
  </si>
  <si>
    <t>* FCST (K/Total):</t>
    <phoneticPr fontId="4" type="noConversion"/>
  </si>
  <si>
    <t>* FCST (K/Month):</t>
    <phoneticPr fontId="4" type="noConversion"/>
  </si>
  <si>
    <t xml:space="preserve"> Project Name</t>
    <phoneticPr fontId="4" type="noConversion"/>
  </si>
  <si>
    <t>Project Code : 4PD0F8010001</t>
    <phoneticPr fontId="4" type="noConversion"/>
  </si>
  <si>
    <t>* Project Name:</t>
    <phoneticPr fontId="4" type="noConversion"/>
  </si>
  <si>
    <t>* Project Code:</t>
    <phoneticPr fontId="4" type="noConversion"/>
  </si>
  <si>
    <t>DA OO</t>
    <phoneticPr fontId="4" type="noConversion"/>
  </si>
  <si>
    <t>* Level 
(下拉選單)</t>
    <phoneticPr fontId="4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</si>
  <si>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</si>
  <si>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4" type="noConversion"/>
  </si>
  <si>
    <t>* ODM/ OEM
(下拉選單)</t>
    <phoneticPr fontId="4" type="noConversion"/>
  </si>
  <si>
    <t>* Assy Category
(下拉選單)</t>
    <phoneticPr fontId="4" type="noConversion"/>
  </si>
  <si>
    <t>* Function Category
(下拉選單)</t>
    <phoneticPr fontId="4" type="noConversion"/>
  </si>
  <si>
    <t>* Part Category I
(下拉選單)</t>
    <phoneticPr fontId="4" type="noConversion"/>
  </si>
  <si>
    <t>* Part Category II
(下拉選單)</t>
    <phoneticPr fontId="4" type="noConversion"/>
  </si>
  <si>
    <t>* Material Spec.
(下拉選單)</t>
    <phoneticPr fontId="4" type="noConversion"/>
  </si>
  <si>
    <t>* Material
(下拉選單)</t>
    <phoneticPr fontId="4" type="noConversion"/>
  </si>
  <si>
    <t>*1. ID/ME Treatment Process
(下拉選單)</t>
    <phoneticPr fontId="4" type="noConversion"/>
  </si>
  <si>
    <t>*2. ID/ME Treatment Process
(下拉選單)</t>
    <phoneticPr fontId="4" type="noConversion"/>
  </si>
  <si>
    <t>*3. ID/ME Treatment Process
(下拉選單)</t>
    <phoneticPr fontId="4" type="noConversion"/>
  </si>
  <si>
    <t>*4. ID/ME Treatment Process
(下拉選單)</t>
    <phoneticPr fontId="4" type="noConversion"/>
  </si>
  <si>
    <t>1. Fixture Create Process
(下拉選單)</t>
    <phoneticPr fontId="4" type="noConversion"/>
  </si>
  <si>
    <t>2. Fixture Create Process
(下拉選單)</t>
    <phoneticPr fontId="4" type="noConversion"/>
  </si>
  <si>
    <t>3. Fixture Create Process
(下拉選單)</t>
    <phoneticPr fontId="4" type="noConversion"/>
  </si>
  <si>
    <t>Covestro GF9018</t>
    <phoneticPr fontId="2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</si>
  <si>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</si>
  <si>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</si>
  <si>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</si>
  <si>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</si>
  <si>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</si>
  <si>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</si>
  <si>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</si>
  <si>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Aluminum</t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</si>
  <si>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</si>
  <si>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</si>
  <si>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</si>
  <si>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</si>
  <si>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</si>
  <si>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Double_Injection</t>
  </si>
  <si>
    <t>* Product Type
(下拉選單)</t>
    <phoneticPr fontId="4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</si>
  <si>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</si>
  <si>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</si>
  <si>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</si>
  <si>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</si>
  <si>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</si>
  <si>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</si>
  <si>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4" type="noConversion"/>
  </si>
  <si>
    <t>A</t>
    <phoneticPr fontId="4" type="noConversion"/>
  </si>
  <si>
    <t>B</t>
    <phoneticPr fontId="4" type="noConversion"/>
  </si>
  <si>
    <t>C</t>
    <phoneticPr fontId="4" type="noConversion"/>
  </si>
  <si>
    <t>D</t>
    <phoneticPr fontId="4" type="noConversion"/>
  </si>
  <si>
    <t>E</t>
    <phoneticPr fontId="4" type="noConversion"/>
  </si>
  <si>
    <t>F</t>
    <phoneticPr fontId="4" type="noConversion"/>
  </si>
  <si>
    <t>G</t>
    <phoneticPr fontId="4" type="noConversion"/>
  </si>
  <si>
    <t>H</t>
    <phoneticPr fontId="4" type="noConversion"/>
  </si>
  <si>
    <t>I</t>
    <phoneticPr fontId="4" type="noConversion"/>
  </si>
  <si>
    <t>J</t>
    <phoneticPr fontId="4" type="noConversion"/>
  </si>
  <si>
    <t>K</t>
    <phoneticPr fontId="4" type="noConversion"/>
  </si>
  <si>
    <t>All SKUs</t>
    <phoneticPr fontId="4" type="noConversion"/>
  </si>
  <si>
    <t>Conference_Phone (Lily NB Only)</t>
    <phoneticPr fontId="4" type="noConversion"/>
  </si>
  <si>
    <t>SKU</t>
    <phoneticPr fontId="2" type="noConversion"/>
  </si>
  <si>
    <t>優先順序</t>
    <phoneticPr fontId="2" type="noConversion"/>
  </si>
  <si>
    <t>Type2 Count</t>
    <phoneticPr fontId="4" type="noConversion"/>
  </si>
  <si>
    <t>Item Spec. Count</t>
    <phoneticPr fontId="2" type="noConversion"/>
  </si>
  <si>
    <t>Qty</t>
    <phoneticPr fontId="2" type="noConversion"/>
  </si>
  <si>
    <t>Monitor</t>
    <phoneticPr fontId="4" type="noConversion"/>
  </si>
  <si>
    <t>IPC</t>
    <phoneticPr fontId="4" type="noConversion"/>
  </si>
  <si>
    <t>PD</t>
    <phoneticPr fontId="2" type="noConversion"/>
  </si>
  <si>
    <t>Qty</t>
    <phoneticPr fontId="2" type="noConversion"/>
  </si>
  <si>
    <t>Server</t>
    <phoneticPr fontId="2" type="noConversion"/>
  </si>
  <si>
    <t>VOIP Phone</t>
    <phoneticPr fontId="2" type="noConversion"/>
  </si>
  <si>
    <t>Conference Phone</t>
    <phoneticPr fontId="2" type="noConversion"/>
  </si>
  <si>
    <t>Qty</t>
    <phoneticPr fontId="2" type="noConversion"/>
  </si>
  <si>
    <t>Max. Qty</t>
    <phoneticPr fontId="2" type="noConversion"/>
  </si>
  <si>
    <t>Cable</t>
    <phoneticPr fontId="4" type="noConversion"/>
  </si>
  <si>
    <t>FFC</t>
    <phoneticPr fontId="4" type="noConversion"/>
  </si>
  <si>
    <t>S</t>
    <phoneticPr fontId="2" type="noConversion"/>
  </si>
  <si>
    <t>Y</t>
    <phoneticPr fontId="2" type="noConversion"/>
  </si>
  <si>
    <t>FPC</t>
    <phoneticPr fontId="4" type="noConversion"/>
  </si>
  <si>
    <t>Y</t>
    <phoneticPr fontId="2" type="noConversion"/>
  </si>
  <si>
    <t>S</t>
    <phoneticPr fontId="2" type="noConversion"/>
  </si>
  <si>
    <t>Wire(Harness)</t>
    <phoneticPr fontId="4" type="noConversion"/>
  </si>
  <si>
    <t>N</t>
    <phoneticPr fontId="2" type="noConversion"/>
  </si>
  <si>
    <t>DC-in cable</t>
    <phoneticPr fontId="4" type="noConversion"/>
  </si>
  <si>
    <t>Power Cord</t>
    <phoneticPr fontId="4" type="noConversion"/>
  </si>
  <si>
    <t>N</t>
    <phoneticPr fontId="2" type="noConversion"/>
  </si>
  <si>
    <t>Panel Cable</t>
    <phoneticPr fontId="4" type="noConversion"/>
  </si>
  <si>
    <t>Dongle</t>
    <phoneticPr fontId="4" type="noConversion"/>
  </si>
  <si>
    <t>External Cable</t>
    <phoneticPr fontId="4" type="noConversion"/>
  </si>
  <si>
    <t>N</t>
    <phoneticPr fontId="2" type="noConversion"/>
  </si>
  <si>
    <t>RF Cable</t>
    <phoneticPr fontId="4" type="noConversion"/>
  </si>
  <si>
    <t>Fiper</t>
    <phoneticPr fontId="4" type="noConversion"/>
  </si>
  <si>
    <t>FIO</t>
    <phoneticPr fontId="4" type="noConversion"/>
  </si>
  <si>
    <t>SATA</t>
    <phoneticPr fontId="4" type="noConversion"/>
  </si>
  <si>
    <t>S</t>
    <phoneticPr fontId="2" type="noConversion"/>
  </si>
  <si>
    <t>Flat Cable</t>
    <phoneticPr fontId="4" type="noConversion"/>
  </si>
  <si>
    <r>
      <t>Other</t>
    </r>
    <r>
      <rPr>
        <b/>
        <sz val="12"/>
        <color rgb="FFFF0000"/>
        <rFont val="Arial Unicode MS"/>
        <family val="2"/>
        <charset val="136"/>
      </rPr>
      <t>s</t>
    </r>
    <phoneticPr fontId="4" type="noConversion"/>
  </si>
  <si>
    <t>SAS/Mini SAS</t>
    <phoneticPr fontId="4" type="noConversion"/>
  </si>
  <si>
    <t>Y</t>
    <phoneticPr fontId="2" type="noConversion"/>
  </si>
  <si>
    <t>Lan cable</t>
    <phoneticPr fontId="4" type="noConversion"/>
  </si>
  <si>
    <t>Handset cord</t>
    <phoneticPr fontId="4" type="noConversion"/>
  </si>
  <si>
    <t>Housing</t>
    <phoneticPr fontId="4" type="noConversion"/>
  </si>
  <si>
    <t>Plastic (資料庫分產品別)</t>
    <phoneticPr fontId="4" type="noConversion"/>
  </si>
  <si>
    <t>Painting</t>
    <phoneticPr fontId="2" type="noConversion"/>
  </si>
  <si>
    <t>Metal</t>
    <phoneticPr fontId="4" type="noConversion"/>
  </si>
  <si>
    <t>Aluminum</t>
    <phoneticPr fontId="4" type="noConversion"/>
  </si>
  <si>
    <t>N</t>
    <phoneticPr fontId="2" type="noConversion"/>
  </si>
  <si>
    <t>Die_Casting</t>
    <phoneticPr fontId="4" type="noConversion"/>
  </si>
  <si>
    <t>Double_Injection</t>
    <phoneticPr fontId="4" type="noConversion"/>
  </si>
  <si>
    <t>RHCM_Process</t>
    <phoneticPr fontId="4" type="noConversion"/>
  </si>
  <si>
    <t>Hinge</t>
    <phoneticPr fontId="4" type="noConversion"/>
  </si>
  <si>
    <t>IMR</t>
    <phoneticPr fontId="4" type="noConversion"/>
  </si>
  <si>
    <t>Insert_Molding</t>
    <phoneticPr fontId="4" type="noConversion"/>
  </si>
  <si>
    <t>C_GPU_BKT</t>
    <phoneticPr fontId="4" type="noConversion"/>
  </si>
  <si>
    <t>HDD_SSD_BKT</t>
    <phoneticPr fontId="4" type="noConversion"/>
  </si>
  <si>
    <t>NIL_process</t>
    <phoneticPr fontId="4" type="noConversion"/>
  </si>
  <si>
    <t>N</t>
    <phoneticPr fontId="2" type="noConversion"/>
  </si>
  <si>
    <t>CNC_Process</t>
    <phoneticPr fontId="4" type="noConversion"/>
  </si>
  <si>
    <t>Others</t>
    <phoneticPr fontId="2" type="noConversion"/>
  </si>
  <si>
    <t>Stand</t>
    <phoneticPr fontId="4" type="noConversion"/>
  </si>
  <si>
    <t>Small_Parts</t>
    <phoneticPr fontId="4" type="noConversion"/>
  </si>
  <si>
    <t>Glass</t>
    <phoneticPr fontId="4" type="noConversion"/>
  </si>
  <si>
    <t>Chemical</t>
    <phoneticPr fontId="4" type="noConversion"/>
  </si>
  <si>
    <t>Module</t>
    <phoneticPr fontId="4" type="noConversion"/>
  </si>
  <si>
    <t>Keypad</t>
    <phoneticPr fontId="4" type="noConversion"/>
  </si>
  <si>
    <t>N</t>
    <phoneticPr fontId="2" type="noConversion"/>
  </si>
  <si>
    <t>Y</t>
    <phoneticPr fontId="2" type="noConversion"/>
  </si>
  <si>
    <t>S</t>
    <phoneticPr fontId="2" type="noConversion"/>
  </si>
  <si>
    <t>Slide</t>
    <phoneticPr fontId="4" type="noConversion"/>
  </si>
  <si>
    <t>Metal_and_Plastic</t>
    <phoneticPr fontId="4" type="noConversion"/>
  </si>
  <si>
    <t>NCT</t>
    <phoneticPr fontId="4" type="noConversion"/>
  </si>
  <si>
    <t>MIM</t>
    <phoneticPr fontId="4" type="noConversion"/>
  </si>
  <si>
    <t>Packing</t>
    <phoneticPr fontId="4" type="noConversion"/>
  </si>
  <si>
    <t>Bag</t>
    <phoneticPr fontId="4" type="noConversion"/>
  </si>
  <si>
    <t>S</t>
    <phoneticPr fontId="2" type="noConversion"/>
  </si>
  <si>
    <t>Carton</t>
    <phoneticPr fontId="4" type="noConversion"/>
  </si>
  <si>
    <t>Carton-Unfolded</t>
    <phoneticPr fontId="4" type="noConversion"/>
  </si>
  <si>
    <t>BOX</t>
    <phoneticPr fontId="4" type="noConversion"/>
  </si>
  <si>
    <t>BOX-Unfolded</t>
    <phoneticPr fontId="4" type="noConversion"/>
  </si>
  <si>
    <t>Label</t>
    <phoneticPr fontId="4" type="noConversion"/>
  </si>
  <si>
    <t>Manual</t>
    <phoneticPr fontId="4" type="noConversion"/>
  </si>
  <si>
    <t>EPE</t>
    <phoneticPr fontId="4" type="noConversion"/>
  </si>
  <si>
    <t>N</t>
    <phoneticPr fontId="2" type="noConversion"/>
  </si>
  <si>
    <t>EPS</t>
    <phoneticPr fontId="4" type="noConversion"/>
  </si>
  <si>
    <t>S</t>
    <phoneticPr fontId="2" type="noConversion"/>
  </si>
  <si>
    <t>Pallet</t>
    <phoneticPr fontId="4" type="noConversion"/>
  </si>
  <si>
    <t>Others</t>
    <phoneticPr fontId="4" type="noConversion"/>
  </si>
  <si>
    <t>Others-Paper</t>
    <phoneticPr fontId="4" type="noConversion"/>
  </si>
  <si>
    <t>Others-Plastic</t>
    <phoneticPr fontId="4" type="noConversion"/>
  </si>
  <si>
    <t>Others-Non-woven</t>
    <phoneticPr fontId="4" type="noConversion"/>
  </si>
  <si>
    <t>Others-Clean Clothes</t>
    <phoneticPr fontId="4" type="noConversion"/>
  </si>
  <si>
    <t>Electro-Mechanical</t>
    <phoneticPr fontId="4" type="noConversion"/>
  </si>
  <si>
    <t>Mic</t>
    <phoneticPr fontId="4" type="noConversion"/>
  </si>
  <si>
    <t>Speaker</t>
    <phoneticPr fontId="4" type="noConversion"/>
  </si>
  <si>
    <t>Y</t>
    <phoneticPr fontId="2" type="noConversion"/>
  </si>
  <si>
    <t>Vibrator</t>
    <phoneticPr fontId="4" type="noConversion"/>
  </si>
  <si>
    <t>Buzzer</t>
    <phoneticPr fontId="4" type="noConversion"/>
  </si>
  <si>
    <t>Headset</t>
    <phoneticPr fontId="4" type="noConversion"/>
  </si>
  <si>
    <t>Soundbar</t>
    <phoneticPr fontId="4" type="noConversion"/>
  </si>
  <si>
    <t>Thermal</t>
    <phoneticPr fontId="4" type="noConversion"/>
  </si>
  <si>
    <t>Fan</t>
    <phoneticPr fontId="4" type="noConversion"/>
  </si>
  <si>
    <t>Y</t>
    <phoneticPr fontId="2" type="noConversion"/>
  </si>
  <si>
    <t>S</t>
    <phoneticPr fontId="2" type="noConversion"/>
  </si>
  <si>
    <t>Module</t>
    <phoneticPr fontId="4" type="noConversion"/>
  </si>
  <si>
    <t>Pad</t>
    <phoneticPr fontId="4" type="noConversion"/>
  </si>
  <si>
    <t>Graphite Sheet</t>
    <phoneticPr fontId="4" type="noConversion"/>
  </si>
  <si>
    <t>Heatsink</t>
    <phoneticPr fontId="4" type="noConversion"/>
  </si>
  <si>
    <t>Cu Foil</t>
    <phoneticPr fontId="4" type="noConversion"/>
  </si>
  <si>
    <t>Cooler</t>
    <phoneticPr fontId="2" type="noConversion"/>
  </si>
  <si>
    <t>RACK</t>
    <phoneticPr fontId="4" type="noConversion"/>
  </si>
  <si>
    <t>Medical</t>
    <phoneticPr fontId="4" type="noConversion"/>
  </si>
  <si>
    <t>LENS</t>
    <phoneticPr fontId="4" type="noConversion"/>
  </si>
  <si>
    <t>Mount</t>
    <phoneticPr fontId="4" type="noConversion"/>
  </si>
  <si>
    <t>Radiotube</t>
    <phoneticPr fontId="4" type="noConversion"/>
  </si>
  <si>
    <t>Tubing</t>
    <phoneticPr fontId="4" type="noConversion"/>
  </si>
  <si>
    <t>ME-others</t>
    <phoneticPr fontId="4" type="noConversion"/>
  </si>
  <si>
    <t>Standoff</t>
    <phoneticPr fontId="4" type="noConversion"/>
  </si>
  <si>
    <t>Bond &amp; Detach Adhesive</t>
    <phoneticPr fontId="4" type="noConversion"/>
  </si>
  <si>
    <t>Screw</t>
    <phoneticPr fontId="4" type="noConversion"/>
  </si>
  <si>
    <t>Nut</t>
    <phoneticPr fontId="4" type="noConversion"/>
  </si>
  <si>
    <t>Waterproof_film</t>
    <phoneticPr fontId="4" type="noConversion"/>
  </si>
  <si>
    <t>Rubber</t>
    <phoneticPr fontId="4" type="noConversion"/>
  </si>
  <si>
    <t>Mesh</t>
    <phoneticPr fontId="4" type="noConversion"/>
  </si>
  <si>
    <t>Metal_Dome</t>
    <phoneticPr fontId="4" type="noConversion"/>
  </si>
  <si>
    <t>Glue</t>
    <phoneticPr fontId="4" type="noConversion"/>
  </si>
  <si>
    <t>Spring</t>
    <phoneticPr fontId="4" type="noConversion"/>
  </si>
  <si>
    <t>N</t>
    <phoneticPr fontId="2" type="noConversion"/>
  </si>
  <si>
    <t>Lens</t>
    <phoneticPr fontId="4" type="noConversion"/>
  </si>
  <si>
    <t>Busbar</t>
    <phoneticPr fontId="4" type="noConversion"/>
  </si>
  <si>
    <t xml:space="preserve">Handset </t>
    <phoneticPr fontId="4" type="noConversion"/>
  </si>
  <si>
    <t>NamePlate</t>
    <phoneticPr fontId="4" type="noConversion"/>
  </si>
  <si>
    <t>Mylar_Sponge_Poron</t>
    <phoneticPr fontId="4" type="noConversion"/>
  </si>
  <si>
    <t>Miscellaneous</t>
    <phoneticPr fontId="4" type="noConversion"/>
  </si>
  <si>
    <t>EMC</t>
    <phoneticPr fontId="4" type="noConversion"/>
  </si>
  <si>
    <t>Absorber</t>
    <phoneticPr fontId="4" type="noConversion"/>
  </si>
  <si>
    <t>EMISpring</t>
    <phoneticPr fontId="4" type="noConversion"/>
  </si>
  <si>
    <t>Gasket</t>
    <phoneticPr fontId="4" type="noConversion"/>
  </si>
  <si>
    <t>Al_Foil</t>
    <phoneticPr fontId="4" type="noConversion"/>
  </si>
  <si>
    <t>ShieldingCan</t>
    <phoneticPr fontId="4" type="noConversion"/>
  </si>
  <si>
    <t>Magnet</t>
    <phoneticPr fontId="4" type="noConversion"/>
  </si>
  <si>
    <t>ConductiveTape</t>
    <phoneticPr fontId="4" type="noConversion"/>
  </si>
  <si>
    <t>Type1</t>
    <phoneticPr fontId="2" type="noConversion"/>
  </si>
  <si>
    <t>Type2</t>
    <phoneticPr fontId="4" type="noConversion"/>
  </si>
  <si>
    <t>Product Type</t>
    <phoneticPr fontId="4" type="noConversion"/>
  </si>
  <si>
    <t>Spec01</t>
    <phoneticPr fontId="2" type="noConversion"/>
  </si>
  <si>
    <t>Spec02</t>
  </si>
  <si>
    <t>Spec03</t>
  </si>
  <si>
    <t>Spec04</t>
  </si>
  <si>
    <t>Spec05</t>
  </si>
  <si>
    <t>Spec06</t>
  </si>
  <si>
    <t>Spec07</t>
  </si>
  <si>
    <t>Spec08</t>
  </si>
  <si>
    <t>Spec09</t>
  </si>
  <si>
    <t>Spec10</t>
  </si>
  <si>
    <t>Spec11</t>
  </si>
  <si>
    <t>Spec12</t>
  </si>
  <si>
    <t>Spec13</t>
  </si>
  <si>
    <t>Spec14</t>
  </si>
  <si>
    <t>Spec15</t>
  </si>
  <si>
    <t>Spec16</t>
  </si>
  <si>
    <t>Spec17</t>
  </si>
  <si>
    <t>Spec18</t>
  </si>
  <si>
    <t>Spec19</t>
  </si>
  <si>
    <t>Spec20</t>
  </si>
  <si>
    <t>Spec21</t>
  </si>
  <si>
    <t>Spec22</t>
  </si>
  <si>
    <t>Spec23</t>
  </si>
  <si>
    <t>Spec24</t>
  </si>
  <si>
    <t>Spec25</t>
  </si>
  <si>
    <t>Spec26</t>
  </si>
  <si>
    <t>Spec27</t>
  </si>
  <si>
    <t>Spec28</t>
  </si>
  <si>
    <t>Spec29</t>
  </si>
  <si>
    <t>Spec30</t>
  </si>
  <si>
    <t>Count</t>
    <phoneticPr fontId="2" type="noConversion"/>
  </si>
  <si>
    <t>Cable</t>
    <phoneticPr fontId="4" type="noConversion"/>
  </si>
  <si>
    <t>FFC</t>
    <phoneticPr fontId="4" type="noConversion"/>
  </si>
  <si>
    <t>BG</t>
    <phoneticPr fontId="2" type="noConversion"/>
  </si>
  <si>
    <t>產品別</t>
    <phoneticPr fontId="2" type="noConversion"/>
  </si>
  <si>
    <t>Cable細分規格/用途</t>
    <phoneticPr fontId="2" type="noConversion"/>
  </si>
  <si>
    <t>Pitch(mm )</t>
    <phoneticPr fontId="2" type="noConversion"/>
  </si>
  <si>
    <t>PIN 數</t>
    <phoneticPr fontId="2" type="noConversion"/>
  </si>
  <si>
    <t xml:space="preserve">Cable Length </t>
    <phoneticPr fontId="2" type="noConversion"/>
  </si>
  <si>
    <t>貼覆鋁箔(阻抗控制)</t>
    <phoneticPr fontId="2" type="noConversion"/>
  </si>
  <si>
    <t>金手指鍍層( 電鍍)</t>
  </si>
  <si>
    <t>輔材(醋酸布 / 標簽)</t>
    <phoneticPr fontId="2" type="noConversion"/>
  </si>
  <si>
    <t>Pitch(mm)</t>
    <phoneticPr fontId="2" type="noConversion"/>
  </si>
  <si>
    <t>Pin數</t>
    <phoneticPr fontId="2" type="noConversion"/>
  </si>
  <si>
    <t>Cable Length(mm)</t>
    <phoneticPr fontId="2" type="noConversion"/>
  </si>
  <si>
    <t>金手指鍍層(PIN電鍍)</t>
    <phoneticPr fontId="2" type="noConversion"/>
  </si>
  <si>
    <t>輔材(醋酸布 / 標簽…)</t>
    <phoneticPr fontId="2" type="noConversion"/>
  </si>
  <si>
    <t>其他料件</t>
    <phoneticPr fontId="2" type="noConversion"/>
  </si>
  <si>
    <t>Monitor</t>
  </si>
  <si>
    <t>IPC</t>
  </si>
  <si>
    <t>PD</t>
  </si>
  <si>
    <t>Server</t>
  </si>
  <si>
    <t>Server/VOIP Phone/Conference Phone</t>
    <phoneticPr fontId="2" type="noConversion"/>
  </si>
  <si>
    <t>FFC</t>
    <phoneticPr fontId="2" type="noConversion"/>
  </si>
  <si>
    <t>Cable Length
(MM)</t>
  </si>
  <si>
    <t>厚度(MM)</t>
    <phoneticPr fontId="2" type="noConversion"/>
  </si>
  <si>
    <t>PIN</t>
    <phoneticPr fontId="2" type="noConversion"/>
  </si>
  <si>
    <t>造型, 彎折</t>
    <phoneticPr fontId="2" type="noConversion"/>
  </si>
  <si>
    <t>背膠, 包覆(醋酸布,導電布,吸波材,)</t>
    <phoneticPr fontId="2" type="noConversion"/>
  </si>
  <si>
    <t>VOIP Phone</t>
  </si>
  <si>
    <t>Conference Phone</t>
  </si>
  <si>
    <t>FPC</t>
    <phoneticPr fontId="4" type="noConversion"/>
  </si>
  <si>
    <t>PITCH</t>
    <phoneticPr fontId="2" type="noConversion"/>
  </si>
  <si>
    <t>PIN數</t>
    <phoneticPr fontId="2" type="noConversion"/>
  </si>
  <si>
    <t>長度、外型</t>
    <phoneticPr fontId="2" type="noConversion"/>
  </si>
  <si>
    <t>板子層數</t>
    <phoneticPr fontId="2" type="noConversion"/>
  </si>
  <si>
    <t>輔材(標籤、背膠)</t>
    <phoneticPr fontId="2" type="noConversion"/>
  </si>
  <si>
    <t>SHIELDING</t>
    <phoneticPr fontId="2" type="noConversion"/>
  </si>
  <si>
    <t>SMT</t>
    <phoneticPr fontId="2" type="noConversion"/>
  </si>
  <si>
    <t>Wire(Harness)</t>
    <phoneticPr fontId="4" type="noConversion"/>
  </si>
  <si>
    <t>Cable細分規格、用途</t>
  </si>
  <si>
    <t>FPC</t>
    <phoneticPr fontId="2" type="noConversion"/>
  </si>
  <si>
    <t>線材</t>
    <phoneticPr fontId="2" type="noConversion"/>
  </si>
  <si>
    <t>包覆方式</t>
    <phoneticPr fontId="2" type="noConversion"/>
  </si>
  <si>
    <t>輔料</t>
    <phoneticPr fontId="2" type="noConversion"/>
  </si>
  <si>
    <t>CONN (端子) 電鍍鍍層膜厚</t>
    <phoneticPr fontId="2" type="noConversion"/>
  </si>
  <si>
    <t>Length(mm)</t>
    <phoneticPr fontId="2" type="noConversion"/>
  </si>
  <si>
    <t>導電布 &amp; 醋酸布</t>
    <phoneticPr fontId="2" type="noConversion"/>
  </si>
  <si>
    <t>Grean Request</t>
    <phoneticPr fontId="2" type="noConversion"/>
  </si>
  <si>
    <t>CONN是否特殊或指定料</t>
    <phoneticPr fontId="2" type="noConversion"/>
  </si>
  <si>
    <t>線材是否特殊要求或指定料</t>
    <phoneticPr fontId="2" type="noConversion"/>
  </si>
  <si>
    <t>有無搭配機構件</t>
    <phoneticPr fontId="2" type="noConversion"/>
  </si>
  <si>
    <t>Server</t>
    <phoneticPr fontId="2" type="noConversion"/>
  </si>
  <si>
    <t>Power cable</t>
    <phoneticPr fontId="2" type="noConversion"/>
  </si>
  <si>
    <t>Cable Qty</t>
    <phoneticPr fontId="2" type="noConversion"/>
  </si>
  <si>
    <t>MAX of cable length (MM)</t>
    <phoneticPr fontId="2" type="noConversion"/>
  </si>
  <si>
    <r>
      <t>Min of Cable AWG (</t>
    </r>
    <r>
      <rPr>
        <sz val="12"/>
        <color theme="1"/>
        <rFont val="細明體"/>
        <family val="3"/>
        <charset val="136"/>
      </rPr>
      <t>固定值)</t>
    </r>
    <phoneticPr fontId="2" type="noConversion"/>
  </si>
  <si>
    <t>connector (QTY)</t>
  </si>
  <si>
    <t>Green Request</t>
    <phoneticPr fontId="2" type="noConversion"/>
  </si>
  <si>
    <t>醋酸布or編織網</t>
    <phoneticPr fontId="2" type="noConversion"/>
  </si>
  <si>
    <t>DC-in cable</t>
    <phoneticPr fontId="4" type="noConversion"/>
  </si>
  <si>
    <t>線材AWG</t>
    <phoneticPr fontId="2" type="noConversion"/>
  </si>
  <si>
    <t>Power Cord</t>
    <phoneticPr fontId="4" type="noConversion"/>
  </si>
  <si>
    <t>Panel Cable</t>
    <phoneticPr fontId="4" type="noConversion"/>
  </si>
  <si>
    <t>Cable、Length()</t>
  </si>
  <si>
    <t>PIN、數</t>
    <phoneticPr fontId="2" type="noConversion"/>
  </si>
  <si>
    <t>Dongle</t>
    <phoneticPr fontId="4" type="noConversion"/>
  </si>
  <si>
    <t>External Cable</t>
    <phoneticPr fontId="4" type="noConversion"/>
  </si>
  <si>
    <t>線材編織</t>
    <phoneticPr fontId="2" type="noConversion"/>
  </si>
  <si>
    <t>Length(M)</t>
    <phoneticPr fontId="2" type="noConversion"/>
  </si>
  <si>
    <t>RF Cable</t>
    <phoneticPr fontId="4" type="noConversion"/>
  </si>
  <si>
    <t>Fiper</t>
    <phoneticPr fontId="4" type="noConversion"/>
  </si>
  <si>
    <t>FIO</t>
    <phoneticPr fontId="4" type="noConversion"/>
  </si>
  <si>
    <t>SATA</t>
    <phoneticPr fontId="4" type="noConversion"/>
  </si>
  <si>
    <t>Cable細分規格</t>
    <phoneticPr fontId="2" type="noConversion"/>
  </si>
  <si>
    <t>Connector  TYPE (Vertical / Right Angle )</t>
    <phoneticPr fontId="2" type="noConversion"/>
  </si>
  <si>
    <t>輔材(醋酸布 / 導電布)</t>
    <phoneticPr fontId="2" type="noConversion"/>
  </si>
  <si>
    <t>Flat Cable</t>
    <phoneticPr fontId="4" type="noConversion"/>
  </si>
  <si>
    <r>
      <t>Other</t>
    </r>
    <r>
      <rPr>
        <b/>
        <sz val="12"/>
        <color rgb="FFFF0000"/>
        <rFont val="Arial Unicode MS"/>
        <family val="2"/>
        <charset val="136"/>
      </rPr>
      <t>s</t>
    </r>
    <phoneticPr fontId="4" type="noConversion"/>
  </si>
  <si>
    <t>SAS/Mini SAS</t>
    <phoneticPr fontId="4" type="noConversion"/>
  </si>
  <si>
    <t>SAS/Mini SAS</t>
  </si>
  <si>
    <t>Cable Qty</t>
    <phoneticPr fontId="2" type="noConversion"/>
  </si>
  <si>
    <t>MAX of cable length (MM)</t>
    <phoneticPr fontId="2" type="noConversion"/>
  </si>
  <si>
    <t>Cable AWG</t>
  </si>
  <si>
    <t>傳輸速率(Xg)</t>
    <phoneticPr fontId="2" type="noConversion"/>
  </si>
  <si>
    <t>Connector(QTY)</t>
    <phoneticPr fontId="2" type="noConversion"/>
  </si>
  <si>
    <t>plating 最高要求
(AU 30", AU15", AU 4", Ni, TIN)</t>
    <phoneticPr fontId="2" type="noConversion"/>
  </si>
  <si>
    <t>Server/VOIP Phone/Conference Phone</t>
    <phoneticPr fontId="2" type="noConversion"/>
  </si>
  <si>
    <t>Lan Cable</t>
    <phoneticPr fontId="2" type="noConversion"/>
  </si>
  <si>
    <t>Cable Length (MM)</t>
    <phoneticPr fontId="2" type="noConversion"/>
  </si>
  <si>
    <t>Cable AWG 24/26/OTHERS</t>
    <phoneticPr fontId="2" type="noConversion"/>
  </si>
  <si>
    <t>Cable TypeLine CAT.5/CAT.5E/CAT.6/OTHERS</t>
    <phoneticPr fontId="2" type="noConversion"/>
  </si>
  <si>
    <t>Plug Type RJ11/RJ45/BOTH/OTHERS</t>
    <phoneticPr fontId="2" type="noConversion"/>
  </si>
  <si>
    <t>Conductor</t>
  </si>
  <si>
    <t>Handset cord</t>
  </si>
  <si>
    <t>Stretch lenght(MM)</t>
    <phoneticPr fontId="2" type="noConversion"/>
  </si>
  <si>
    <t>Cable AWG26/32/OTHERS</t>
    <phoneticPr fontId="2" type="noConversion"/>
  </si>
  <si>
    <t>Plug TypeRJ9/RJ11</t>
    <phoneticPr fontId="2" type="noConversion"/>
  </si>
  <si>
    <t>Conductor 2C/4C</t>
    <phoneticPr fontId="2" type="noConversion"/>
  </si>
  <si>
    <t>Color Normal (GRAY, BLACK)/special</t>
    <phoneticPr fontId="2" type="noConversion"/>
  </si>
  <si>
    <t>BG</t>
    <phoneticPr fontId="4" type="noConversion"/>
  </si>
  <si>
    <t>產品規格</t>
    <phoneticPr fontId="2" type="noConversion"/>
  </si>
  <si>
    <t>產品件別種類</t>
    <phoneticPr fontId="2" type="noConversion"/>
  </si>
  <si>
    <t>外觀類別</t>
    <phoneticPr fontId="2" type="noConversion"/>
  </si>
  <si>
    <t>咬花型號(by一般咬花)</t>
    <phoneticPr fontId="2" type="noConversion"/>
  </si>
  <si>
    <t>噴漆類型(by噴漆)</t>
    <phoneticPr fontId="2" type="noConversion"/>
  </si>
  <si>
    <t>特殊花紋(by特殊花紋)</t>
    <phoneticPr fontId="2" type="noConversion"/>
  </si>
  <si>
    <t>IMR(by IMR)</t>
    <phoneticPr fontId="2" type="noConversion"/>
  </si>
  <si>
    <t>Double_shoot(by Double Injection)</t>
    <phoneticPr fontId="2" type="noConversion"/>
  </si>
  <si>
    <t>RHCM(by RHCM_Process)</t>
    <phoneticPr fontId="2" type="noConversion"/>
  </si>
  <si>
    <t>Bonding</t>
    <phoneticPr fontId="2" type="noConversion"/>
  </si>
  <si>
    <t>CNC製程</t>
    <phoneticPr fontId="2" type="noConversion"/>
  </si>
  <si>
    <t>埋銅釘</t>
    <phoneticPr fontId="2" type="noConversion"/>
  </si>
  <si>
    <t>濺鍍</t>
    <phoneticPr fontId="2" type="noConversion"/>
  </si>
  <si>
    <t>網孔加工</t>
    <phoneticPr fontId="2" type="noConversion"/>
  </si>
  <si>
    <t>打磨製程</t>
    <phoneticPr fontId="2" type="noConversion"/>
  </si>
  <si>
    <t>雷雕製程(Laser)</t>
    <phoneticPr fontId="2" type="noConversion"/>
  </si>
  <si>
    <t>印刷製程</t>
    <phoneticPr fontId="2" type="noConversion"/>
  </si>
  <si>
    <t>輔料數量</t>
    <phoneticPr fontId="2" type="noConversion"/>
  </si>
  <si>
    <t>熱熔製程</t>
    <phoneticPr fontId="2" type="noConversion"/>
  </si>
  <si>
    <t>點膠製程</t>
    <phoneticPr fontId="2" type="noConversion"/>
  </si>
  <si>
    <t>Prima刷膠</t>
    <phoneticPr fontId="2" type="noConversion"/>
  </si>
  <si>
    <t>Project Name(純顯示用)</t>
    <phoneticPr fontId="2" type="noConversion"/>
  </si>
  <si>
    <t>是否已EOL</t>
    <phoneticPr fontId="2" type="noConversion"/>
  </si>
  <si>
    <t>產品別</t>
    <phoneticPr fontId="2" type="noConversion"/>
  </si>
  <si>
    <t>產品規格</t>
    <phoneticPr fontId="2" type="noConversion"/>
  </si>
  <si>
    <t>產品件別種類</t>
    <phoneticPr fontId="2" type="noConversion"/>
  </si>
  <si>
    <t>材料屬性</t>
    <phoneticPr fontId="2" type="noConversion"/>
  </si>
  <si>
    <t>面板外觀類別</t>
    <phoneticPr fontId="2" type="noConversion"/>
  </si>
  <si>
    <t>機箱/單件外觀類別</t>
    <phoneticPr fontId="2" type="noConversion"/>
  </si>
  <si>
    <t>噴漆類型</t>
    <phoneticPr fontId="2" type="noConversion"/>
  </si>
  <si>
    <t>IMR</t>
    <phoneticPr fontId="2" type="noConversion"/>
  </si>
  <si>
    <t>Double_Injection</t>
    <phoneticPr fontId="2" type="noConversion"/>
  </si>
  <si>
    <t>RHCM</t>
    <phoneticPr fontId="2" type="noConversion"/>
  </si>
  <si>
    <t>埋銅釘數量</t>
    <phoneticPr fontId="2" type="noConversion"/>
  </si>
  <si>
    <t>打磨製程</t>
    <phoneticPr fontId="2" type="noConversion"/>
  </si>
  <si>
    <t>雷雕製程(Laser)</t>
    <phoneticPr fontId="2" type="noConversion"/>
  </si>
  <si>
    <t>其他零配件/螺絲/ 輔料數量
(6面鐵塑大件不算)</t>
    <phoneticPr fontId="2" type="noConversion"/>
  </si>
  <si>
    <t>沖壓製程工程數</t>
    <phoneticPr fontId="2" type="noConversion"/>
  </si>
  <si>
    <t>鉚釘(拉釘)數量</t>
    <phoneticPr fontId="2" type="noConversion"/>
  </si>
  <si>
    <t>焊接</t>
    <phoneticPr fontId="2" type="noConversion"/>
  </si>
  <si>
    <t>Glass製程</t>
    <phoneticPr fontId="2" type="noConversion"/>
  </si>
  <si>
    <t>Project Name</t>
    <phoneticPr fontId="2" type="noConversion"/>
  </si>
  <si>
    <t>廠商
(CBG的Manufacturer)</t>
    <phoneticPr fontId="2" type="noConversion"/>
  </si>
  <si>
    <t>產品規格</t>
    <phoneticPr fontId="2" type="noConversion"/>
  </si>
  <si>
    <t>產品件別種類</t>
    <phoneticPr fontId="2" type="noConversion"/>
  </si>
  <si>
    <t>材料屬性</t>
    <phoneticPr fontId="2" type="noConversion"/>
  </si>
  <si>
    <t>面板外觀類別</t>
    <phoneticPr fontId="2" type="noConversion"/>
  </si>
  <si>
    <t>機箱/單件外觀類別</t>
    <phoneticPr fontId="2" type="noConversion"/>
  </si>
  <si>
    <t>噴漆類型</t>
    <phoneticPr fontId="2" type="noConversion"/>
  </si>
  <si>
    <t>IMR</t>
    <phoneticPr fontId="2" type="noConversion"/>
  </si>
  <si>
    <t>Double_Injection</t>
    <phoneticPr fontId="2" type="noConversion"/>
  </si>
  <si>
    <t>RHCM</t>
    <phoneticPr fontId="2" type="noConversion"/>
  </si>
  <si>
    <t>埋銅釘數量</t>
    <phoneticPr fontId="2" type="noConversion"/>
  </si>
  <si>
    <t>打磨製程</t>
    <phoneticPr fontId="2" type="noConversion"/>
  </si>
  <si>
    <t>雷雕製程(Laser)</t>
    <phoneticPr fontId="2" type="noConversion"/>
  </si>
  <si>
    <t>印刷製程</t>
    <phoneticPr fontId="2" type="noConversion"/>
  </si>
  <si>
    <t>其他零配件/螺絲/ 輔料數量
(6面鐵塑大件不算)</t>
    <phoneticPr fontId="2" type="noConversion"/>
  </si>
  <si>
    <t>沖壓製程工程數</t>
    <phoneticPr fontId="2" type="noConversion"/>
  </si>
  <si>
    <t>鉚釘(拉釘)數量</t>
    <phoneticPr fontId="2" type="noConversion"/>
  </si>
  <si>
    <t>焊接</t>
    <phoneticPr fontId="2" type="noConversion"/>
  </si>
  <si>
    <t>Glass製程</t>
    <phoneticPr fontId="2" type="noConversion"/>
  </si>
  <si>
    <t>Painting</t>
    <phoneticPr fontId="2" type="noConversion"/>
  </si>
  <si>
    <t>Metal</t>
    <phoneticPr fontId="4" type="noConversion"/>
  </si>
  <si>
    <t>Aluminum</t>
    <phoneticPr fontId="4" type="noConversion"/>
  </si>
  <si>
    <t>BG</t>
    <phoneticPr fontId="4" type="noConversion"/>
  </si>
  <si>
    <t>產品別</t>
    <phoneticPr fontId="4" type="noConversion"/>
  </si>
  <si>
    <t>產品規格</t>
    <phoneticPr fontId="4" type="noConversion"/>
  </si>
  <si>
    <t>鋁件類別</t>
    <phoneticPr fontId="4" type="noConversion"/>
  </si>
  <si>
    <t>材料種類</t>
    <phoneticPr fontId="4" type="noConversion"/>
  </si>
  <si>
    <t>材料厚度</t>
    <phoneticPr fontId="2" type="noConversion"/>
  </si>
  <si>
    <t>客戶別</t>
    <phoneticPr fontId="2" type="noConversion"/>
  </si>
  <si>
    <t>廠商</t>
    <phoneticPr fontId="2" type="noConversion"/>
  </si>
  <si>
    <t xml:space="preserve">CNC加工時間 </t>
    <phoneticPr fontId="2" type="noConversion"/>
  </si>
  <si>
    <t>鑽切加工時間 (高光)</t>
    <phoneticPr fontId="2" type="noConversion"/>
  </si>
  <si>
    <t>打磨加工時間</t>
    <phoneticPr fontId="2" type="noConversion"/>
  </si>
  <si>
    <t>鑽孔(孔數)</t>
    <phoneticPr fontId="2" type="noConversion"/>
  </si>
  <si>
    <t>鐳雕(icon)</t>
    <phoneticPr fontId="2" type="noConversion"/>
  </si>
  <si>
    <t>鐳雕加工時間(公模面)</t>
    <phoneticPr fontId="2" type="noConversion"/>
  </si>
  <si>
    <t>外觀加工製程</t>
    <phoneticPr fontId="2" type="noConversion"/>
  </si>
  <si>
    <t>Thermal Bonding_熱壓</t>
    <phoneticPr fontId="2" type="noConversion"/>
  </si>
  <si>
    <t>外觀件總數量</t>
    <phoneticPr fontId="2" type="noConversion"/>
  </si>
  <si>
    <t>其他零配件數量</t>
    <phoneticPr fontId="2" type="noConversion"/>
  </si>
  <si>
    <t>EOL</t>
    <phoneticPr fontId="2" type="noConversion"/>
  </si>
  <si>
    <t>Die_Casting</t>
    <phoneticPr fontId="4" type="noConversion"/>
  </si>
  <si>
    <t>Die Casting類別</t>
    <phoneticPr fontId="4" type="noConversion"/>
  </si>
  <si>
    <t>產品厚度</t>
    <phoneticPr fontId="2" type="noConversion"/>
  </si>
  <si>
    <t>廠商</t>
    <phoneticPr fontId="4" type="noConversion"/>
  </si>
  <si>
    <t>是否in-mold</t>
    <phoneticPr fontId="2" type="noConversion"/>
  </si>
  <si>
    <t>是否T 處理</t>
    <phoneticPr fontId="121" type="noConversion"/>
  </si>
  <si>
    <t>毛邊加工時間</t>
    <phoneticPr fontId="2" type="noConversion"/>
  </si>
  <si>
    <t>皮膜時間</t>
    <phoneticPr fontId="121" type="noConversion"/>
  </si>
  <si>
    <t>整形方式</t>
    <phoneticPr fontId="2" type="noConversion"/>
  </si>
  <si>
    <t>噴漆類型(by噴漆)</t>
    <phoneticPr fontId="2" type="noConversion"/>
  </si>
  <si>
    <t>Bonding其他材料</t>
    <phoneticPr fontId="2" type="noConversion"/>
  </si>
  <si>
    <t>輔料數量</t>
    <phoneticPr fontId="2" type="noConversion"/>
  </si>
  <si>
    <t>印刷製程</t>
    <phoneticPr fontId="2" type="noConversion"/>
  </si>
  <si>
    <t>輔料數量</t>
    <phoneticPr fontId="2" type="noConversion"/>
  </si>
  <si>
    <t>熱熔製程</t>
    <phoneticPr fontId="2" type="noConversion"/>
  </si>
  <si>
    <t>點膠製程</t>
    <phoneticPr fontId="2" type="noConversion"/>
  </si>
  <si>
    <t>Prima刷膠</t>
    <phoneticPr fontId="2" type="noConversion"/>
  </si>
  <si>
    <t>Project Name(純顯示用)</t>
    <phoneticPr fontId="2" type="noConversion"/>
  </si>
  <si>
    <t>是否已EOL</t>
    <phoneticPr fontId="2" type="noConversion"/>
  </si>
  <si>
    <t>產品別</t>
    <phoneticPr fontId="2" type="noConversion"/>
  </si>
  <si>
    <t>Hinge Type</t>
    <phoneticPr fontId="2" type="noConversion"/>
  </si>
  <si>
    <t>軸心加工方式</t>
    <phoneticPr fontId="2" type="noConversion"/>
  </si>
  <si>
    <t>拆件Hinge Cap 材質與外觀</t>
    <phoneticPr fontId="2" type="noConversion"/>
  </si>
  <si>
    <t>上下承架總數量</t>
    <phoneticPr fontId="2" type="noConversion"/>
  </si>
  <si>
    <t>LCD BKT 材質</t>
    <phoneticPr fontId="2" type="noConversion"/>
  </si>
  <si>
    <t xml:space="preserve">Project </t>
    <phoneticPr fontId="2" type="noConversion"/>
  </si>
  <si>
    <t>Brand</t>
    <phoneticPr fontId="2" type="noConversion"/>
  </si>
  <si>
    <t>Insert-Molding 材料</t>
    <phoneticPr fontId="2" type="noConversion"/>
  </si>
  <si>
    <t>CNC 時間</t>
    <phoneticPr fontId="121" type="noConversion"/>
  </si>
  <si>
    <t>是否模內埋釘</t>
    <phoneticPr fontId="121" type="noConversion"/>
  </si>
  <si>
    <t>整形製程</t>
    <phoneticPr fontId="121" type="noConversion"/>
  </si>
  <si>
    <t>Others</t>
    <phoneticPr fontId="2" type="noConversion"/>
  </si>
  <si>
    <t>產品規格</t>
    <phoneticPr fontId="4" type="noConversion"/>
  </si>
  <si>
    <t>Glass類別</t>
    <phoneticPr fontId="4" type="noConversion"/>
  </si>
  <si>
    <t>客戶別</t>
    <phoneticPr fontId="2" type="noConversion"/>
  </si>
  <si>
    <t>廠商</t>
    <phoneticPr fontId="4" type="noConversion"/>
  </si>
  <si>
    <t>尺寸規格(mmxmm)</t>
    <phoneticPr fontId="4" type="noConversion"/>
  </si>
  <si>
    <t>材料品牌</t>
    <phoneticPr fontId="4" type="noConversion"/>
  </si>
  <si>
    <t>材料厚度(mm)</t>
    <phoneticPr fontId="4" type="noConversion"/>
  </si>
  <si>
    <t>背膠型號</t>
    <phoneticPr fontId="4" type="noConversion"/>
  </si>
  <si>
    <t>防霧處理</t>
    <phoneticPr fontId="4" type="noConversion"/>
  </si>
  <si>
    <t>印刷道數</t>
    <phoneticPr fontId="4" type="noConversion"/>
  </si>
  <si>
    <t>保護膜種類</t>
    <phoneticPr fontId="4" type="noConversion"/>
  </si>
  <si>
    <t>Chemical</t>
    <phoneticPr fontId="4" type="noConversion"/>
  </si>
  <si>
    <t>Module</t>
    <phoneticPr fontId="4" type="noConversion"/>
  </si>
  <si>
    <t>Keypad</t>
    <phoneticPr fontId="4" type="noConversion"/>
  </si>
  <si>
    <t>Slide</t>
    <phoneticPr fontId="4" type="noConversion"/>
  </si>
  <si>
    <t>Metal_and_Plastic</t>
    <phoneticPr fontId="4" type="noConversion"/>
  </si>
  <si>
    <t>NCT</t>
    <phoneticPr fontId="4" type="noConversion"/>
  </si>
  <si>
    <t>MIM</t>
    <phoneticPr fontId="4" type="noConversion"/>
  </si>
  <si>
    <t>Packing</t>
    <phoneticPr fontId="4" type="noConversion"/>
  </si>
  <si>
    <t>Bag</t>
    <phoneticPr fontId="4" type="noConversion"/>
  </si>
  <si>
    <t>Carton</t>
    <phoneticPr fontId="4" type="noConversion"/>
  </si>
  <si>
    <t>Carton-Unfolded</t>
    <phoneticPr fontId="4" type="noConversion"/>
  </si>
  <si>
    <t>BOX</t>
    <phoneticPr fontId="4" type="noConversion"/>
  </si>
  <si>
    <t>BOX-Unfolded</t>
    <phoneticPr fontId="4" type="noConversion"/>
  </si>
  <si>
    <t>Label</t>
    <phoneticPr fontId="4" type="noConversion"/>
  </si>
  <si>
    <t>Manual</t>
    <phoneticPr fontId="4" type="noConversion"/>
  </si>
  <si>
    <t>EPE</t>
    <phoneticPr fontId="4" type="noConversion"/>
  </si>
  <si>
    <t>EPS</t>
    <phoneticPr fontId="4" type="noConversion"/>
  </si>
  <si>
    <t>Pallet</t>
    <phoneticPr fontId="4" type="noConversion"/>
  </si>
  <si>
    <t>Others</t>
    <phoneticPr fontId="4" type="noConversion"/>
  </si>
  <si>
    <t>Others-Paper</t>
    <phoneticPr fontId="4" type="noConversion"/>
  </si>
  <si>
    <t>Others-Plastic</t>
    <phoneticPr fontId="4" type="noConversion"/>
  </si>
  <si>
    <t>Others-Non-woven</t>
    <phoneticPr fontId="4" type="noConversion"/>
  </si>
  <si>
    <t>Others-Clean Clothes</t>
    <phoneticPr fontId="4" type="noConversion"/>
  </si>
  <si>
    <t>Electro-Mechanical</t>
    <phoneticPr fontId="4" type="noConversion"/>
  </si>
  <si>
    <t>Mic</t>
    <phoneticPr fontId="4" type="noConversion"/>
  </si>
  <si>
    <t>Speaker</t>
    <phoneticPr fontId="4" type="noConversion"/>
  </si>
  <si>
    <t>磁迴</t>
    <phoneticPr fontId="4" type="noConversion"/>
  </si>
  <si>
    <t>Driver X Y Dimension (mm)</t>
    <phoneticPr fontId="4" type="noConversion"/>
  </si>
  <si>
    <t>Impedance (ohm)</t>
    <phoneticPr fontId="2" type="noConversion"/>
  </si>
  <si>
    <t>Max. Rated Power (watt)</t>
    <phoneticPr fontId="2" type="noConversion"/>
  </si>
  <si>
    <t>Fo (Hz) (Free Air)</t>
    <phoneticPr fontId="2" type="noConversion"/>
  </si>
  <si>
    <t>Driver Height (mm)</t>
    <phoneticPr fontId="4" type="noConversion"/>
  </si>
  <si>
    <t>磁迴數量</t>
    <phoneticPr fontId="2" type="noConversion"/>
  </si>
  <si>
    <t>Speaker Enclosure Vas (C.C.)
(Boombox)</t>
    <phoneticPr fontId="2" type="noConversion"/>
  </si>
  <si>
    <t>Certification (音效認證)</t>
    <phoneticPr fontId="2" type="noConversion"/>
  </si>
  <si>
    <t>音模種類</t>
    <phoneticPr fontId="2" type="noConversion"/>
  </si>
  <si>
    <t>與主板接觸方式</t>
    <phoneticPr fontId="2" type="noConversion"/>
  </si>
  <si>
    <t>Speaker Rubber Ring</t>
    <phoneticPr fontId="2" type="noConversion"/>
  </si>
  <si>
    <t>螺絲框架</t>
    <phoneticPr fontId="2" type="noConversion"/>
  </si>
  <si>
    <t>Output S.P.L.@0.5m, 1KHz, 1W (dB)</t>
    <phoneticPr fontId="4" type="noConversion"/>
  </si>
  <si>
    <t>EMC Material Size (mm)</t>
    <phoneticPr fontId="2" type="noConversion"/>
  </si>
  <si>
    <t>Vibrator</t>
    <phoneticPr fontId="4" type="noConversion"/>
  </si>
  <si>
    <t>Buzzer</t>
    <phoneticPr fontId="4" type="noConversion"/>
  </si>
  <si>
    <t>Headset</t>
    <phoneticPr fontId="4" type="noConversion"/>
  </si>
  <si>
    <t>Soundbar</t>
    <phoneticPr fontId="4" type="noConversion"/>
  </si>
  <si>
    <t>Thermal</t>
    <phoneticPr fontId="4" type="noConversion"/>
  </si>
  <si>
    <t>Fan</t>
    <phoneticPr fontId="4" type="noConversion"/>
  </si>
  <si>
    <t>BG</t>
  </si>
  <si>
    <t>吋別</t>
    <phoneticPr fontId="2" type="noConversion"/>
  </si>
  <si>
    <t>Fan尺寸</t>
    <phoneticPr fontId="2" type="noConversion"/>
  </si>
  <si>
    <t>馬達軸承</t>
    <phoneticPr fontId="2" type="noConversion"/>
  </si>
  <si>
    <t>轉速</t>
    <phoneticPr fontId="2" type="noConversion"/>
  </si>
  <si>
    <t>馬達相數</t>
    <phoneticPr fontId="2" type="noConversion"/>
  </si>
  <si>
    <t>扇葉材料厚度</t>
    <phoneticPr fontId="4" type="noConversion"/>
  </si>
  <si>
    <t>磁石材料</t>
    <phoneticPr fontId="2" type="noConversion"/>
  </si>
  <si>
    <t>馬達高度</t>
    <phoneticPr fontId="2" type="noConversion"/>
  </si>
  <si>
    <t>DT/AIO/Server</t>
    <phoneticPr fontId="4" type="noConversion"/>
  </si>
  <si>
    <t>DT機箱升數、AIO螢幕吋別</t>
    <phoneticPr fontId="2" type="noConversion"/>
  </si>
  <si>
    <t>FAN size</t>
    <phoneticPr fontId="4" type="noConversion"/>
  </si>
  <si>
    <t>馬達轉速</t>
    <phoneticPr fontId="2" type="noConversion"/>
  </si>
  <si>
    <t>馬達相數(3_Phase/1_Phase)</t>
    <phoneticPr fontId="2" type="noConversion"/>
  </si>
  <si>
    <t>BG</t>
    <phoneticPr fontId="4" type="noConversion"/>
  </si>
  <si>
    <t>DT/AIO/Server</t>
    <phoneticPr fontId="4" type="noConversion"/>
  </si>
  <si>
    <t>DT機箱升數、AIO螢幕吋別</t>
    <phoneticPr fontId="2" type="noConversion"/>
  </si>
  <si>
    <t>FAN size</t>
    <phoneticPr fontId="4" type="noConversion"/>
  </si>
  <si>
    <t>馬達軸承</t>
    <phoneticPr fontId="2" type="noConversion"/>
  </si>
  <si>
    <t>NB</t>
    <phoneticPr fontId="4" type="noConversion"/>
  </si>
  <si>
    <t>吋別</t>
    <phoneticPr fontId="2" type="noConversion"/>
  </si>
  <si>
    <t>散熱所在(UMA/DIS)</t>
    <phoneticPr fontId="2" type="noConversion"/>
  </si>
  <si>
    <t>Module總尺寸</t>
    <phoneticPr fontId="2" type="noConversion"/>
  </si>
  <si>
    <t>Fin材質</t>
    <phoneticPr fontId="2" type="noConversion"/>
  </si>
  <si>
    <t>Fin尺寸</t>
    <phoneticPr fontId="2" type="noConversion"/>
  </si>
  <si>
    <t>base材質</t>
    <phoneticPr fontId="2" type="noConversion"/>
  </si>
  <si>
    <t>base尺寸</t>
    <phoneticPr fontId="2" type="noConversion"/>
  </si>
  <si>
    <t>Fan size</t>
    <phoneticPr fontId="2" type="noConversion"/>
  </si>
  <si>
    <t>支架材質</t>
    <phoneticPr fontId="2" type="noConversion"/>
  </si>
  <si>
    <t>支架尺寸</t>
    <phoneticPr fontId="2" type="noConversion"/>
  </si>
  <si>
    <t>pipe型態</t>
    <phoneticPr fontId="2" type="noConversion"/>
  </si>
  <si>
    <t>pipe圓徑</t>
    <phoneticPr fontId="2" type="noConversion"/>
  </si>
  <si>
    <t>Pad</t>
    <phoneticPr fontId="4" type="noConversion"/>
  </si>
  <si>
    <t>DT/AIO/Server</t>
    <phoneticPr fontId="4" type="noConversion"/>
  </si>
  <si>
    <t>DT機箱升數、AIO螢幕吋別</t>
    <phoneticPr fontId="2" type="noConversion"/>
  </si>
  <si>
    <t>長</t>
    <phoneticPr fontId="2" type="noConversion"/>
  </si>
  <si>
    <t>寬</t>
    <phoneticPr fontId="2" type="noConversion"/>
  </si>
  <si>
    <t>高</t>
    <phoneticPr fontId="2" type="noConversion"/>
  </si>
  <si>
    <t>材質</t>
    <phoneticPr fontId="4" type="noConversion"/>
  </si>
  <si>
    <t>成型方式:擠製、銲接、沖壓</t>
    <phoneticPr fontId="2" type="noConversion"/>
  </si>
  <si>
    <t>base 厚</t>
    <phoneticPr fontId="2" type="noConversion"/>
  </si>
  <si>
    <t>pipe直徑及打扁厚度</t>
    <phoneticPr fontId="2" type="noConversion"/>
  </si>
  <si>
    <t>導熱材質</t>
    <phoneticPr fontId="2" type="noConversion"/>
  </si>
  <si>
    <t>所固方式</t>
    <phoneticPr fontId="2" type="noConversion"/>
  </si>
  <si>
    <t>BG</t>
    <phoneticPr fontId="4" type="noConversion"/>
  </si>
  <si>
    <t>DT/AIO/Server</t>
    <phoneticPr fontId="4" type="noConversion"/>
  </si>
  <si>
    <t>DT機箱升數、AIO螢幕吋別</t>
    <phoneticPr fontId="2" type="noConversion"/>
  </si>
  <si>
    <t>長</t>
    <phoneticPr fontId="2" type="noConversion"/>
  </si>
  <si>
    <t>寬</t>
    <phoneticPr fontId="2" type="noConversion"/>
  </si>
  <si>
    <t>Cu Foil</t>
    <phoneticPr fontId="4" type="noConversion"/>
  </si>
  <si>
    <t>Cooler</t>
    <phoneticPr fontId="2" type="noConversion"/>
  </si>
  <si>
    <t>DT/AIO</t>
    <phoneticPr fontId="4" type="noConversion"/>
  </si>
  <si>
    <t>DT機箱升數、AIO螢幕吋別</t>
    <phoneticPr fontId="4" type="noConversion"/>
  </si>
  <si>
    <t>耗電瓦數</t>
    <phoneticPr fontId="4" type="noConversion"/>
  </si>
  <si>
    <t>Cooler總尺寸</t>
    <phoneticPr fontId="4" type="noConversion"/>
  </si>
  <si>
    <t>Fin材質</t>
    <phoneticPr fontId="4" type="noConversion"/>
  </si>
  <si>
    <t>Fin Size</t>
    <phoneticPr fontId="2" type="noConversion"/>
  </si>
  <si>
    <r>
      <t>pipe</t>
    </r>
    <r>
      <rPr>
        <sz val="12"/>
        <rFont val="Arial Unicode MS"/>
        <family val="2"/>
        <charset val="136"/>
      </rPr>
      <t>型態</t>
    </r>
    <phoneticPr fontId="4" type="noConversion"/>
  </si>
  <si>
    <r>
      <t>pipe</t>
    </r>
    <r>
      <rPr>
        <sz val="12"/>
        <rFont val="Arial Unicode MS"/>
        <family val="2"/>
        <charset val="136"/>
      </rPr>
      <t>直徑</t>
    </r>
    <phoneticPr fontId="4" type="noConversion"/>
  </si>
  <si>
    <t>馬達型態</t>
    <phoneticPr fontId="4" type="noConversion"/>
  </si>
  <si>
    <t>FAN size</t>
    <phoneticPr fontId="4" type="noConversion"/>
  </si>
  <si>
    <t>水馬達</t>
    <phoneticPr fontId="2" type="noConversion"/>
  </si>
  <si>
    <t>RACK</t>
    <phoneticPr fontId="4" type="noConversion"/>
  </si>
  <si>
    <t>Medical</t>
    <phoneticPr fontId="4" type="noConversion"/>
  </si>
  <si>
    <t>LENS</t>
    <phoneticPr fontId="4" type="noConversion"/>
  </si>
  <si>
    <t>Mount</t>
    <phoneticPr fontId="4" type="noConversion"/>
  </si>
  <si>
    <t>Radiotube</t>
    <phoneticPr fontId="4" type="noConversion"/>
  </si>
  <si>
    <t>Tubing</t>
    <phoneticPr fontId="4" type="noConversion"/>
  </si>
  <si>
    <t>ME-others</t>
    <phoneticPr fontId="4" type="noConversion"/>
  </si>
  <si>
    <t>Standoff</t>
    <phoneticPr fontId="4" type="noConversion"/>
  </si>
  <si>
    <t>Bond &amp; Detach Adhesive</t>
    <phoneticPr fontId="4" type="noConversion"/>
  </si>
  <si>
    <t>Screw</t>
    <phoneticPr fontId="4" type="noConversion"/>
  </si>
  <si>
    <t>Nut</t>
    <phoneticPr fontId="4" type="noConversion"/>
  </si>
  <si>
    <t>Waterproof_film</t>
    <phoneticPr fontId="4" type="noConversion"/>
  </si>
  <si>
    <t>Rubber</t>
    <phoneticPr fontId="4" type="noConversion"/>
  </si>
  <si>
    <t>Mesh</t>
    <phoneticPr fontId="4" type="noConversion"/>
  </si>
  <si>
    <t>Metal_Dome</t>
    <phoneticPr fontId="4" type="noConversion"/>
  </si>
  <si>
    <t>Mylar_Sponge_Poron</t>
    <phoneticPr fontId="4" type="noConversion"/>
  </si>
  <si>
    <t>Al5052</t>
  </si>
  <si>
    <t>* Leverage Common Part / Reference Part Number</t>
    <phoneticPr fontId="4" type="noConversion"/>
  </si>
  <si>
    <t>Wistron Part Number</t>
    <phoneticPr fontId="4" type="noConversion"/>
  </si>
  <si>
    <t>* SKU1
(QTY)</t>
    <phoneticPr fontId="2" type="noConversion"/>
  </si>
  <si>
    <t>* SKU2
(QTY)</t>
    <phoneticPr fontId="2" type="noConversion"/>
  </si>
  <si>
    <t>* SKU3
(QTY)</t>
    <phoneticPr fontId="2" type="noConversion"/>
  </si>
  <si>
    <t>* SKU4
(QTY)</t>
    <phoneticPr fontId="2" type="noConversion"/>
  </si>
  <si>
    <t>* SKU5
(QTY)</t>
    <phoneticPr fontId="2" type="noConversion"/>
  </si>
  <si>
    <t>* SKU6
(QTY)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</si>
</sst>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4" formatCode="_-&quot;$&quot;* #,##0.00_-;\-&quot;$&quot;* #,##0.00_-;_-&quot;$&quot;* &quot;-&quot;??_-;_-@_-"/>
    <numFmt numFmtId="176" formatCode="0.0000_ "/>
    <numFmt numFmtId="177" formatCode="0.000_ "/>
    <numFmt numFmtId="178" formatCode="0.00_);[Red]\(0.00\)"/>
    <numFmt numFmtId="179" formatCode="0.00_ "/>
    <numFmt numFmtId="180" formatCode="0_);[Red]\(0\)"/>
    <numFmt numFmtId="181" formatCode="0_ "/>
    <numFmt numFmtId="182" formatCode="#,##0.00_ "/>
    <numFmt numFmtId="183" formatCode="_-&quot;US$&quot;* #,##0_ ;_-&quot;US$&quot;* \-#,##0\ ;_-&quot;US$&quot;* &quot;-&quot;??_ ;_-@_ "/>
    <numFmt numFmtId="184" formatCode="_-[$€]* #,##0.00_-;\-[$€]* #,##0.00_-;_-[$€]* &quot;-&quot;??_-;_-@_-"/>
    <numFmt numFmtId="185" formatCode="0.0000_);[Red]\(0.0000\)"/>
    <numFmt numFmtId="186" formatCode="0.0_ "/>
    <numFmt numFmtId="187" formatCode="&quot;$&quot;#,##0.00"/>
    <numFmt numFmtId="188" formatCode="#,##0.00000_ "/>
    <numFmt numFmtId="189" formatCode="m/d/yy;@"/>
    <numFmt numFmtId="190" formatCode="@&quot;/1000&quot;"/>
    <numFmt numFmtId="191" formatCode="0.000_);[Red]\(0.000\)"/>
    <numFmt numFmtId="192" formatCode="0.0%"/>
    <numFmt numFmtId="193" formatCode="&quot;$&quot;#,##0.0000_);[Red]\(&quot;$&quot;#,##0.0000\)"/>
    <numFmt numFmtId="194" formatCode="_-&quot;$&quot;* #,##0.0000_-;\-&quot;$&quot;* #,##0.0000_-;_-&quot;$&quot;* &quot;-&quot;??_-;_-@_-"/>
    <numFmt numFmtId="195" formatCode="0.0000_ ;[Red]\-0.0000\ "/>
    <numFmt numFmtId="196" formatCode="yyyy/mm/dd"/>
    <numFmt numFmtId="197" formatCode="0.00000000000_);[Red]\(0.00000000000\)"/>
    <numFmt numFmtId="198" formatCode="0.000"/>
    <numFmt numFmtId="199" formatCode="m&quot;月&quot;d&quot;日&quot;"/>
    <numFmt numFmtId="200" formatCode="0.0"/>
    <numFmt numFmtId="201" formatCode="0.0000"/>
    <numFmt numFmtId="202" formatCode="0.0_);[Red]\(0.0\)"/>
    <numFmt numFmtId="203" formatCode="0.000000_ "/>
    <numFmt numFmtId="204" formatCode="0.00000000_ "/>
  </numFmts>
  <fonts count="208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name val="Arial"/>
      <family val="2"/>
    </font>
    <font>
      <sz val="9"/>
      <name val="新細明體"/>
      <family val="1"/>
      <charset val="136"/>
    </font>
    <font>
      <sz val="20"/>
      <color rgb="FFFF0000"/>
      <name val="Arial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name val="Arial"/>
      <family val="2"/>
    </font>
    <font>
      <b/>
      <sz val="10"/>
      <name val="細明體"/>
      <family val="3"/>
      <charset val="136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rgb="FFFF0000"/>
      <name val="Arial"/>
      <family val="2"/>
    </font>
    <font>
      <b/>
      <sz val="10"/>
      <color indexed="10"/>
      <name val="細明體"/>
      <family val="3"/>
      <charset val="136"/>
    </font>
    <font>
      <b/>
      <sz val="10"/>
      <color indexed="10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24"/>
      <name val="Arial"/>
      <family val="2"/>
    </font>
    <font>
      <b/>
      <sz val="12"/>
      <color indexed="12"/>
      <name val="Arial"/>
      <family val="2"/>
    </font>
    <font>
      <sz val="12"/>
      <color indexed="12"/>
      <name val="Arial"/>
      <family val="2"/>
    </font>
    <font>
      <b/>
      <sz val="12"/>
      <name val="Arial"/>
      <family val="2"/>
    </font>
    <font>
      <sz val="12"/>
      <name val="細明體"/>
      <family val="3"/>
      <charset val="136"/>
    </font>
    <font>
      <b/>
      <sz val="12"/>
      <name val="細明體"/>
      <family val="3"/>
      <charset val="136"/>
    </font>
    <font>
      <b/>
      <sz val="14"/>
      <color rgb="FFFF0000"/>
      <name val="Arial"/>
      <family val="2"/>
    </font>
    <font>
      <b/>
      <sz val="14"/>
      <color rgb="FFFF0000"/>
      <name val="細明體"/>
      <family val="3"/>
      <charset val="136"/>
    </font>
    <font>
      <b/>
      <sz val="12"/>
      <color rgb="FFFF0000"/>
      <name val="細明體"/>
      <family val="3"/>
      <charset val="136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theme="1"/>
      <name val="Arial"/>
      <family val="2"/>
    </font>
    <font>
      <b/>
      <sz val="12"/>
      <name val="新細明體"/>
      <family val="1"/>
      <charset val="136"/>
      <scheme val="minor"/>
    </font>
    <font>
      <sz val="12"/>
      <name val="Times New Roman"/>
      <family val="1"/>
    </font>
    <font>
      <sz val="12"/>
      <color indexed="8"/>
      <name val="新細明體"/>
      <family val="1"/>
      <charset val="136"/>
      <scheme val="minor"/>
    </font>
    <font>
      <sz val="9"/>
      <name val="Arial"/>
      <family val="2"/>
    </font>
    <font>
      <b/>
      <sz val="12"/>
      <color indexed="12"/>
      <name val="細明體"/>
      <family val="3"/>
      <charset val="136"/>
    </font>
    <font>
      <sz val="10"/>
      <color indexed="8"/>
      <name val="MS Sans Serif"/>
      <family val="2"/>
    </font>
    <font>
      <sz val="9"/>
      <color indexed="81"/>
      <name val="Tahoma"/>
      <family val="2"/>
    </font>
    <font>
      <b/>
      <sz val="10"/>
      <name val="Arial Unicode MS"/>
      <family val="2"/>
      <charset val="136"/>
    </font>
    <font>
      <b/>
      <sz val="10"/>
      <color theme="1"/>
      <name val="Arial Unicode MS"/>
      <family val="2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sz val="10"/>
      <name val="新細明體"/>
      <family val="1"/>
      <charset val="136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b/>
      <sz val="10"/>
      <color indexed="81"/>
      <name val="宋体"/>
      <family val="2"/>
      <charset val="134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b/>
      <sz val="16"/>
      <name val="Calibri"/>
      <family val="2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</font>
    <font>
      <sz val="9"/>
      <name val="新細明體"/>
      <family val="3"/>
      <charset val="136"/>
      <scheme val="minor"/>
    </font>
    <font>
      <b/>
      <sz val="10"/>
      <color rgb="FFFF0000"/>
      <name val="Arial Unicode MS"/>
      <family val="2"/>
      <charset val="136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sz val="10"/>
      <color theme="0"/>
      <name val="Arial Unicode MS"/>
      <family val="2"/>
      <charset val="136"/>
    </font>
    <font>
      <sz val="12"/>
      <color theme="0"/>
      <name val="Arial Unicode MS"/>
      <family val="2"/>
      <charset val="136"/>
    </font>
    <font>
      <sz val="20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20"/>
      <color rgb="FFFF0000"/>
      <name val="Arial Unicode MS"/>
      <family val="2"/>
      <charset val="136"/>
    </font>
    <font>
      <b/>
      <sz val="10"/>
      <color theme="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0"/>
      <color indexed="8"/>
      <name val="Arial Unicode MS"/>
      <family val="2"/>
      <charset val="136"/>
    </font>
    <font>
      <sz val="10"/>
      <color rgb="FF000000"/>
      <name val="Arial Unicode MS"/>
      <family val="2"/>
      <charset val="136"/>
    </font>
    <font>
      <sz val="9"/>
      <color indexed="81"/>
      <name val="細明體"/>
      <family val="3"/>
      <charset val="136"/>
    </font>
    <font>
      <b/>
      <sz val="16"/>
      <color theme="1"/>
      <name val="Arial Unicode MS"/>
      <family val="2"/>
      <charset val="136"/>
    </font>
    <font>
      <b/>
      <sz val="12"/>
      <color indexed="12"/>
      <name val="Arial Unicode MS"/>
      <family val="2"/>
      <charset val="136"/>
    </font>
    <font>
      <b/>
      <sz val="12"/>
      <color indexed="8"/>
      <name val="Arial Unicode MS"/>
      <family val="2"/>
      <charset val="136"/>
    </font>
    <font>
      <b/>
      <sz val="12"/>
      <color indexed="9"/>
      <name val="Arial Unicode MS"/>
      <family val="2"/>
      <charset val="136"/>
    </font>
    <font>
      <b/>
      <vertAlign val="superscript"/>
      <sz val="12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sz val="12"/>
      <color rgb="FF0066FF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rgb="FF00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0"/>
      <color rgb="FFFF0000"/>
      <name val="新細明體"/>
      <family val="1"/>
      <charset val="136"/>
    </font>
    <font>
      <sz val="11"/>
      <color rgb="FFFF0000"/>
      <name val="Arial Unicode MS"/>
      <family val="2"/>
      <charset val="136"/>
    </font>
    <font>
      <b/>
      <vertAlign val="superscript"/>
      <sz val="12"/>
      <color theme="1"/>
      <name val="Arial Unicode MS"/>
      <family val="2"/>
      <charset val="136"/>
    </font>
    <font>
      <b/>
      <sz val="10"/>
      <color rgb="FF0070C0"/>
      <name val="細明體"/>
      <family val="3"/>
      <charset val="136"/>
    </font>
    <font>
      <sz val="12"/>
      <color rgb="FF1F497D"/>
      <name val="Calibri"/>
      <family val="2"/>
    </font>
    <font>
      <sz val="12"/>
      <color theme="1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color theme="1"/>
      <name val="Calibri"/>
      <family val="2"/>
    </font>
    <font>
      <sz val="12"/>
      <color theme="1"/>
      <name val="細明體"/>
      <family val="3"/>
      <charset val="136"/>
    </font>
    <font>
      <sz val="9"/>
      <color theme="1"/>
      <name val="Arial Unicode MS"/>
      <family val="2"/>
      <charset val="136"/>
    </font>
    <font>
      <sz val="10"/>
      <color theme="0"/>
      <name val="Calibri"/>
      <family val="2"/>
    </font>
    <font>
      <sz val="9"/>
      <color indexed="9"/>
      <name val="Arial Unicode MS"/>
      <family val="2"/>
      <charset val="136"/>
    </font>
    <font>
      <sz val="10"/>
      <name val="Calibri"/>
      <family val="2"/>
    </font>
    <font>
      <sz val="12"/>
      <color theme="1"/>
      <name val="新細明體"/>
      <family val="2"/>
      <scheme val="minor"/>
    </font>
    <font>
      <strike/>
      <sz val="10"/>
      <color theme="1"/>
      <name val="新細明體"/>
      <family val="1"/>
      <charset val="136"/>
    </font>
    <font>
      <strike/>
      <sz val="10"/>
      <color rgb="FFFF0000"/>
      <name val="新細明體"/>
      <family val="1"/>
      <charset val="136"/>
    </font>
    <font>
      <sz val="10"/>
      <color theme="9" tint="0.39997558519241921"/>
      <name val="Calibri"/>
      <family val="2"/>
    </font>
    <font>
      <b/>
      <sz val="10"/>
      <name val="Calibri"/>
      <family val="2"/>
    </font>
    <font>
      <sz val="10"/>
      <color theme="2"/>
      <name val="Calibri"/>
      <family val="2"/>
    </font>
    <font>
      <sz val="10"/>
      <name val="細明體"/>
      <family val="3"/>
      <charset val="136"/>
    </font>
    <font>
      <sz val="10"/>
      <color rgb="FF0000FF"/>
      <name val="Calibri"/>
      <family val="2"/>
    </font>
    <font>
      <sz val="10"/>
      <color theme="1"/>
      <name val="細明體"/>
      <family val="3"/>
      <charset val="136"/>
    </font>
    <font>
      <sz val="10"/>
      <color rgb="FF0000FF"/>
      <name val="細明體"/>
      <family val="3"/>
      <charset val="136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1"/>
      <color theme="1"/>
      <name val="微軟正黑體"/>
      <family val="2"/>
      <charset val="136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b/>
      <sz val="10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i/>
      <sz val="10"/>
      <color theme="1"/>
      <name val="微軟正黑體"/>
      <family val="2"/>
      <charset val="136"/>
    </font>
    <font>
      <sz val="10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i/>
      <sz val="10"/>
      <color theme="1"/>
      <name val="微軟正黑體"/>
      <family val="2"/>
      <charset val="136"/>
    </font>
    <font>
      <i/>
      <sz val="10"/>
      <name val="微軟正黑體"/>
      <family val="2"/>
      <charset val="136"/>
    </font>
    <font>
      <strike/>
      <sz val="10"/>
      <color theme="1"/>
      <name val="微軟正黑體"/>
      <family val="2"/>
      <charset val="136"/>
    </font>
    <font>
      <sz val="10"/>
      <color theme="3" tint="-0.249977111117893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9"/>
      <color rgb="FFFF0000"/>
      <name val="微軟正黑體"/>
      <family val="2"/>
      <charset val="136"/>
    </font>
    <font>
      <b/>
      <sz val="9"/>
      <color theme="1"/>
      <name val="ヒラギノ角ゴ ProN W3"/>
      <family val="3"/>
      <charset val="128"/>
    </font>
    <font>
      <b/>
      <sz val="9"/>
      <color rgb="FFFF0000"/>
      <name val="細明體"/>
      <family val="3"/>
      <charset val="136"/>
    </font>
    <font>
      <sz val="10"/>
      <color theme="0"/>
      <name val="微軟正黑體"/>
      <family val="2"/>
      <charset val="136"/>
    </font>
    <font>
      <strike/>
      <sz val="10"/>
      <name val="微軟正黑體"/>
      <family val="2"/>
      <charset val="136"/>
    </font>
    <font>
      <b/>
      <sz val="12"/>
      <name val="微軟正黑體"/>
      <family val="2"/>
      <charset val="136"/>
    </font>
    <font>
      <sz val="20"/>
      <name val="Calibri"/>
      <family val="2"/>
    </font>
    <font>
      <sz val="20"/>
      <color theme="0" tint="-4.9989318521683403E-2"/>
      <name val="Calibri"/>
      <family val="2"/>
    </font>
    <font>
      <strike/>
      <sz val="10"/>
      <color indexed="8"/>
      <name val="Calibri"/>
      <family val="2"/>
    </font>
    <font>
      <strike/>
      <sz val="10"/>
      <color indexed="8"/>
      <name val="細明體"/>
      <family val="3"/>
      <charset val="136"/>
    </font>
    <font>
      <b/>
      <sz val="10"/>
      <color indexed="10"/>
      <name val="Calibri"/>
      <family val="2"/>
    </font>
    <font>
      <sz val="11"/>
      <name val="Calibri"/>
      <family val="2"/>
    </font>
    <font>
      <sz val="11"/>
      <name val="細明體"/>
      <family val="3"/>
      <charset val="136"/>
    </font>
    <font>
      <b/>
      <sz val="10"/>
      <color rgb="FF0000CC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0"/>
      <color rgb="FFFF0000"/>
      <name val="細明體"/>
      <family val="3"/>
      <charset val="136"/>
    </font>
    <font>
      <b/>
      <sz val="10"/>
      <color theme="0"/>
      <name val="Calibri"/>
      <family val="2"/>
    </font>
    <font>
      <sz val="10"/>
      <color theme="0" tint="-4.9989318521683403E-2"/>
      <name val="Calibri"/>
      <family val="2"/>
    </font>
    <font>
      <sz val="10"/>
      <color theme="8"/>
      <name val="Calibri"/>
      <family val="2"/>
    </font>
    <font>
      <strike/>
      <sz val="10"/>
      <color theme="1"/>
      <name val="Calibri"/>
      <family val="2"/>
    </font>
    <font>
      <strike/>
      <sz val="10"/>
      <color rgb="FFFF0000"/>
      <name val="Calibri"/>
      <family val="2"/>
    </font>
    <font>
      <sz val="10"/>
      <color rgb="FF0070C0"/>
      <name val="Calibri"/>
      <family val="2"/>
    </font>
    <font>
      <sz val="10"/>
      <color rgb="FFFF0000"/>
      <name val="細明體"/>
      <family val="3"/>
      <charset val="136"/>
    </font>
    <font>
      <b/>
      <sz val="10"/>
      <color rgb="FF0070C0"/>
      <name val="Calibri"/>
      <family val="2"/>
    </font>
    <font>
      <sz val="10"/>
      <color indexed="22"/>
      <name val="新細明體"/>
      <family val="1"/>
      <charset val="136"/>
    </font>
    <font>
      <sz val="10"/>
      <color indexed="22"/>
      <name val="Calibri"/>
      <family val="2"/>
    </font>
    <font>
      <sz val="10"/>
      <name val="BatangChe"/>
      <family val="3"/>
      <charset val="129"/>
    </font>
    <font>
      <sz val="12"/>
      <name val="Calibri"/>
      <family val="2"/>
    </font>
    <font>
      <strike/>
      <sz val="10"/>
      <name val="Calibri"/>
      <family val="2"/>
    </font>
    <font>
      <b/>
      <strike/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indexed="8"/>
      <name val="Calibri"/>
      <family val="2"/>
    </font>
    <font>
      <sz val="14"/>
      <name val="Calibri"/>
      <family val="2"/>
    </font>
    <font>
      <sz val="14"/>
      <color rgb="FFFF0000"/>
      <name val="Calibri"/>
      <family val="2"/>
    </font>
    <font>
      <sz val="14"/>
      <name val="細明體"/>
      <family val="3"/>
      <charset val="136"/>
    </font>
    <font>
      <strike/>
      <sz val="14"/>
      <color rgb="FFFF0000"/>
      <name val="Calibri"/>
      <family val="2"/>
    </font>
    <font>
      <b/>
      <sz val="12"/>
      <color theme="0"/>
      <name val="Arial Unicode MS"/>
      <family val="2"/>
      <charset val="136"/>
    </font>
    <font>
      <sz val="12"/>
      <color indexed="81"/>
      <name val="細明體"/>
      <family val="3"/>
      <charset val="136"/>
    </font>
    <font>
      <sz val="12"/>
      <color indexed="81"/>
      <name val="Tahoma"/>
      <family val="2"/>
    </font>
    <font>
      <sz val="12"/>
      <color theme="0"/>
      <name val="新細明體"/>
      <family val="2"/>
      <charset val="136"/>
      <scheme val="minor"/>
    </font>
    <font>
      <b/>
      <sz val="12"/>
      <color rgb="FFC0000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sz val="8"/>
      <name val="Arial Unicode MS"/>
      <family val="2"/>
      <charset val="136"/>
    </font>
    <font>
      <sz val="9"/>
      <name val="新細明體"/>
      <family val="1"/>
      <charset val="136"/>
      <scheme val="minor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sz val="20"/>
      <color rgb="FF0000FF"/>
      <name val="Arial Unicode MS"/>
      <family val="2"/>
      <charset val="136"/>
    </font>
    <font>
      <b/>
      <sz val="14"/>
      <name val="Arial Unicode MS"/>
      <family val="2"/>
      <charset val="136"/>
    </font>
    <font>
      <sz val="12"/>
      <color theme="1"/>
      <name val="Arial"/>
      <family val="2"/>
    </font>
    <font>
      <sz val="12"/>
      <color theme="1"/>
      <name val="新細明體"/>
      <family val="2"/>
      <charset val="136"/>
    </font>
    <font>
      <sz val="11"/>
      <name val="Arial Unicode MS"/>
      <family val="2"/>
      <charset val="136"/>
    </font>
    <font>
      <sz val="12"/>
      <color indexed="10"/>
      <name val="Arial Unicode MS"/>
      <family val="2"/>
      <charset val="136"/>
    </font>
    <font>
      <b/>
      <strike/>
      <sz val="10"/>
      <color indexed="8"/>
      <name val="Arial Unicode MS"/>
      <family val="2"/>
      <charset val="136"/>
    </font>
    <font>
      <strike/>
      <sz val="10"/>
      <color indexed="8"/>
      <name val="Arial Unicode MS"/>
      <family val="2"/>
      <charset val="136"/>
    </font>
    <font>
      <sz val="10"/>
      <color indexed="10"/>
      <name val="Arial Unicode MS"/>
      <family val="2"/>
      <charset val="136"/>
    </font>
    <font>
      <b/>
      <sz val="10"/>
      <color indexed="10"/>
      <name val="Arial Unicode MS"/>
      <family val="2"/>
      <charset val="136"/>
    </font>
    <font>
      <sz val="10"/>
      <name val="Helv"/>
      <family val="2"/>
    </font>
    <font>
      <b/>
      <sz val="36"/>
      <color indexed="18"/>
      <name val="Arial"/>
      <family val="2"/>
    </font>
    <font>
      <b/>
      <sz val="12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8"/>
      <name val="Arial"/>
      <family val="2"/>
    </font>
    <font>
      <b/>
      <sz val="10"/>
      <color indexed="56"/>
      <name val="Arial"/>
      <family val="2"/>
    </font>
    <font>
      <sz val="16"/>
      <name val="Arial"/>
      <family val="2"/>
    </font>
    <font>
      <sz val="16"/>
      <name val="細明體"/>
      <family val="3"/>
      <charset val="136"/>
    </font>
    <font>
      <sz val="2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新細明體"/>
      <family val="1"/>
      <charset val="136"/>
    </font>
    <font>
      <sz val="10"/>
      <color rgb="FFFF0000"/>
      <name val="Arial"/>
      <family val="2"/>
    </font>
    <font>
      <sz val="10"/>
      <color rgb="FFC00000"/>
      <name val="細明體"/>
      <family val="3"/>
      <charset val="136"/>
    </font>
    <font>
      <sz val="14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z val="14"/>
      <color rgb="FF0000CC"/>
      <name val="Arial Unicode MS"/>
      <family val="2"/>
      <charset val="136"/>
    </font>
    <font>
      <b/>
      <sz val="12"/>
      <color rgb="FF0000CC"/>
      <name val="Arial Unicode MS"/>
      <family val="2"/>
      <charset val="136"/>
    </font>
    <font>
      <sz val="12"/>
      <color rgb="FF0000FF"/>
      <name val="Arial Unicode MS"/>
      <family val="2"/>
      <charset val="136"/>
    </font>
    <font>
      <sz val="12"/>
      <color theme="1"/>
      <name val="微軟正黑體"/>
      <family val="2"/>
      <charset val="136"/>
    </font>
  </fonts>
  <fills count="7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theme="0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Dashed">
        <color indexed="64"/>
      </left>
      <right/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indexed="64"/>
      </right>
      <top/>
      <bottom style="thin">
        <color indexed="64"/>
      </bottom>
      <diagonal/>
    </border>
    <border>
      <left/>
      <right style="mediumDashed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58">
    <xf numFmtId="184" fontId="0" fillId="0" borderId="0">
      <alignment vertical="center"/>
    </xf>
    <xf numFmtId="184" fontId="7" fillId="0" borderId="0">
      <alignment vertical="center"/>
    </xf>
    <xf numFmtId="184" fontId="7" fillId="0" borderId="0"/>
    <xf numFmtId="184" fontId="7" fillId="0" borderId="0"/>
    <xf numFmtId="184" fontId="7" fillId="0" borderId="0"/>
    <xf numFmtId="184" fontId="6" fillId="0" borderId="0"/>
    <xf numFmtId="184" fontId="7" fillId="0" borderId="0">
      <alignment vertical="center"/>
    </xf>
    <xf numFmtId="184" fontId="7" fillId="0" borderId="0"/>
    <xf numFmtId="184" fontId="6" fillId="0" borderId="0"/>
    <xf numFmtId="44" fontId="1" fillId="0" borderId="0" applyFont="0" applyFill="0" applyBorder="0" applyAlignment="0" applyProtection="0">
      <alignment vertical="center"/>
    </xf>
    <xf numFmtId="184" fontId="37" fillId="0" borderId="0">
      <alignment vertical="center"/>
    </xf>
    <xf numFmtId="184" fontId="40" fillId="0" borderId="0"/>
    <xf numFmtId="184" fontId="7" fillId="0" borderId="0"/>
    <xf numFmtId="184" fontId="6" fillId="0" borderId="0"/>
    <xf numFmtId="184" fontId="44" fillId="0" borderId="0"/>
    <xf numFmtId="183" fontId="49" fillId="0" borderId="0">
      <alignment vertical="center"/>
    </xf>
    <xf numFmtId="183" fontId="50" fillId="0" borderId="0"/>
    <xf numFmtId="184" fontId="6" fillId="0" borderId="0"/>
    <xf numFmtId="185" fontId="50" fillId="0" borderId="0"/>
    <xf numFmtId="183" fontId="50" fillId="0" borderId="0"/>
    <xf numFmtId="184" fontId="7" fillId="0" borderId="0"/>
    <xf numFmtId="184" fontId="29" fillId="0" borderId="0">
      <alignment vertical="center"/>
    </xf>
    <xf numFmtId="184" fontId="7" fillId="0" borderId="0"/>
    <xf numFmtId="184" fontId="1" fillId="0" borderId="0">
      <alignment vertical="center"/>
    </xf>
    <xf numFmtId="184" fontId="52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/>
    <xf numFmtId="44" fontId="6" fillId="0" borderId="0" applyFont="0" applyFill="0" applyBorder="0" applyAlignment="0" applyProtection="0">
      <alignment vertical="center"/>
    </xf>
    <xf numFmtId="184" fontId="6" fillId="0" borderId="0"/>
    <xf numFmtId="184" fontId="54" fillId="0" borderId="0">
      <alignment vertical="center"/>
    </xf>
    <xf numFmtId="184" fontId="7" fillId="0" borderId="0">
      <alignment vertical="center"/>
    </xf>
    <xf numFmtId="184" fontId="44" fillId="0" borderId="0"/>
    <xf numFmtId="184" fontId="7" fillId="0" borderId="0"/>
    <xf numFmtId="184" fontId="7" fillId="0" borderId="0"/>
    <xf numFmtId="184" fontId="1" fillId="0" borderId="0">
      <alignment vertical="center"/>
    </xf>
    <xf numFmtId="184" fontId="1" fillId="0" borderId="0">
      <alignment vertical="center"/>
    </xf>
    <xf numFmtId="184" fontId="7" fillId="0" borderId="0"/>
    <xf numFmtId="184" fontId="7" fillId="0" borderId="0"/>
    <xf numFmtId="184" fontId="37" fillId="0" borderId="0">
      <alignment vertical="center"/>
    </xf>
    <xf numFmtId="184" fontId="107" fillId="0" borderId="0"/>
    <xf numFmtId="184" fontId="7" fillId="0" borderId="0"/>
    <xf numFmtId="184" fontId="7" fillId="0" borderId="0"/>
    <xf numFmtId="184" fontId="119" fillId="0" borderId="0">
      <alignment vertical="center"/>
    </xf>
    <xf numFmtId="184" fontId="107" fillId="0" borderId="0"/>
    <xf numFmtId="184" fontId="119" fillId="0" borderId="0">
      <alignment vertical="center"/>
    </xf>
    <xf numFmtId="184" fontId="131" fillId="0" borderId="0">
      <alignment vertical="center"/>
    </xf>
    <xf numFmtId="184" fontId="131" fillId="0" borderId="0">
      <alignment vertical="center"/>
    </xf>
    <xf numFmtId="184" fontId="131" fillId="0" borderId="0">
      <alignment vertical="center"/>
    </xf>
    <xf numFmtId="184" fontId="7" fillId="0" borderId="0"/>
    <xf numFmtId="184" fontId="7" fillId="0" borderId="0">
      <alignment vertical="center"/>
    </xf>
    <xf numFmtId="184" fontId="1" fillId="0" borderId="0">
      <alignment vertical="center"/>
    </xf>
    <xf numFmtId="184" fontId="7" fillId="0" borderId="0">
      <alignment vertical="center"/>
    </xf>
    <xf numFmtId="0" fontId="7" fillId="0" borderId="0"/>
    <xf numFmtId="0" fontId="189" fillId="0" borderId="0"/>
    <xf numFmtId="0" fontId="1" fillId="0" borderId="0">
      <alignment vertical="center"/>
    </xf>
    <xf numFmtId="184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</cellStyleXfs>
  <cellXfs count="1994">
    <xf numFmtId="184" fontId="0" fillId="0" borderId="0" xfId="0">
      <alignment vertical="center"/>
    </xf>
    <xf numFmtId="184" fontId="3" fillId="0" borderId="0" xfId="0" applyFont="1" applyBorder="1" applyAlignment="1" applyProtection="1">
      <alignment vertical="center"/>
      <protection locked="0"/>
    </xf>
    <xf numFmtId="184" fontId="3" fillId="0" borderId="0" xfId="0" applyFont="1" applyAlignment="1" applyProtection="1">
      <alignment horizontal="center" vertical="center"/>
      <protection locked="0"/>
    </xf>
    <xf numFmtId="184" fontId="5" fillId="0" borderId="0" xfId="0" applyFont="1" applyAlignment="1" applyProtection="1">
      <alignment horizontal="center" vertical="center"/>
      <protection locked="0"/>
    </xf>
    <xf numFmtId="184" fontId="5" fillId="0" borderId="0" xfId="0" applyFont="1" applyAlignment="1">
      <alignment horizontal="center" vertical="center"/>
    </xf>
    <xf numFmtId="184" fontId="3" fillId="0" borderId="0" xfId="0" applyFont="1" applyAlignment="1">
      <alignment horizontal="center" vertical="center"/>
    </xf>
    <xf numFmtId="184" fontId="3" fillId="0" borderId="0" xfId="0" applyFont="1" applyBorder="1" applyAlignment="1" applyProtection="1">
      <alignment horizontal="left" vertical="center"/>
      <protection locked="0"/>
    </xf>
    <xf numFmtId="184" fontId="6" fillId="0" borderId="0" xfId="2" applyFont="1" applyAlignment="1" applyProtection="1">
      <alignment horizontal="left" vertical="center"/>
      <protection locked="0"/>
    </xf>
    <xf numFmtId="184" fontId="10" fillId="4" borderId="0" xfId="2" applyFont="1" applyFill="1" applyAlignment="1" applyProtection="1">
      <alignment horizontal="center" vertical="center"/>
      <protection locked="0"/>
    </xf>
    <xf numFmtId="184" fontId="12" fillId="8" borderId="1" xfId="3" applyFont="1" applyFill="1" applyBorder="1" applyAlignment="1" applyProtection="1">
      <alignment horizontal="center" vertical="center" wrapText="1"/>
      <protection locked="0"/>
    </xf>
    <xf numFmtId="184" fontId="0" fillId="0" borderId="0" xfId="0" applyAlignment="1">
      <alignment horizontal="center" vertical="center"/>
    </xf>
    <xf numFmtId="184" fontId="8" fillId="7" borderId="0" xfId="0" applyFont="1" applyFill="1" applyBorder="1" applyAlignment="1" applyProtection="1">
      <alignment vertical="center"/>
      <protection locked="0"/>
    </xf>
    <xf numFmtId="184" fontId="0" fillId="0" borderId="0" xfId="0" applyBorder="1">
      <alignment vertical="center"/>
    </xf>
    <xf numFmtId="184" fontId="3" fillId="10" borderId="0" xfId="0" applyFont="1" applyFill="1" applyBorder="1" applyAlignment="1" applyProtection="1">
      <alignment horizontal="left" vertical="center"/>
      <protection locked="0"/>
    </xf>
    <xf numFmtId="184" fontId="11" fillId="0" borderId="0" xfId="7" applyFont="1" applyAlignment="1">
      <alignment horizontal="center"/>
    </xf>
    <xf numFmtId="184" fontId="0" fillId="0" borderId="0" xfId="0" applyBorder="1" applyAlignment="1">
      <alignment horizontal="left" vertical="center"/>
    </xf>
    <xf numFmtId="182" fontId="28" fillId="0" borderId="0" xfId="0" applyNumberFormat="1" applyFont="1" applyBorder="1" applyAlignment="1">
      <alignment horizontal="center" vertical="center"/>
    </xf>
    <xf numFmtId="184" fontId="11" fillId="0" borderId="0" xfId="5" applyFont="1" applyFill="1" applyBorder="1" applyAlignment="1">
      <alignment horizontal="center"/>
    </xf>
    <xf numFmtId="180" fontId="18" fillId="0" borderId="1" xfId="7" applyNumberFormat="1" applyFont="1" applyFill="1" applyBorder="1" applyAlignment="1">
      <alignment horizontal="center" vertical="center" wrapText="1"/>
    </xf>
    <xf numFmtId="184" fontId="0" fillId="0" borderId="0" xfId="0" applyFill="1">
      <alignment vertical="center"/>
    </xf>
    <xf numFmtId="184" fontId="0" fillId="0" borderId="0" xfId="0" applyFill="1" applyBorder="1" applyAlignment="1">
      <alignment horizontal="left" vertical="center"/>
    </xf>
    <xf numFmtId="184" fontId="0" fillId="0" borderId="0" xfId="0" applyAlignment="1">
      <alignment horizontal="left" vertical="center"/>
    </xf>
    <xf numFmtId="184" fontId="56" fillId="0" borderId="0" xfId="0" applyFont="1" applyFill="1" applyBorder="1">
      <alignment vertical="center"/>
    </xf>
    <xf numFmtId="187" fontId="56" fillId="0" borderId="0" xfId="0" applyNumberFormat="1" applyFont="1" applyFill="1" applyBorder="1">
      <alignment vertical="center"/>
    </xf>
    <xf numFmtId="9" fontId="56" fillId="0" borderId="0" xfId="0" applyNumberFormat="1" applyFont="1" applyFill="1" applyBorder="1">
      <alignment vertical="center"/>
    </xf>
    <xf numFmtId="184" fontId="0" fillId="0" borderId="0" xfId="0" applyFill="1" applyBorder="1" applyAlignment="1">
      <alignment horizontal="center" vertical="center" wrapText="1"/>
    </xf>
    <xf numFmtId="184" fontId="59" fillId="0" borderId="0" xfId="0" applyFont="1">
      <alignment vertical="center"/>
    </xf>
    <xf numFmtId="184" fontId="60" fillId="0" borderId="0" xfId="0" applyFont="1">
      <alignment vertical="center"/>
    </xf>
    <xf numFmtId="184" fontId="48" fillId="19" borderId="1" xfId="5" applyFont="1" applyFill="1" applyBorder="1" applyAlignment="1">
      <alignment horizontal="center" vertical="top" wrapText="1"/>
    </xf>
    <xf numFmtId="184" fontId="48" fillId="19" borderId="1" xfId="0" applyFont="1" applyFill="1" applyBorder="1" applyAlignment="1">
      <alignment horizontal="center" vertical="top" wrapText="1"/>
    </xf>
    <xf numFmtId="180" fontId="21" fillId="0" borderId="0" xfId="7" applyNumberFormat="1" applyFont="1" applyFill="1" applyBorder="1" applyAlignment="1">
      <alignment horizontal="left" vertical="center" wrapText="1"/>
    </xf>
    <xf numFmtId="184" fontId="0" fillId="0" borderId="0" xfId="0" applyFill="1" applyAlignment="1">
      <alignment horizontal="left" vertical="center"/>
    </xf>
    <xf numFmtId="180" fontId="21" fillId="0" borderId="0" xfId="7" applyNumberFormat="1" applyFont="1" applyFill="1" applyBorder="1" applyAlignment="1">
      <alignment horizontal="left" vertical="center"/>
    </xf>
    <xf numFmtId="14" fontId="27" fillId="9" borderId="0" xfId="0" applyNumberFormat="1" applyFont="1" applyFill="1" applyAlignment="1" applyProtection="1">
      <alignment horizontal="left" vertical="center"/>
      <protection locked="0"/>
    </xf>
    <xf numFmtId="184" fontId="57" fillId="0" borderId="0" xfId="8" applyNumberFormat="1" applyFont="1" applyFill="1" applyBorder="1" applyAlignment="1">
      <alignment horizontal="center"/>
    </xf>
    <xf numFmtId="14" fontId="27" fillId="9" borderId="0" xfId="0" applyNumberFormat="1" applyFont="1" applyFill="1" applyAlignment="1" applyProtection="1">
      <alignment vertical="center"/>
      <protection locked="0"/>
    </xf>
    <xf numFmtId="14" fontId="16" fillId="0" borderId="0" xfId="0" applyNumberFormat="1" applyFont="1" applyFill="1" applyAlignment="1" applyProtection="1">
      <alignment vertical="center"/>
      <protection locked="0"/>
    </xf>
    <xf numFmtId="14" fontId="21" fillId="0" borderId="0" xfId="0" applyNumberFormat="1" applyFont="1" applyFill="1" applyAlignment="1" applyProtection="1">
      <alignment vertical="center"/>
      <protection locked="0"/>
    </xf>
    <xf numFmtId="184" fontId="26" fillId="9" borderId="0" xfId="0" applyFont="1" applyFill="1" applyAlignment="1" applyProtection="1">
      <alignment vertical="center"/>
      <protection locked="0"/>
    </xf>
    <xf numFmtId="184" fontId="26" fillId="9" borderId="0" xfId="1" applyFont="1" applyFill="1" applyAlignment="1" applyProtection="1">
      <alignment vertical="center"/>
      <protection locked="0"/>
    </xf>
    <xf numFmtId="184" fontId="6" fillId="0" borderId="0" xfId="1" applyFont="1" applyFill="1" applyAlignment="1" applyProtection="1">
      <alignment vertical="center"/>
      <protection locked="0"/>
    </xf>
    <xf numFmtId="184" fontId="6" fillId="0" borderId="0" xfId="1" applyFont="1" applyAlignment="1" applyProtection="1">
      <alignment vertical="center"/>
      <protection locked="0"/>
    </xf>
    <xf numFmtId="184" fontId="0" fillId="19" borderId="1" xfId="0" applyFill="1" applyBorder="1" applyAlignment="1">
      <alignment horizontal="center" vertical="top" wrapText="1"/>
    </xf>
    <xf numFmtId="184" fontId="30" fillId="0" borderId="0" xfId="0" applyFont="1" applyFill="1" applyBorder="1" applyAlignment="1">
      <alignment horizontal="center"/>
    </xf>
    <xf numFmtId="184" fontId="30" fillId="0" borderId="0" xfId="0" applyFont="1" applyFill="1" applyAlignment="1">
      <alignment horizontal="center" vertical="center"/>
    </xf>
    <xf numFmtId="184" fontId="0" fillId="0" borderId="0" xfId="0" applyFill="1" applyAlignment="1">
      <alignment horizontal="center" vertical="center"/>
    </xf>
    <xf numFmtId="184" fontId="27" fillId="9" borderId="0" xfId="0" applyNumberFormat="1" applyFont="1" applyFill="1" applyAlignment="1" applyProtection="1">
      <alignment vertical="center"/>
      <protection locked="0"/>
    </xf>
    <xf numFmtId="184" fontId="3" fillId="9" borderId="0" xfId="0" applyFont="1" applyFill="1" applyBorder="1" applyAlignment="1" applyProtection="1">
      <alignment horizontal="left" vertical="center"/>
      <protection locked="0"/>
    </xf>
    <xf numFmtId="184" fontId="3" fillId="25" borderId="0" xfId="0" applyFont="1" applyFill="1" applyBorder="1" applyAlignment="1" applyProtection="1">
      <alignment horizontal="left" vertical="center"/>
      <protection locked="0"/>
    </xf>
    <xf numFmtId="184" fontId="28" fillId="39" borderId="1" xfId="5" applyNumberFormat="1" applyFont="1" applyFill="1" applyBorder="1" applyAlignment="1">
      <alignment horizontal="center" vertical="top" wrapText="1"/>
    </xf>
    <xf numFmtId="184" fontId="39" fillId="39" borderId="1" xfId="5" applyNumberFormat="1" applyFont="1" applyFill="1" applyBorder="1" applyAlignment="1">
      <alignment horizontal="center" vertical="top" wrapText="1"/>
    </xf>
    <xf numFmtId="184" fontId="30" fillId="0" borderId="1" xfId="0" applyNumberFormat="1" applyFont="1" applyBorder="1" applyAlignment="1">
      <alignment horizontal="center" vertical="center"/>
    </xf>
    <xf numFmtId="184" fontId="65" fillId="0" borderId="0" xfId="0" applyNumberFormat="1" applyFont="1" applyBorder="1" applyAlignment="1">
      <alignment horizontal="center" vertical="center"/>
    </xf>
    <xf numFmtId="184" fontId="63" fillId="8" borderId="1" xfId="3" applyNumberFormat="1" applyFont="1" applyFill="1" applyBorder="1" applyAlignment="1" applyProtection="1">
      <alignment horizontal="center" vertical="center" wrapText="1"/>
      <protection locked="0"/>
    </xf>
    <xf numFmtId="184" fontId="63" fillId="12" borderId="17" xfId="3" applyNumberFormat="1" applyFont="1" applyFill="1" applyBorder="1" applyAlignment="1" applyProtection="1">
      <alignment vertical="center"/>
      <protection locked="0"/>
    </xf>
    <xf numFmtId="184" fontId="63" fillId="12" borderId="4" xfId="3" applyNumberFormat="1" applyFont="1" applyFill="1" applyBorder="1" applyAlignment="1" applyProtection="1">
      <alignment vertical="center"/>
      <protection locked="0"/>
    </xf>
    <xf numFmtId="184" fontId="63" fillId="12" borderId="5" xfId="3" applyNumberFormat="1" applyFont="1" applyFill="1" applyBorder="1" applyAlignment="1" applyProtection="1">
      <alignment vertical="center"/>
      <protection locked="0"/>
    </xf>
    <xf numFmtId="184" fontId="63" fillId="12" borderId="5" xfId="3" applyNumberFormat="1" applyFont="1" applyFill="1" applyBorder="1" applyAlignment="1" applyProtection="1">
      <alignment horizontal="center" vertical="center"/>
      <protection locked="0"/>
    </xf>
    <xf numFmtId="184" fontId="30" fillId="0" borderId="0" xfId="0" applyNumberFormat="1" applyFont="1">
      <alignment vertical="center"/>
    </xf>
    <xf numFmtId="184" fontId="84" fillId="18" borderId="1" xfId="0" applyNumberFormat="1" applyFont="1" applyFill="1" applyBorder="1" applyAlignment="1">
      <alignment horizontal="center" vertical="center" wrapText="1"/>
    </xf>
    <xf numFmtId="184" fontId="63" fillId="8" borderId="16" xfId="3" applyNumberFormat="1" applyFont="1" applyFill="1" applyBorder="1" applyAlignment="1" applyProtection="1">
      <alignment horizontal="center" vertical="center" wrapText="1"/>
      <protection locked="0"/>
    </xf>
    <xf numFmtId="184" fontId="63" fillId="18" borderId="16" xfId="0" applyNumberFormat="1" applyFont="1" applyFill="1" applyBorder="1" applyAlignment="1">
      <alignment vertical="center" wrapText="1"/>
    </xf>
    <xf numFmtId="184" fontId="63" fillId="18" borderId="1" xfId="0" applyNumberFormat="1" applyFont="1" applyFill="1" applyBorder="1" applyAlignment="1">
      <alignment horizontal="center" vertical="center" wrapText="1"/>
    </xf>
    <xf numFmtId="184" fontId="63" fillId="8" borderId="18" xfId="3" applyNumberFormat="1" applyFont="1" applyFill="1" applyBorder="1" applyAlignment="1" applyProtection="1">
      <alignment horizontal="center" vertical="center" wrapText="1"/>
      <protection locked="0"/>
    </xf>
    <xf numFmtId="184" fontId="30" fillId="0" borderId="0" xfId="0" applyNumberFormat="1" applyFont="1" applyAlignment="1">
      <alignment horizontal="center" vertical="center"/>
    </xf>
    <xf numFmtId="184" fontId="30" fillId="0" borderId="5" xfId="0" applyNumberFormat="1" applyFont="1" applyBorder="1" applyAlignment="1">
      <alignment vertical="center"/>
    </xf>
    <xf numFmtId="184" fontId="30" fillId="0" borderId="0" xfId="0" applyNumberFormat="1" applyFont="1" applyAlignment="1">
      <alignment vertical="center"/>
    </xf>
    <xf numFmtId="184" fontId="30" fillId="0" borderId="0" xfId="9" applyNumberFormat="1" applyFont="1" applyAlignment="1">
      <alignment horizontal="center" vertical="center"/>
    </xf>
    <xf numFmtId="184" fontId="30" fillId="0" borderId="0" xfId="0" applyNumberFormat="1" applyFont="1" applyFill="1" applyAlignment="1">
      <alignment horizontal="center" vertical="center"/>
    </xf>
    <xf numFmtId="184" fontId="63" fillId="18" borderId="1" xfId="0" applyNumberFormat="1" applyFont="1" applyFill="1" applyBorder="1" applyAlignment="1">
      <alignment vertical="center" wrapText="1"/>
    </xf>
    <xf numFmtId="184" fontId="30" fillId="5" borderId="0" xfId="0" applyNumberFormat="1" applyFont="1" applyFill="1" applyAlignment="1">
      <alignment horizontal="center" vertical="center"/>
    </xf>
    <xf numFmtId="184" fontId="30" fillId="0" borderId="1" xfId="0" applyNumberFormat="1" applyFont="1" applyBorder="1">
      <alignment vertical="center"/>
    </xf>
    <xf numFmtId="184" fontId="85" fillId="0" borderId="0" xfId="0" applyNumberFormat="1" applyFont="1" applyAlignment="1">
      <alignment horizontal="center" vertical="center"/>
    </xf>
    <xf numFmtId="184" fontId="86" fillId="0" borderId="0" xfId="0" applyNumberFormat="1" applyFont="1" applyAlignment="1">
      <alignment horizontal="center" vertical="center"/>
    </xf>
    <xf numFmtId="184" fontId="30" fillId="0" borderId="0" xfId="0" applyNumberFormat="1" applyFont="1" applyAlignment="1">
      <alignment horizontal="left" vertical="center"/>
    </xf>
    <xf numFmtId="184" fontId="30" fillId="0" borderId="1" xfId="0" applyNumberFormat="1" applyFont="1" applyFill="1" applyBorder="1" applyAlignment="1">
      <alignment horizontal="center" vertical="center"/>
    </xf>
    <xf numFmtId="184" fontId="30" fillId="5" borderId="1" xfId="0" applyNumberFormat="1" applyFont="1" applyFill="1" applyBorder="1">
      <alignment vertical="center"/>
    </xf>
    <xf numFmtId="184" fontId="30" fillId="5" borderId="1" xfId="0" applyNumberFormat="1" applyFont="1" applyFill="1" applyBorder="1" applyAlignment="1">
      <alignment horizontal="right" vertical="center"/>
    </xf>
    <xf numFmtId="184" fontId="30" fillId="5" borderId="1" xfId="0" applyNumberFormat="1" applyFont="1" applyFill="1" applyBorder="1" applyAlignment="1">
      <alignment horizontal="center" vertical="center"/>
    </xf>
    <xf numFmtId="184" fontId="57" fillId="5" borderId="16" xfId="3" applyNumberFormat="1" applyFont="1" applyFill="1" applyBorder="1" applyAlignment="1">
      <alignment vertical="center"/>
    </xf>
    <xf numFmtId="184" fontId="30" fillId="0" borderId="0" xfId="0" applyNumberFormat="1" applyFont="1" applyFill="1" applyBorder="1" applyAlignment="1">
      <alignment horizontal="left" vertical="center"/>
    </xf>
    <xf numFmtId="184" fontId="0" fillId="0" borderId="0" xfId="0" applyNumberFormat="1">
      <alignment vertical="center"/>
    </xf>
    <xf numFmtId="184" fontId="12" fillId="8" borderId="1" xfId="3" applyNumberFormat="1" applyFont="1" applyFill="1" applyBorder="1" applyAlignment="1" applyProtection="1">
      <alignment horizontal="center" vertical="center" wrapText="1"/>
      <protection locked="0"/>
    </xf>
    <xf numFmtId="184" fontId="35" fillId="18" borderId="1" xfId="0" applyNumberFormat="1" applyFont="1" applyFill="1" applyBorder="1" applyAlignment="1">
      <alignment horizontal="center" vertical="center" wrapText="1"/>
    </xf>
    <xf numFmtId="184" fontId="34" fillId="18" borderId="1" xfId="0" applyNumberFormat="1" applyFont="1" applyFill="1" applyBorder="1" applyAlignment="1">
      <alignment horizontal="center" vertical="center" wrapText="1"/>
    </xf>
    <xf numFmtId="184" fontId="0" fillId="0" borderId="0" xfId="9" applyNumberFormat="1" applyFont="1" applyAlignment="1">
      <alignment horizontal="center" vertical="center"/>
    </xf>
    <xf numFmtId="184" fontId="0" fillId="0" borderId="0" xfId="0" applyNumberFormat="1" applyAlignment="1">
      <alignment horizontal="right" vertical="center"/>
    </xf>
    <xf numFmtId="184" fontId="65" fillId="0" borderId="9" xfId="0" applyNumberFormat="1" applyFont="1" applyBorder="1">
      <alignment vertical="center"/>
    </xf>
    <xf numFmtId="184" fontId="65" fillId="0" borderId="13" xfId="0" applyNumberFormat="1" applyFont="1" applyBorder="1">
      <alignment vertical="center"/>
    </xf>
    <xf numFmtId="184" fontId="65" fillId="0" borderId="15" xfId="0" applyNumberFormat="1" applyFont="1" applyBorder="1">
      <alignment vertical="center"/>
    </xf>
    <xf numFmtId="184" fontId="65" fillId="0" borderId="1" xfId="0" applyNumberFormat="1" applyFont="1" applyBorder="1">
      <alignment vertical="center"/>
    </xf>
    <xf numFmtId="184" fontId="65" fillId="0" borderId="20" xfId="0" applyNumberFormat="1" applyFont="1" applyBorder="1">
      <alignment vertical="center"/>
    </xf>
    <xf numFmtId="184" fontId="65" fillId="0" borderId="24" xfId="0" applyNumberFormat="1" applyFont="1" applyBorder="1">
      <alignment vertical="center"/>
    </xf>
    <xf numFmtId="184" fontId="65" fillId="0" borderId="0" xfId="0" applyNumberFormat="1" applyFont="1" applyBorder="1">
      <alignment vertical="center"/>
    </xf>
    <xf numFmtId="184" fontId="80" fillId="0" borderId="0" xfId="4" applyNumberFormat="1" applyFont="1" applyFill="1" applyAlignment="1">
      <alignment horizontal="left" vertical="center"/>
    </xf>
    <xf numFmtId="184" fontId="66" fillId="0" borderId="1" xfId="4" applyNumberFormat="1" applyFont="1" applyBorder="1" applyAlignment="1">
      <alignment horizontal="center" vertical="center" shrinkToFit="1"/>
    </xf>
    <xf numFmtId="184" fontId="30" fillId="0" borderId="1" xfId="0" applyNumberFormat="1" applyFont="1" applyBorder="1" applyAlignment="1">
      <alignment vertical="center"/>
    </xf>
    <xf numFmtId="184" fontId="0" fillId="0" borderId="1" xfId="0" applyNumberFormat="1" applyBorder="1" applyAlignment="1">
      <alignment vertical="center"/>
    </xf>
    <xf numFmtId="184" fontId="30" fillId="0" borderId="1" xfId="0" applyNumberFormat="1" applyFont="1" applyBorder="1" applyAlignment="1">
      <alignment horizontal="center" vertical="center"/>
    </xf>
    <xf numFmtId="184" fontId="65" fillId="0" borderId="1" xfId="0" applyNumberFormat="1" applyFont="1" applyBorder="1" applyAlignment="1">
      <alignment horizontal="left" vertical="center"/>
    </xf>
    <xf numFmtId="184" fontId="66" fillId="0" borderId="3" xfId="4" applyNumberFormat="1" applyFont="1" applyFill="1" applyBorder="1" applyAlignment="1">
      <alignment horizontal="center" vertical="center" shrinkToFit="1"/>
    </xf>
    <xf numFmtId="184" fontId="65" fillId="5" borderId="0" xfId="0" applyNumberFormat="1" applyFont="1" applyFill="1" applyBorder="1" applyAlignment="1">
      <alignment horizontal="center" vertical="center"/>
    </xf>
    <xf numFmtId="184" fontId="30" fillId="0" borderId="1" xfId="8" applyNumberFormat="1" applyFont="1" applyFill="1" applyBorder="1" applyAlignment="1">
      <alignment vertical="center"/>
    </xf>
    <xf numFmtId="184" fontId="0" fillId="0" borderId="0" xfId="0" applyNumberFormat="1" applyAlignment="1">
      <alignment horizontal="center" vertical="center"/>
    </xf>
    <xf numFmtId="184" fontId="30" fillId="0" borderId="16" xfId="0" applyNumberFormat="1" applyFont="1" applyBorder="1" applyAlignment="1">
      <alignment horizontal="center" vertical="center"/>
    </xf>
    <xf numFmtId="184" fontId="30" fillId="0" borderId="17" xfId="0" applyNumberFormat="1" applyFont="1" applyBorder="1" applyAlignment="1">
      <alignment horizontal="center" vertical="center"/>
    </xf>
    <xf numFmtId="184" fontId="30" fillId="0" borderId="18" xfId="0" applyNumberFormat="1" applyFont="1" applyBorder="1" applyAlignment="1">
      <alignment horizontal="center" vertical="center"/>
    </xf>
    <xf numFmtId="184" fontId="30" fillId="0" borderId="1" xfId="8" applyNumberFormat="1" applyFont="1" applyFill="1" applyBorder="1" applyAlignment="1">
      <alignment horizontal="center" vertical="center"/>
    </xf>
    <xf numFmtId="184" fontId="30" fillId="0" borderId="1" xfId="0" applyNumberFormat="1" applyFont="1" applyBorder="1" applyAlignment="1">
      <alignment horizontal="center"/>
    </xf>
    <xf numFmtId="184" fontId="57" fillId="0" borderId="1" xfId="8" applyNumberFormat="1" applyFont="1" applyFill="1" applyBorder="1" applyAlignment="1">
      <alignment horizontal="center"/>
    </xf>
    <xf numFmtId="184" fontId="0" fillId="0" borderId="1" xfId="0" applyNumberFormat="1" applyBorder="1">
      <alignment vertical="center"/>
    </xf>
    <xf numFmtId="184" fontId="0" fillId="0" borderId="0" xfId="0" applyNumberFormat="1" applyBorder="1">
      <alignment vertical="center"/>
    </xf>
    <xf numFmtId="184" fontId="66" fillId="0" borderId="0" xfId="4" applyNumberFormat="1" applyFont="1" applyFill="1" applyBorder="1" applyAlignment="1">
      <alignment horizontal="center" vertical="center" shrinkToFit="1"/>
    </xf>
    <xf numFmtId="184" fontId="65" fillId="0" borderId="0" xfId="0" applyNumberFormat="1" applyFont="1" applyBorder="1" applyAlignment="1">
      <alignment horizontal="center" vertical="center" shrinkToFit="1"/>
    </xf>
    <xf numFmtId="184" fontId="30" fillId="0" borderId="0" xfId="0" applyNumberFormat="1" applyFont="1" applyBorder="1">
      <alignment vertical="center"/>
    </xf>
    <xf numFmtId="176" fontId="65" fillId="0" borderId="1" xfId="0" applyNumberFormat="1" applyFont="1" applyBorder="1" applyAlignment="1">
      <alignment horizontal="center" vertical="center"/>
    </xf>
    <xf numFmtId="176" fontId="65" fillId="0" borderId="0" xfId="0" applyNumberFormat="1" applyFont="1" applyBorder="1" applyAlignment="1">
      <alignment horizontal="center" vertical="center"/>
    </xf>
    <xf numFmtId="184" fontId="65" fillId="2" borderId="1" xfId="0" applyNumberFormat="1" applyFont="1" applyFill="1" applyBorder="1" applyAlignment="1">
      <alignment horizontal="center" vertical="center"/>
    </xf>
    <xf numFmtId="176" fontId="65" fillId="0" borderId="24" xfId="0" applyNumberFormat="1" applyFont="1" applyBorder="1" applyAlignment="1">
      <alignment horizontal="center" vertical="center"/>
    </xf>
    <xf numFmtId="184" fontId="65" fillId="2" borderId="24" xfId="0" applyNumberFormat="1" applyFont="1" applyFill="1" applyBorder="1" applyAlignment="1">
      <alignment horizontal="center" vertical="center"/>
    </xf>
    <xf numFmtId="176" fontId="65" fillId="0" borderId="25" xfId="0" applyNumberFormat="1" applyFont="1" applyBorder="1" applyAlignment="1">
      <alignment horizontal="center" vertical="center"/>
    </xf>
    <xf numFmtId="179" fontId="65" fillId="0" borderId="0" xfId="0" applyNumberFormat="1" applyFont="1" applyBorder="1" applyAlignment="1">
      <alignment horizontal="center" vertical="center"/>
    </xf>
    <xf numFmtId="9" fontId="65" fillId="5" borderId="0" xfId="0" applyNumberFormat="1" applyFont="1" applyFill="1" applyBorder="1" applyAlignment="1">
      <alignment horizontal="center" vertical="center"/>
    </xf>
    <xf numFmtId="184" fontId="65" fillId="5" borderId="20" xfId="0" applyNumberFormat="1" applyFont="1" applyFill="1" applyBorder="1" applyAlignment="1">
      <alignment horizontal="center" vertical="center"/>
    </xf>
    <xf numFmtId="181" fontId="65" fillId="5" borderId="1" xfId="0" applyNumberFormat="1" applyFont="1" applyFill="1" applyBorder="1" applyAlignment="1">
      <alignment horizontal="center" vertical="center"/>
    </xf>
    <xf numFmtId="176" fontId="65" fillId="0" borderId="19" xfId="0" applyNumberFormat="1" applyFont="1" applyBorder="1" applyAlignment="1">
      <alignment horizontal="center" vertical="center"/>
    </xf>
    <xf numFmtId="184" fontId="66" fillId="42" borderId="45" xfId="4" applyNumberFormat="1" applyFont="1" applyFill="1" applyBorder="1" applyAlignment="1">
      <alignment horizontal="center" vertical="center" shrinkToFit="1"/>
    </xf>
    <xf numFmtId="184" fontId="65" fillId="42" borderId="45" xfId="0" applyNumberFormat="1" applyFont="1" applyFill="1" applyBorder="1" applyAlignment="1">
      <alignment horizontal="center" vertical="center" shrinkToFit="1"/>
    </xf>
    <xf numFmtId="184" fontId="65" fillId="42" borderId="45" xfId="0" applyNumberFormat="1" applyFont="1" applyFill="1" applyBorder="1" applyAlignment="1">
      <alignment horizontal="center" vertical="center"/>
    </xf>
    <xf numFmtId="176" fontId="65" fillId="5" borderId="35" xfId="0" applyNumberFormat="1" applyFont="1" applyFill="1" applyBorder="1" applyAlignment="1">
      <alignment horizontal="center" vertical="center"/>
    </xf>
    <xf numFmtId="177" fontId="65" fillId="5" borderId="0" xfId="0" applyNumberFormat="1" applyFont="1" applyFill="1" applyBorder="1" applyAlignment="1">
      <alignment horizontal="center" vertical="center"/>
    </xf>
    <xf numFmtId="184" fontId="0" fillId="28" borderId="0" xfId="0" applyNumberFormat="1" applyFill="1">
      <alignment vertical="center"/>
    </xf>
    <xf numFmtId="184" fontId="0" fillId="28" borderId="0" xfId="0" applyNumberFormat="1" applyFill="1" applyAlignment="1">
      <alignment horizontal="right" vertical="center"/>
    </xf>
    <xf numFmtId="184" fontId="0" fillId="28" borderId="0" xfId="9" applyNumberFormat="1" applyFont="1" applyFill="1" applyAlignment="1">
      <alignment horizontal="center" vertical="center"/>
    </xf>
    <xf numFmtId="192" fontId="65" fillId="5" borderId="0" xfId="0" applyNumberFormat="1" applyFont="1" applyFill="1" applyBorder="1" applyAlignment="1">
      <alignment horizontal="center" vertical="center"/>
    </xf>
    <xf numFmtId="191" fontId="65" fillId="0" borderId="0" xfId="0" applyNumberFormat="1" applyFont="1" applyBorder="1" applyAlignment="1">
      <alignment horizontal="center" vertical="center" shrinkToFit="1"/>
    </xf>
    <xf numFmtId="192" fontId="65" fillId="2" borderId="16" xfId="0" applyNumberFormat="1" applyFont="1" applyFill="1" applyBorder="1" applyAlignment="1">
      <alignment horizontal="center" vertical="center"/>
    </xf>
    <xf numFmtId="184" fontId="66" fillId="5" borderId="13" xfId="4" applyNumberFormat="1" applyFont="1" applyFill="1" applyBorder="1" applyAlignment="1">
      <alignment horizontal="center" vertical="center"/>
    </xf>
    <xf numFmtId="184" fontId="65" fillId="0" borderId="0" xfId="0" applyNumberFormat="1" applyFont="1">
      <alignment vertical="center"/>
    </xf>
    <xf numFmtId="184" fontId="65" fillId="5" borderId="0" xfId="0" applyNumberFormat="1" applyFont="1" applyFill="1" applyBorder="1">
      <alignment vertical="center"/>
    </xf>
    <xf numFmtId="184" fontId="65" fillId="0" borderId="15" xfId="0" applyNumberFormat="1" applyFont="1" applyBorder="1" applyAlignment="1">
      <alignment horizontal="center" vertical="center"/>
    </xf>
    <xf numFmtId="184" fontId="101" fillId="0" borderId="1" xfId="35" applyFont="1" applyBorder="1" applyAlignment="1">
      <alignment horizontal="center"/>
    </xf>
    <xf numFmtId="184" fontId="101" fillId="0" borderId="1" xfId="35" applyFont="1" applyBorder="1" applyAlignment="1">
      <alignment horizontal="center" vertical="center"/>
    </xf>
    <xf numFmtId="184" fontId="96" fillId="0" borderId="0" xfId="35" applyFont="1" applyAlignment="1">
      <alignment horizontal="center" vertical="center"/>
    </xf>
    <xf numFmtId="184" fontId="1" fillId="0" borderId="0" xfId="35">
      <alignment vertical="center"/>
    </xf>
    <xf numFmtId="184" fontId="101" fillId="2" borderId="1" xfId="35" applyFont="1" applyFill="1" applyBorder="1" applyAlignment="1">
      <alignment horizontal="center" vertical="center"/>
    </xf>
    <xf numFmtId="184" fontId="103" fillId="2" borderId="1" xfId="36" quotePrefix="1" applyFont="1" applyFill="1" applyBorder="1" applyAlignment="1">
      <alignment horizontal="center" vertical="center" wrapText="1"/>
    </xf>
    <xf numFmtId="184" fontId="101" fillId="0" borderId="1" xfId="35" applyFont="1" applyFill="1" applyBorder="1" applyAlignment="1">
      <alignment horizontal="center"/>
    </xf>
    <xf numFmtId="184" fontId="101" fillId="0" borderId="1" xfId="35" applyFont="1" applyFill="1" applyBorder="1" applyAlignment="1">
      <alignment horizontal="center" vertical="center"/>
    </xf>
    <xf numFmtId="185" fontId="101" fillId="0" borderId="1" xfId="35" applyNumberFormat="1" applyFont="1" applyFill="1" applyBorder="1" applyAlignment="1">
      <alignment horizontal="center" vertical="center"/>
    </xf>
    <xf numFmtId="184" fontId="96" fillId="0" borderId="0" xfId="35" applyFont="1" applyFill="1" applyAlignment="1">
      <alignment horizontal="center" vertical="center"/>
    </xf>
    <xf numFmtId="185" fontId="104" fillId="46" borderId="1" xfId="35" applyNumberFormat="1" applyFont="1" applyFill="1" applyBorder="1" applyAlignment="1">
      <alignment horizontal="center" vertical="center"/>
    </xf>
    <xf numFmtId="193" fontId="105" fillId="47" borderId="1" xfId="37" applyNumberFormat="1" applyFont="1" applyFill="1" applyBorder="1" applyAlignment="1">
      <alignment horizontal="center" vertical="center"/>
    </xf>
    <xf numFmtId="184" fontId="101" fillId="0" borderId="1" xfId="35" applyFont="1" applyFill="1" applyBorder="1" applyAlignment="1">
      <alignment horizontal="left" vertical="center"/>
    </xf>
    <xf numFmtId="178" fontId="96" fillId="0" borderId="1" xfId="35" applyNumberFormat="1" applyFont="1" applyBorder="1" applyAlignment="1">
      <alignment horizontal="center" vertical="center"/>
    </xf>
    <xf numFmtId="184" fontId="96" fillId="0" borderId="1" xfId="35" applyFont="1" applyBorder="1" applyAlignment="1">
      <alignment horizontal="center" vertical="center"/>
    </xf>
    <xf numFmtId="176" fontId="96" fillId="0" borderId="1" xfId="35" applyNumberFormat="1" applyFont="1" applyBorder="1" applyAlignment="1">
      <alignment horizontal="center" vertical="center"/>
    </xf>
    <xf numFmtId="176" fontId="96" fillId="0" borderId="1" xfId="35" applyNumberFormat="1" applyFont="1" applyFill="1" applyBorder="1" applyAlignment="1">
      <alignment horizontal="center" vertical="center"/>
    </xf>
    <xf numFmtId="184" fontId="96" fillId="48" borderId="0" xfId="35" applyFont="1" applyFill="1" applyAlignment="1">
      <alignment horizontal="center" vertical="center"/>
    </xf>
    <xf numFmtId="184" fontId="96" fillId="48" borderId="0" xfId="35" applyFont="1" applyFill="1" applyAlignment="1">
      <alignment horizontal="center" vertical="center" wrapText="1"/>
    </xf>
    <xf numFmtId="184" fontId="96" fillId="2" borderId="0" xfId="35" applyFont="1" applyFill="1" applyAlignment="1">
      <alignment horizontal="center" vertical="center" wrapText="1"/>
    </xf>
    <xf numFmtId="178" fontId="96" fillId="0" borderId="1" xfId="35" applyNumberFormat="1" applyFont="1" applyFill="1" applyBorder="1" applyAlignment="1">
      <alignment horizontal="center" vertical="center"/>
    </xf>
    <xf numFmtId="184" fontId="96" fillId="0" borderId="1" xfId="35" applyFont="1" applyFill="1" applyBorder="1" applyAlignment="1">
      <alignment horizontal="center" vertical="center"/>
    </xf>
    <xf numFmtId="184" fontId="103" fillId="0" borderId="0" xfId="39" applyFont="1" applyFill="1" applyAlignment="1">
      <alignment vertical="center"/>
    </xf>
    <xf numFmtId="184" fontId="105" fillId="47" borderId="1" xfId="37" applyFont="1" applyFill="1" applyBorder="1" applyAlignment="1">
      <alignment vertical="center" shrinkToFit="1"/>
    </xf>
    <xf numFmtId="184" fontId="108" fillId="0" borderId="1" xfId="35" applyFont="1" applyBorder="1" applyAlignment="1">
      <alignment horizontal="left" vertical="center"/>
    </xf>
    <xf numFmtId="184" fontId="108" fillId="0" borderId="1" xfId="35" applyFont="1" applyFill="1" applyBorder="1" applyAlignment="1">
      <alignment horizontal="left" vertical="center"/>
    </xf>
    <xf numFmtId="184" fontId="109" fillId="0" borderId="1" xfId="35" applyFont="1" applyBorder="1" applyAlignment="1">
      <alignment horizontal="left" vertical="center"/>
    </xf>
    <xf numFmtId="184" fontId="109" fillId="0" borderId="1" xfId="35" applyFont="1" applyFill="1" applyBorder="1" applyAlignment="1">
      <alignment horizontal="left" vertical="center"/>
    </xf>
    <xf numFmtId="184" fontId="108" fillId="5" borderId="1" xfId="35" applyFont="1" applyFill="1" applyBorder="1" applyAlignment="1">
      <alignment horizontal="left" vertical="center"/>
    </xf>
    <xf numFmtId="184" fontId="108" fillId="49" borderId="1" xfId="35" applyFont="1" applyFill="1" applyBorder="1" applyAlignment="1">
      <alignment horizontal="left" vertical="center"/>
    </xf>
    <xf numFmtId="184" fontId="108" fillId="35" borderId="1" xfId="35" applyFont="1" applyFill="1" applyBorder="1" applyAlignment="1">
      <alignment horizontal="left" vertical="center"/>
    </xf>
    <xf numFmtId="184" fontId="30" fillId="0" borderId="1" xfId="40" applyFont="1" applyFill="1" applyBorder="1" applyAlignment="1">
      <alignment horizontal="center" vertical="center" wrapText="1"/>
    </xf>
    <xf numFmtId="184" fontId="88" fillId="0" borderId="1" xfId="40" applyFont="1" applyFill="1" applyBorder="1" applyAlignment="1">
      <alignment horizontal="center" vertical="center" wrapText="1"/>
    </xf>
    <xf numFmtId="184" fontId="57" fillId="0" borderId="1" xfId="40" applyNumberFormat="1" applyFont="1" applyFill="1" applyBorder="1" applyAlignment="1">
      <alignment horizontal="center" vertical="center" wrapText="1"/>
    </xf>
    <xf numFmtId="184" fontId="57" fillId="0" borderId="1" xfId="40" applyFont="1" applyFill="1" applyBorder="1" applyAlignment="1">
      <alignment horizontal="center" vertical="center" wrapText="1"/>
    </xf>
    <xf numFmtId="176" fontId="96" fillId="30" borderId="1" xfId="35" applyNumberFormat="1" applyFont="1" applyFill="1" applyBorder="1" applyAlignment="1">
      <alignment horizontal="center" vertical="center"/>
    </xf>
    <xf numFmtId="184" fontId="96" fillId="5" borderId="1" xfId="35" applyFont="1" applyFill="1" applyBorder="1" applyAlignment="1">
      <alignment horizontal="center" vertical="center"/>
    </xf>
    <xf numFmtId="184" fontId="101" fillId="5" borderId="1" xfId="35" applyFont="1" applyFill="1" applyBorder="1" applyAlignment="1">
      <alignment horizontal="center" vertical="center"/>
    </xf>
    <xf numFmtId="178" fontId="104" fillId="50" borderId="1" xfId="35" applyNumberFormat="1" applyFont="1" applyFill="1" applyBorder="1" applyAlignment="1">
      <alignment horizontal="center" vertical="center"/>
    </xf>
    <xf numFmtId="184" fontId="101" fillId="51" borderId="1" xfId="35" applyFont="1" applyFill="1" applyBorder="1" applyAlignment="1">
      <alignment horizontal="center" vertical="center"/>
    </xf>
    <xf numFmtId="184" fontId="96" fillId="52" borderId="1" xfId="35" applyFont="1" applyFill="1" applyBorder="1" applyAlignment="1">
      <alignment horizontal="center" vertical="center"/>
    </xf>
    <xf numFmtId="184" fontId="110" fillId="0" borderId="1" xfId="35" applyFont="1" applyBorder="1" applyAlignment="1">
      <alignment horizontal="center" vertical="center"/>
    </xf>
    <xf numFmtId="184" fontId="106" fillId="0" borderId="1" xfId="35" applyFont="1" applyBorder="1" applyAlignment="1">
      <alignment horizontal="center" vertical="center"/>
    </xf>
    <xf numFmtId="184" fontId="104" fillId="53" borderId="1" xfId="35" applyFont="1" applyFill="1" applyBorder="1" applyAlignment="1">
      <alignment horizontal="center" vertical="center"/>
    </xf>
    <xf numFmtId="184" fontId="96" fillId="2" borderId="1" xfId="35" applyFont="1" applyFill="1" applyBorder="1" applyAlignment="1">
      <alignment horizontal="center" vertical="center"/>
    </xf>
    <xf numFmtId="184" fontId="38" fillId="0" borderId="1" xfId="35" applyFont="1" applyBorder="1">
      <alignment vertical="center"/>
    </xf>
    <xf numFmtId="184" fontId="38" fillId="2" borderId="1" xfId="35" applyFont="1" applyFill="1" applyBorder="1" applyAlignment="1">
      <alignment horizontal="center" vertical="center"/>
    </xf>
    <xf numFmtId="194" fontId="33" fillId="0" borderId="1" xfId="9" applyNumberFormat="1" applyFont="1" applyFill="1" applyBorder="1" applyAlignment="1">
      <alignment horizontal="center" vertical="center"/>
    </xf>
    <xf numFmtId="184" fontId="38" fillId="0" borderId="1" xfId="35" applyFont="1" applyBorder="1" applyAlignment="1">
      <alignment horizontal="center" vertical="center"/>
    </xf>
    <xf numFmtId="184" fontId="33" fillId="0" borderId="1" xfId="35" applyFont="1" applyFill="1" applyBorder="1" applyAlignment="1">
      <alignment horizontal="left" vertical="center" shrinkToFit="1"/>
    </xf>
    <xf numFmtId="184" fontId="33" fillId="0" borderId="1" xfId="35" applyFont="1" applyFill="1" applyBorder="1" applyAlignment="1">
      <alignment horizontal="left" vertical="center" wrapText="1" shrinkToFit="1"/>
    </xf>
    <xf numFmtId="184" fontId="1" fillId="2" borderId="1" xfId="35" applyFill="1" applyBorder="1" applyAlignment="1">
      <alignment horizontal="center" vertical="center"/>
    </xf>
    <xf numFmtId="184" fontId="1" fillId="0" borderId="1" xfId="35" applyBorder="1" applyAlignment="1">
      <alignment horizontal="center" vertical="center"/>
    </xf>
    <xf numFmtId="184" fontId="33" fillId="0" borderId="1" xfId="35" applyFont="1" applyFill="1" applyBorder="1" applyAlignment="1">
      <alignment horizontal="center" vertical="center"/>
    </xf>
    <xf numFmtId="184" fontId="75" fillId="0" borderId="1" xfId="35" applyFont="1" applyFill="1" applyBorder="1">
      <alignment vertical="center"/>
    </xf>
    <xf numFmtId="184" fontId="1" fillId="0" borderId="1" xfId="35" applyFill="1" applyBorder="1" applyAlignment="1">
      <alignment horizontal="center" vertical="center"/>
    </xf>
    <xf numFmtId="49" fontId="1" fillId="0" borderId="1" xfId="35" applyNumberFormat="1" applyBorder="1" applyAlignment="1"/>
    <xf numFmtId="184" fontId="57" fillId="0" borderId="1" xfId="35" applyFont="1" applyFill="1" applyBorder="1" applyAlignment="1">
      <alignment horizontal="left" vertical="center"/>
    </xf>
    <xf numFmtId="49" fontId="1" fillId="0" borderId="1" xfId="35" applyNumberFormat="1" applyFill="1" applyBorder="1" applyAlignment="1"/>
    <xf numFmtId="184" fontId="33" fillId="0" borderId="1" xfId="35" applyFont="1" applyFill="1" applyBorder="1" applyAlignment="1">
      <alignment horizontal="left" vertical="center" wrapText="1"/>
    </xf>
    <xf numFmtId="184" fontId="75" fillId="0" borderId="1" xfId="41" applyFont="1" applyFill="1" applyBorder="1" applyAlignment="1">
      <alignment horizontal="left" vertical="center" wrapText="1" shrinkToFit="1"/>
    </xf>
    <xf numFmtId="49" fontId="29" fillId="0" borderId="1" xfId="35" applyNumberFormat="1" applyFont="1" applyBorder="1" applyAlignment="1"/>
    <xf numFmtId="184" fontId="77" fillId="0" borderId="1" xfId="35" applyFont="1" applyFill="1" applyBorder="1" applyAlignment="1">
      <alignment horizontal="left" vertical="center" shrinkToFit="1"/>
    </xf>
    <xf numFmtId="184" fontId="111" fillId="0" borderId="1" xfId="35" applyFont="1" applyFill="1" applyBorder="1" applyAlignment="1">
      <alignment horizontal="center" vertical="center"/>
    </xf>
    <xf numFmtId="185" fontId="111" fillId="0" borderId="1" xfId="35" applyNumberFormat="1" applyFont="1" applyFill="1" applyBorder="1" applyAlignment="1">
      <alignment horizontal="center" vertical="center"/>
    </xf>
    <xf numFmtId="184" fontId="106" fillId="27" borderId="1" xfId="35" applyFont="1" applyFill="1" applyBorder="1">
      <alignment vertical="center"/>
    </xf>
    <xf numFmtId="184" fontId="106" fillId="27" borderId="1" xfId="35" applyFont="1" applyFill="1" applyBorder="1" applyAlignment="1">
      <alignment horizontal="center" vertical="center"/>
    </xf>
    <xf numFmtId="185" fontId="106" fillId="27" borderId="1" xfId="35" applyNumberFormat="1" applyFont="1" applyFill="1" applyBorder="1" applyAlignment="1">
      <alignment horizontal="center" vertical="center"/>
    </xf>
    <xf numFmtId="184" fontId="106" fillId="0" borderId="1" xfId="35" applyFont="1" applyFill="1" applyBorder="1">
      <alignment vertical="center"/>
    </xf>
    <xf numFmtId="184" fontId="106" fillId="0" borderId="1" xfId="35" applyFont="1" applyFill="1" applyBorder="1" applyAlignment="1">
      <alignment horizontal="center" vertical="center"/>
    </xf>
    <xf numFmtId="185" fontId="106" fillId="0" borderId="1" xfId="35" applyNumberFormat="1" applyFont="1" applyFill="1" applyBorder="1" applyAlignment="1">
      <alignment horizontal="center" vertical="center"/>
    </xf>
    <xf numFmtId="184" fontId="106" fillId="23" borderId="1" xfId="35" applyFont="1" applyFill="1" applyBorder="1">
      <alignment vertical="center"/>
    </xf>
    <xf numFmtId="184" fontId="106" fillId="23" borderId="1" xfId="35" applyFont="1" applyFill="1" applyBorder="1" applyAlignment="1">
      <alignment horizontal="center" vertical="center"/>
    </xf>
    <xf numFmtId="185" fontId="106" fillId="23" borderId="1" xfId="35" applyNumberFormat="1" applyFont="1" applyFill="1" applyBorder="1" applyAlignment="1">
      <alignment horizontal="center" vertical="center"/>
    </xf>
    <xf numFmtId="184" fontId="101" fillId="0" borderId="1" xfId="35" applyFont="1" applyFill="1" applyBorder="1">
      <alignment vertical="center"/>
    </xf>
    <xf numFmtId="184" fontId="106" fillId="5" borderId="1" xfId="35" applyFont="1" applyFill="1" applyBorder="1">
      <alignment vertical="center"/>
    </xf>
    <xf numFmtId="184" fontId="106" fillId="54" borderId="1" xfId="35" applyFont="1" applyFill="1" applyBorder="1">
      <alignment vertical="center"/>
    </xf>
    <xf numFmtId="184" fontId="106" fillId="54" borderId="1" xfId="35" applyFont="1" applyFill="1" applyBorder="1" applyAlignment="1">
      <alignment horizontal="center" vertical="center"/>
    </xf>
    <xf numFmtId="185" fontId="106" fillId="54" borderId="1" xfId="35" applyNumberFormat="1" applyFont="1" applyFill="1" applyBorder="1" applyAlignment="1">
      <alignment horizontal="center" vertical="center"/>
    </xf>
    <xf numFmtId="184" fontId="106" fillId="0" borderId="1" xfId="36" applyFont="1" applyFill="1" applyBorder="1" applyAlignment="1">
      <alignment vertical="center" wrapText="1"/>
    </xf>
    <xf numFmtId="184" fontId="106" fillId="54" borderId="1" xfId="36" applyFont="1" applyFill="1" applyBorder="1" applyAlignment="1">
      <alignment vertical="center" wrapText="1"/>
    </xf>
    <xf numFmtId="184" fontId="106" fillId="54" borderId="1" xfId="36" applyFont="1" applyFill="1" applyBorder="1" applyAlignment="1">
      <alignment vertical="center"/>
    </xf>
    <xf numFmtId="184" fontId="114" fillId="0" borderId="1" xfId="35" applyFont="1" applyFill="1" applyBorder="1">
      <alignment vertical="center"/>
    </xf>
    <xf numFmtId="184" fontId="114" fillId="2" borderId="1" xfId="35" applyFont="1" applyFill="1" applyBorder="1">
      <alignment vertical="center"/>
    </xf>
    <xf numFmtId="184" fontId="106" fillId="2" borderId="1" xfId="35" applyFont="1" applyFill="1" applyBorder="1" applyAlignment="1">
      <alignment horizontal="center" vertical="center"/>
    </xf>
    <xf numFmtId="185" fontId="106" fillId="2" borderId="1" xfId="35" applyNumberFormat="1" applyFont="1" applyFill="1" applyBorder="1" applyAlignment="1">
      <alignment horizontal="center" vertical="center"/>
    </xf>
    <xf numFmtId="184" fontId="6" fillId="0" borderId="1" xfId="0" applyFont="1" applyFill="1" applyBorder="1" applyAlignment="1"/>
    <xf numFmtId="180" fontId="6" fillId="0" borderId="1" xfId="31" applyNumberFormat="1" applyFont="1" applyFill="1" applyBorder="1" applyAlignment="1">
      <alignment horizontal="center" vertical="center"/>
    </xf>
    <xf numFmtId="185" fontId="38" fillId="0" borderId="1" xfId="9" applyNumberFormat="1" applyFont="1" applyFill="1" applyBorder="1" applyAlignment="1">
      <alignment horizontal="center" vertical="center"/>
    </xf>
    <xf numFmtId="184" fontId="6" fillId="0" borderId="1" xfId="31" applyFont="1" applyFill="1" applyBorder="1" applyAlignment="1">
      <alignment vertical="center"/>
    </xf>
    <xf numFmtId="185" fontId="38" fillId="0" borderId="1" xfId="35" applyNumberFormat="1" applyFont="1" applyFill="1" applyBorder="1" applyAlignment="1">
      <alignment horizontal="center" vertical="center"/>
    </xf>
    <xf numFmtId="180" fontId="106" fillId="0" borderId="1" xfId="31" applyNumberFormat="1" applyFont="1" applyFill="1" applyBorder="1" applyAlignment="1">
      <alignment horizontal="center" vertical="center"/>
    </xf>
    <xf numFmtId="184" fontId="106" fillId="0" borderId="1" xfId="31" applyFont="1" applyFill="1" applyBorder="1" applyAlignment="1">
      <alignment vertical="center"/>
    </xf>
    <xf numFmtId="49" fontId="106" fillId="54" borderId="1" xfId="0" applyNumberFormat="1" applyFont="1" applyFill="1" applyBorder="1" applyAlignment="1">
      <alignment wrapText="1"/>
    </xf>
    <xf numFmtId="184" fontId="106" fillId="54" borderId="1" xfId="0" applyFont="1" applyFill="1" applyBorder="1" applyAlignment="1">
      <alignment horizontal="center" vertical="center"/>
    </xf>
    <xf numFmtId="185" fontId="106" fillId="54" borderId="1" xfId="9" applyNumberFormat="1" applyFont="1" applyFill="1" applyBorder="1" applyAlignment="1">
      <alignment horizontal="center" vertical="center"/>
    </xf>
    <xf numFmtId="49" fontId="106" fillId="54" borderId="1" xfId="32" applyNumberFormat="1" applyFont="1" applyFill="1" applyBorder="1" applyAlignment="1">
      <alignment horizontal="left" vertical="center" wrapText="1"/>
    </xf>
    <xf numFmtId="184" fontId="106" fillId="54" borderId="1" xfId="10" applyFont="1" applyFill="1" applyBorder="1" applyAlignment="1">
      <alignment horizontal="center" vertical="center"/>
    </xf>
    <xf numFmtId="49" fontId="106" fillId="0" borderId="1" xfId="0" applyNumberFormat="1" applyFont="1" applyFill="1" applyBorder="1" applyAlignment="1">
      <alignment wrapText="1"/>
    </xf>
    <xf numFmtId="184" fontId="106" fillId="0" borderId="1" xfId="0" applyFont="1" applyFill="1" applyBorder="1" applyAlignment="1">
      <alignment horizontal="center" vertical="center"/>
    </xf>
    <xf numFmtId="185" fontId="106" fillId="0" borderId="1" xfId="9" applyNumberFormat="1" applyFont="1" applyFill="1" applyBorder="1" applyAlignment="1">
      <alignment horizontal="center" vertical="center"/>
    </xf>
    <xf numFmtId="184" fontId="114" fillId="0" borderId="1" xfId="35" applyFont="1" applyFill="1" applyBorder="1" applyAlignment="1">
      <alignment horizontal="center" vertical="center"/>
    </xf>
    <xf numFmtId="185" fontId="114" fillId="0" borderId="1" xfId="35" applyNumberFormat="1" applyFont="1" applyFill="1" applyBorder="1" applyAlignment="1">
      <alignment horizontal="center" vertical="center"/>
    </xf>
    <xf numFmtId="184" fontId="114" fillId="0" borderId="1" xfId="0" applyFont="1" applyFill="1" applyBorder="1" applyAlignment="1">
      <alignment horizontal="left" vertical="center"/>
    </xf>
    <xf numFmtId="49" fontId="114" fillId="5" borderId="1" xfId="33" applyNumberFormat="1" applyFont="1" applyFill="1" applyBorder="1" applyAlignment="1">
      <alignment horizontal="left" vertical="center" wrapText="1"/>
    </xf>
    <xf numFmtId="49" fontId="114" fillId="0" borderId="1" xfId="33" applyNumberFormat="1" applyFont="1" applyFill="1" applyBorder="1" applyAlignment="1">
      <alignment horizontal="left" vertical="center" wrapText="1"/>
    </xf>
    <xf numFmtId="176" fontId="106" fillId="0" borderId="1" xfId="35" applyNumberFormat="1" applyFont="1" applyFill="1" applyBorder="1" applyAlignment="1">
      <alignment horizontal="center" vertical="center"/>
    </xf>
    <xf numFmtId="184" fontId="106" fillId="54" borderId="1" xfId="35" applyFont="1" applyFill="1" applyBorder="1" applyAlignment="1">
      <alignment vertical="center" wrapText="1"/>
    </xf>
    <xf numFmtId="184" fontId="114" fillId="0" borderId="1" xfId="35" applyFont="1" applyFill="1" applyBorder="1" applyAlignment="1">
      <alignment vertical="center" wrapText="1"/>
    </xf>
    <xf numFmtId="184" fontId="106" fillId="0" borderId="1" xfId="35" applyFont="1" applyFill="1" applyBorder="1" applyAlignment="1">
      <alignment vertical="center" wrapText="1"/>
    </xf>
    <xf numFmtId="49" fontId="106" fillId="0" borderId="1" xfId="0" applyNumberFormat="1" applyFont="1" applyFill="1" applyBorder="1" applyAlignment="1"/>
    <xf numFmtId="49" fontId="106" fillId="3" borderId="1" xfId="0" applyNumberFormat="1" applyFont="1" applyFill="1" applyBorder="1" applyAlignment="1"/>
    <xf numFmtId="185" fontId="118" fillId="0" borderId="1" xfId="35" applyNumberFormat="1" applyFont="1" applyFill="1" applyBorder="1" applyAlignment="1">
      <alignment horizontal="center" vertical="center"/>
    </xf>
    <xf numFmtId="184" fontId="106" fillId="3" borderId="1" xfId="35" applyFont="1" applyFill="1" applyBorder="1">
      <alignment vertical="center"/>
    </xf>
    <xf numFmtId="184" fontId="106" fillId="3" borderId="1" xfId="35" applyFont="1" applyFill="1" applyBorder="1" applyAlignment="1">
      <alignment horizontal="center" vertical="center"/>
    </xf>
    <xf numFmtId="185" fontId="118" fillId="3" borderId="1" xfId="35" applyNumberFormat="1" applyFont="1" applyFill="1" applyBorder="1" applyAlignment="1">
      <alignment horizontal="center" vertical="center"/>
    </xf>
    <xf numFmtId="184" fontId="118" fillId="0" borderId="1" xfId="35" applyFont="1" applyFill="1" applyBorder="1">
      <alignment vertical="center"/>
    </xf>
    <xf numFmtId="176" fontId="106" fillId="0" borderId="1" xfId="35" applyNumberFormat="1" applyFont="1" applyFill="1" applyBorder="1" applyAlignment="1">
      <alignment vertical="center"/>
    </xf>
    <xf numFmtId="49" fontId="106" fillId="0" borderId="1" xfId="35" applyNumberFormat="1" applyFont="1" applyFill="1" applyBorder="1" applyAlignment="1"/>
    <xf numFmtId="184" fontId="99" fillId="5" borderId="0" xfId="42" applyFont="1" applyFill="1" applyProtection="1">
      <alignment vertical="center"/>
      <protection locked="0"/>
    </xf>
    <xf numFmtId="184" fontId="99" fillId="5" borderId="0" xfId="42" applyFont="1" applyFill="1" applyAlignment="1" applyProtection="1">
      <alignment horizontal="center" vertical="center"/>
      <protection locked="0"/>
    </xf>
    <xf numFmtId="184" fontId="99" fillId="5" borderId="0" xfId="42" applyFont="1" applyFill="1" applyAlignment="1" applyProtection="1">
      <alignment horizontal="left" vertical="center"/>
      <protection locked="0"/>
    </xf>
    <xf numFmtId="184" fontId="99" fillId="5" borderId="0" xfId="42" applyFont="1" applyFill="1" applyAlignment="1" applyProtection="1">
      <alignment horizontal="right" vertical="center"/>
      <protection locked="0"/>
    </xf>
    <xf numFmtId="181" fontId="99" fillId="5" borderId="0" xfId="42" applyNumberFormat="1" applyFont="1" applyFill="1" applyProtection="1">
      <alignment vertical="center"/>
      <protection locked="0"/>
    </xf>
    <xf numFmtId="195" fontId="100" fillId="5" borderId="0" xfId="42" applyNumberFormat="1" applyFont="1" applyFill="1" applyProtection="1">
      <alignment vertical="center"/>
      <protection locked="0"/>
    </xf>
    <xf numFmtId="195" fontId="99" fillId="5" borderId="0" xfId="42" applyNumberFormat="1" applyFont="1" applyFill="1" applyProtection="1">
      <alignment vertical="center"/>
      <protection locked="0"/>
    </xf>
    <xf numFmtId="185" fontId="99" fillId="5" borderId="0" xfId="42" applyNumberFormat="1" applyFont="1" applyFill="1" applyProtection="1">
      <alignment vertical="center"/>
      <protection locked="0"/>
    </xf>
    <xf numFmtId="184" fontId="99" fillId="5" borderId="0" xfId="42" applyFont="1" applyFill="1" applyAlignment="1" applyProtection="1">
      <alignment vertical="top" wrapText="1"/>
      <protection locked="0"/>
    </xf>
    <xf numFmtId="184" fontId="100" fillId="5" borderId="0" xfId="42" applyFont="1" applyFill="1" applyAlignment="1" applyProtection="1">
      <alignment horizontal="center" vertical="center"/>
      <protection locked="0"/>
    </xf>
    <xf numFmtId="184" fontId="100" fillId="11" borderId="14" xfId="42" applyFont="1" applyFill="1" applyBorder="1" applyAlignment="1" applyProtection="1">
      <alignment horizontal="center" vertical="top" wrapText="1"/>
      <protection locked="0"/>
    </xf>
    <xf numFmtId="184" fontId="99" fillId="5" borderId="0" xfId="42" applyFont="1" applyFill="1" applyAlignment="1" applyProtection="1">
      <alignment horizontal="center" vertical="center" wrapText="1"/>
      <protection locked="0"/>
    </xf>
    <xf numFmtId="184" fontId="99" fillId="8" borderId="15" xfId="42" applyFont="1" applyFill="1" applyBorder="1" applyAlignment="1" applyProtection="1">
      <alignment horizontal="center" vertical="center" wrapText="1"/>
      <protection locked="0"/>
    </xf>
    <xf numFmtId="184" fontId="99" fillId="8" borderId="1" xfId="42" applyFont="1" applyFill="1" applyBorder="1" applyAlignment="1" applyProtection="1">
      <alignment horizontal="center" vertical="center" wrapText="1"/>
      <protection locked="0"/>
    </xf>
    <xf numFmtId="184" fontId="99" fillId="3" borderId="1" xfId="42" applyFont="1" applyFill="1" applyBorder="1" applyAlignment="1" applyProtection="1">
      <alignment horizontal="center" vertical="center" wrapText="1"/>
      <protection locked="0"/>
    </xf>
    <xf numFmtId="181" fontId="99" fillId="3" borderId="1" xfId="42" applyNumberFormat="1" applyFont="1" applyFill="1" applyBorder="1" applyAlignment="1" applyProtection="1">
      <alignment horizontal="center" vertical="center" wrapText="1"/>
      <protection locked="0"/>
    </xf>
    <xf numFmtId="195" fontId="100" fillId="3" borderId="1" xfId="42" applyNumberFormat="1" applyFont="1" applyFill="1" applyBorder="1" applyAlignment="1" applyProtection="1">
      <alignment horizontal="center" vertical="center" wrapText="1"/>
      <protection locked="0"/>
    </xf>
    <xf numFmtId="195" fontId="99" fillId="11" borderId="1" xfId="42" applyNumberFormat="1" applyFont="1" applyFill="1" applyBorder="1" applyAlignment="1" applyProtection="1">
      <alignment horizontal="center" vertical="center" wrapText="1"/>
      <protection locked="0"/>
    </xf>
    <xf numFmtId="181" fontId="99" fillId="11" borderId="1" xfId="42" applyNumberFormat="1" applyFont="1" applyFill="1" applyBorder="1" applyAlignment="1" applyProtection="1">
      <alignment horizontal="center" vertical="center" wrapText="1"/>
      <protection locked="0"/>
    </xf>
    <xf numFmtId="185" fontId="123" fillId="11" borderId="1" xfId="42" applyNumberFormat="1" applyFont="1" applyFill="1" applyBorder="1" applyAlignment="1" applyProtection="1">
      <alignment horizontal="center" vertical="center" wrapText="1"/>
      <protection locked="0"/>
    </xf>
    <xf numFmtId="184" fontId="99" fillId="11" borderId="19" xfId="42" applyFont="1" applyFill="1" applyBorder="1" applyAlignment="1" applyProtection="1">
      <alignment horizontal="center" vertical="center" wrapText="1"/>
      <protection locked="0"/>
    </xf>
    <xf numFmtId="10" fontId="99" fillId="5" borderId="0" xfId="42" applyNumberFormat="1" applyFont="1" applyFill="1" applyAlignment="1" applyProtection="1">
      <alignment horizontal="center" vertical="center" wrapText="1"/>
      <protection locked="0"/>
    </xf>
    <xf numFmtId="184" fontId="99" fillId="5" borderId="15" xfId="42" applyFont="1" applyFill="1" applyBorder="1" applyAlignment="1" applyProtection="1">
      <alignment horizontal="center" vertical="center"/>
      <protection locked="0"/>
    </xf>
    <xf numFmtId="184" fontId="100" fillId="5" borderId="1" xfId="42" applyFont="1" applyFill="1" applyBorder="1" applyAlignment="1" applyProtection="1">
      <alignment horizontal="left" vertical="center"/>
      <protection locked="0"/>
    </xf>
    <xf numFmtId="184" fontId="100" fillId="5" borderId="1" xfId="42" applyFont="1" applyFill="1" applyBorder="1" applyAlignment="1" applyProtection="1">
      <alignment horizontal="center" vertical="center"/>
      <protection locked="0"/>
    </xf>
    <xf numFmtId="184" fontId="100" fillId="5" borderId="1" xfId="42" applyFont="1" applyFill="1" applyBorder="1" applyAlignment="1" applyProtection="1">
      <alignment horizontal="right" vertical="center"/>
      <protection locked="0"/>
    </xf>
    <xf numFmtId="184" fontId="100" fillId="5" borderId="1" xfId="42" applyFont="1" applyFill="1" applyBorder="1" applyProtection="1">
      <alignment vertical="center"/>
      <protection locked="0"/>
    </xf>
    <xf numFmtId="181" fontId="99" fillId="5" borderId="1" xfId="42" applyNumberFormat="1" applyFont="1" applyFill="1" applyBorder="1" applyAlignment="1" applyProtection="1">
      <alignment vertical="center"/>
      <protection locked="0"/>
    </xf>
    <xf numFmtId="195" fontId="124" fillId="5" borderId="1" xfId="42" applyNumberFormat="1" applyFont="1" applyFill="1" applyBorder="1" applyAlignment="1" applyProtection="1">
      <alignment horizontal="right" vertical="center"/>
    </xf>
    <xf numFmtId="195" fontId="120" fillId="5" borderId="1" xfId="42" applyNumberFormat="1" applyFont="1" applyFill="1" applyBorder="1" applyAlignment="1" applyProtection="1">
      <alignment vertical="center"/>
    </xf>
    <xf numFmtId="181" fontId="99" fillId="5" borderId="1" xfId="42" applyNumberFormat="1" applyFont="1" applyFill="1" applyBorder="1" applyProtection="1">
      <alignment vertical="center"/>
      <protection locked="0"/>
    </xf>
    <xf numFmtId="185" fontId="124" fillId="5" borderId="1" xfId="42" applyNumberFormat="1" applyFont="1" applyFill="1" applyBorder="1" applyAlignment="1" applyProtection="1">
      <alignment horizontal="right" vertical="center"/>
    </xf>
    <xf numFmtId="184" fontId="99" fillId="0" borderId="19" xfId="42" applyFont="1" applyFill="1" applyBorder="1" applyAlignment="1" applyProtection="1">
      <alignment vertical="top" wrapText="1"/>
      <protection locked="0"/>
    </xf>
    <xf numFmtId="184" fontId="99" fillId="5" borderId="1" xfId="42" applyFont="1" applyFill="1" applyBorder="1" applyAlignment="1" applyProtection="1">
      <alignment horizontal="left" vertical="center"/>
      <protection locked="0"/>
    </xf>
    <xf numFmtId="184" fontId="99" fillId="5" borderId="1" xfId="42" applyFont="1" applyFill="1" applyBorder="1" applyAlignment="1" applyProtection="1">
      <alignment horizontal="center" vertical="center"/>
      <protection locked="0"/>
    </xf>
    <xf numFmtId="184" fontId="99" fillId="5" borderId="1" xfId="42" applyFont="1" applyFill="1" applyBorder="1" applyAlignment="1" applyProtection="1">
      <alignment horizontal="right" vertical="center"/>
      <protection locked="0"/>
    </xf>
    <xf numFmtId="184" fontId="99" fillId="0" borderId="1" xfId="42" applyFont="1" applyFill="1" applyBorder="1" applyAlignment="1" applyProtection="1">
      <alignment vertical="top" wrapText="1"/>
      <protection locked="0"/>
    </xf>
    <xf numFmtId="195" fontId="99" fillId="5" borderId="1" xfId="42" applyNumberFormat="1" applyFont="1" applyFill="1" applyBorder="1" applyProtection="1">
      <alignment vertical="center"/>
      <protection locked="0"/>
    </xf>
    <xf numFmtId="195" fontId="125" fillId="5" borderId="1" xfId="42" applyNumberFormat="1" applyFont="1" applyFill="1" applyBorder="1" applyAlignment="1" applyProtection="1">
      <alignment vertical="top" wrapText="1"/>
      <protection locked="0"/>
    </xf>
    <xf numFmtId="185" fontId="99" fillId="5" borderId="1" xfId="42" applyNumberFormat="1" applyFont="1" applyFill="1" applyBorder="1" applyProtection="1">
      <alignment vertical="center"/>
      <protection locked="0"/>
    </xf>
    <xf numFmtId="184" fontId="99" fillId="5" borderId="19" xfId="42" applyFont="1" applyFill="1" applyBorder="1" applyAlignment="1" applyProtection="1">
      <alignment vertical="top" wrapText="1"/>
      <protection locked="0"/>
    </xf>
    <xf numFmtId="184" fontId="99" fillId="0" borderId="1" xfId="42" applyFont="1" applyFill="1" applyBorder="1" applyAlignment="1" applyProtection="1">
      <alignment vertical="center" wrapText="1"/>
      <protection locked="0"/>
    </xf>
    <xf numFmtId="185" fontId="99" fillId="5" borderId="1" xfId="42" applyNumberFormat="1" applyFont="1" applyFill="1" applyBorder="1" applyAlignment="1" applyProtection="1">
      <alignment horizontal="right" vertical="center"/>
      <protection locked="0"/>
    </xf>
    <xf numFmtId="176" fontId="99" fillId="5" borderId="19" xfId="42" applyNumberFormat="1" applyFont="1" applyFill="1" applyBorder="1" applyAlignment="1" applyProtection="1">
      <alignment vertical="top" wrapText="1"/>
      <protection locked="0"/>
    </xf>
    <xf numFmtId="176" fontId="99" fillId="5" borderId="0" xfId="42" applyNumberFormat="1" applyFont="1" applyFill="1" applyProtection="1">
      <alignment vertical="center"/>
      <protection locked="0"/>
    </xf>
    <xf numFmtId="184" fontId="99" fillId="0" borderId="1" xfId="42" applyFont="1" applyFill="1" applyBorder="1" applyAlignment="1" applyProtection="1">
      <alignment horizontal="right" vertical="center"/>
      <protection locked="0"/>
    </xf>
    <xf numFmtId="184" fontId="99" fillId="0" borderId="1" xfId="42" applyFont="1" applyFill="1" applyBorder="1" applyProtection="1">
      <alignment vertical="center"/>
      <protection locked="0"/>
    </xf>
    <xf numFmtId="195" fontId="125" fillId="5" borderId="1" xfId="42" applyNumberFormat="1" applyFont="1" applyFill="1" applyBorder="1" applyAlignment="1" applyProtection="1">
      <alignment vertical="center" wrapText="1"/>
      <protection locked="0"/>
    </xf>
    <xf numFmtId="185" fontId="99" fillId="0" borderId="1" xfId="44" applyNumberFormat="1" applyFont="1" applyFill="1" applyBorder="1" applyProtection="1">
      <alignment vertical="center"/>
      <protection locked="0"/>
    </xf>
    <xf numFmtId="195" fontId="125" fillId="0" borderId="1" xfId="42" applyNumberFormat="1" applyFont="1" applyFill="1" applyBorder="1" applyProtection="1">
      <alignment vertical="center"/>
      <protection locked="0"/>
    </xf>
    <xf numFmtId="185" fontId="99" fillId="0" borderId="1" xfId="42" applyNumberFormat="1" applyFont="1" applyFill="1" applyBorder="1" applyProtection="1">
      <alignment vertical="center"/>
      <protection locked="0"/>
    </xf>
    <xf numFmtId="184" fontId="99" fillId="5" borderId="1" xfId="42" applyFont="1" applyFill="1" applyBorder="1" applyProtection="1">
      <alignment vertical="center"/>
      <protection locked="0"/>
    </xf>
    <xf numFmtId="195" fontId="99" fillId="0" borderId="1" xfId="42" applyNumberFormat="1" applyFont="1" applyFill="1" applyBorder="1" applyProtection="1">
      <alignment vertical="center"/>
      <protection locked="0"/>
    </xf>
    <xf numFmtId="195" fontId="125" fillId="2" borderId="1" xfId="42" applyNumberFormat="1" applyFont="1" applyFill="1" applyBorder="1" applyAlignment="1" applyProtection="1">
      <alignment vertical="center" wrapText="1"/>
      <protection locked="0"/>
    </xf>
    <xf numFmtId="184" fontId="99" fillId="5" borderId="20" xfId="42" applyFont="1" applyFill="1" applyBorder="1" applyAlignment="1" applyProtection="1">
      <alignment horizontal="center" vertical="center"/>
      <protection locked="0"/>
    </xf>
    <xf numFmtId="184" fontId="99" fillId="5" borderId="24" xfId="42" applyFont="1" applyFill="1" applyBorder="1" applyAlignment="1" applyProtection="1">
      <alignment horizontal="left" vertical="center"/>
      <protection locked="0"/>
    </xf>
    <xf numFmtId="184" fontId="99" fillId="5" borderId="24" xfId="42" applyFont="1" applyFill="1" applyBorder="1" applyAlignment="1" applyProtection="1">
      <alignment horizontal="center" vertical="center"/>
      <protection locked="0"/>
    </xf>
    <xf numFmtId="184" fontId="125" fillId="5" borderId="24" xfId="38" applyNumberFormat="1" applyFont="1" applyFill="1" applyBorder="1" applyAlignment="1" applyProtection="1">
      <alignment horizontal="right" vertical="center" wrapText="1"/>
      <protection locked="0"/>
    </xf>
    <xf numFmtId="184" fontId="99" fillId="5" borderId="24" xfId="42" applyFont="1" applyFill="1" applyBorder="1" applyProtection="1">
      <alignment vertical="center"/>
      <protection locked="0"/>
    </xf>
    <xf numFmtId="181" fontId="125" fillId="5" borderId="24" xfId="42" applyNumberFormat="1" applyFont="1" applyFill="1" applyBorder="1" applyProtection="1">
      <alignment vertical="center"/>
      <protection locked="0"/>
    </xf>
    <xf numFmtId="195" fontId="99" fillId="5" borderId="24" xfId="42" applyNumberFormat="1" applyFont="1" applyFill="1" applyBorder="1" applyProtection="1">
      <alignment vertical="center"/>
      <protection locked="0"/>
    </xf>
    <xf numFmtId="195" fontId="125" fillId="0" borderId="24" xfId="42" applyNumberFormat="1" applyFont="1" applyFill="1" applyBorder="1" applyProtection="1">
      <alignment vertical="center"/>
      <protection locked="0"/>
    </xf>
    <xf numFmtId="181" fontId="99" fillId="5" borderId="24" xfId="42" applyNumberFormat="1" applyFont="1" applyFill="1" applyBorder="1" applyProtection="1">
      <alignment vertical="center"/>
      <protection locked="0"/>
    </xf>
    <xf numFmtId="185" fontId="99" fillId="5" borderId="24" xfId="42" applyNumberFormat="1" applyFont="1" applyFill="1" applyBorder="1" applyProtection="1">
      <alignment vertical="center"/>
      <protection locked="0"/>
    </xf>
    <xf numFmtId="176" fontId="99" fillId="5" borderId="25" xfId="42" applyNumberFormat="1" applyFont="1" applyFill="1" applyBorder="1" applyAlignment="1" applyProtection="1">
      <alignment vertical="top" wrapText="1"/>
      <protection locked="0"/>
    </xf>
    <xf numFmtId="184" fontId="99" fillId="5" borderId="9" xfId="42" applyFont="1" applyFill="1" applyBorder="1" applyAlignment="1" applyProtection="1">
      <alignment horizontal="center" vertical="center"/>
      <protection locked="0"/>
    </xf>
    <xf numFmtId="184" fontId="100" fillId="5" borderId="13" xfId="42" applyFont="1" applyFill="1" applyBorder="1" applyAlignment="1" applyProtection="1">
      <alignment horizontal="left" vertical="center"/>
      <protection locked="0"/>
    </xf>
    <xf numFmtId="184" fontId="100" fillId="5" borderId="13" xfId="42" applyFont="1" applyFill="1" applyBorder="1" applyAlignment="1" applyProtection="1">
      <alignment horizontal="center" vertical="center"/>
      <protection locked="0"/>
    </xf>
    <xf numFmtId="184" fontId="100" fillId="5" borderId="13" xfId="42" applyFont="1" applyFill="1" applyBorder="1" applyAlignment="1" applyProtection="1">
      <alignment horizontal="right" vertical="center"/>
      <protection locked="0"/>
    </xf>
    <xf numFmtId="184" fontId="100" fillId="5" borderId="13" xfId="42" applyFont="1" applyFill="1" applyBorder="1" applyProtection="1">
      <alignment vertical="center"/>
      <protection locked="0"/>
    </xf>
    <xf numFmtId="181" fontId="127" fillId="5" borderId="13" xfId="42" applyNumberFormat="1" applyFont="1" applyFill="1" applyBorder="1" applyAlignment="1" applyProtection="1">
      <alignment vertical="center"/>
      <protection locked="0"/>
    </xf>
    <xf numFmtId="195" fontId="124" fillId="5" borderId="13" xfId="42" applyNumberFormat="1" applyFont="1" applyFill="1" applyBorder="1" applyAlignment="1" applyProtection="1">
      <alignment horizontal="right" vertical="center"/>
    </xf>
    <xf numFmtId="195" fontId="128" fillId="5" borderId="13" xfId="42" applyNumberFormat="1" applyFont="1" applyFill="1" applyBorder="1" applyAlignment="1" applyProtection="1">
      <alignment vertical="center"/>
    </xf>
    <xf numFmtId="184" fontId="99" fillId="5" borderId="14" xfId="42" applyFont="1" applyFill="1" applyBorder="1" applyAlignment="1" applyProtection="1">
      <alignment vertical="top" wrapText="1"/>
      <protection locked="0"/>
    </xf>
    <xf numFmtId="184" fontId="99" fillId="5" borderId="1" xfId="42" applyFont="1" applyFill="1" applyBorder="1" applyAlignment="1" applyProtection="1">
      <alignment vertical="center" wrapText="1"/>
      <protection locked="0"/>
    </xf>
    <xf numFmtId="181" fontId="99" fillId="5" borderId="1" xfId="42" applyNumberFormat="1" applyFont="1" applyFill="1" applyBorder="1" applyAlignment="1" applyProtection="1">
      <alignment horizontal="right" vertical="center"/>
      <protection locked="0"/>
    </xf>
    <xf numFmtId="195" fontId="125" fillId="5" borderId="1" xfId="42" applyNumberFormat="1" applyFont="1" applyFill="1" applyBorder="1" applyProtection="1">
      <alignment vertical="center"/>
      <protection locked="0"/>
    </xf>
    <xf numFmtId="184" fontId="100" fillId="0" borderId="1" xfId="42" applyFont="1" applyFill="1" applyBorder="1" applyAlignment="1" applyProtection="1">
      <alignment horizontal="right" vertical="center"/>
      <protection locked="0"/>
    </xf>
    <xf numFmtId="184" fontId="100" fillId="0" borderId="1" xfId="42" applyFont="1" applyFill="1" applyBorder="1" applyProtection="1">
      <alignment vertical="center"/>
      <protection locked="0"/>
    </xf>
    <xf numFmtId="181" fontId="127" fillId="5" borderId="1" xfId="42" applyNumberFormat="1" applyFont="1" applyFill="1" applyBorder="1" applyAlignment="1" applyProtection="1">
      <alignment vertical="center"/>
      <protection locked="0"/>
    </xf>
    <xf numFmtId="195" fontId="128" fillId="5" borderId="1" xfId="42" applyNumberFormat="1" applyFont="1" applyFill="1" applyBorder="1" applyAlignment="1" applyProtection="1">
      <alignment vertical="center"/>
    </xf>
    <xf numFmtId="195" fontId="99" fillId="5" borderId="1" xfId="42" applyNumberFormat="1" applyFont="1" applyFill="1" applyBorder="1" applyAlignment="1" applyProtection="1">
      <alignment horizontal="right" vertical="center"/>
      <protection locked="0"/>
    </xf>
    <xf numFmtId="195" fontId="125" fillId="5" borderId="1" xfId="42" applyNumberFormat="1" applyFont="1" applyFill="1" applyBorder="1" applyAlignment="1" applyProtection="1">
      <alignment vertical="center" wrapText="1"/>
    </xf>
    <xf numFmtId="195" fontId="99" fillId="5" borderId="1" xfId="42" applyNumberFormat="1" applyFont="1" applyFill="1" applyBorder="1" applyAlignment="1" applyProtection="1">
      <alignment vertical="center" wrapText="1"/>
      <protection locked="0"/>
    </xf>
    <xf numFmtId="195" fontId="129" fillId="5" borderId="1" xfId="42" applyNumberFormat="1" applyFont="1" applyFill="1" applyBorder="1" applyAlignment="1" applyProtection="1">
      <alignment vertical="center" wrapText="1"/>
      <protection locked="0"/>
    </xf>
    <xf numFmtId="185" fontId="99" fillId="2" borderId="1" xfId="42" applyNumberFormat="1" applyFont="1" applyFill="1" applyBorder="1" applyProtection="1">
      <alignment vertical="center"/>
      <protection locked="0"/>
    </xf>
    <xf numFmtId="185" fontId="125" fillId="9" borderId="1" xfId="42" applyNumberFormat="1" applyFont="1" applyFill="1" applyBorder="1" applyProtection="1">
      <alignment vertical="center"/>
      <protection locked="0"/>
    </xf>
    <xf numFmtId="184" fontId="99" fillId="0" borderId="24" xfId="42" applyFont="1" applyFill="1" applyBorder="1" applyAlignment="1" applyProtection="1">
      <alignment horizontal="right" vertical="center"/>
      <protection locked="0"/>
    </xf>
    <xf numFmtId="184" fontId="99" fillId="0" borderId="24" xfId="42" applyFont="1" applyFill="1" applyBorder="1" applyProtection="1">
      <alignment vertical="center"/>
      <protection locked="0"/>
    </xf>
    <xf numFmtId="195" fontId="125" fillId="5" borderId="24" xfId="42" applyNumberFormat="1" applyFont="1" applyFill="1" applyBorder="1" applyProtection="1">
      <alignment vertical="center"/>
      <protection locked="0"/>
    </xf>
    <xf numFmtId="184" fontId="100" fillId="0" borderId="13" xfId="42" applyFont="1" applyFill="1" applyBorder="1" applyAlignment="1" applyProtection="1">
      <alignment horizontal="right" vertical="center"/>
      <protection locked="0"/>
    </xf>
    <xf numFmtId="184" fontId="100" fillId="0" borderId="13" xfId="42" applyFont="1" applyFill="1" applyBorder="1" applyProtection="1">
      <alignment vertical="center"/>
      <protection locked="0"/>
    </xf>
    <xf numFmtId="195" fontId="120" fillId="5" borderId="13" xfId="42" applyNumberFormat="1" applyFont="1" applyFill="1" applyBorder="1" applyAlignment="1" applyProtection="1">
      <alignment vertical="center"/>
    </xf>
    <xf numFmtId="185" fontId="127" fillId="5" borderId="13" xfId="42" applyNumberFormat="1" applyFont="1" applyFill="1" applyBorder="1" applyAlignment="1" applyProtection="1">
      <alignment horizontal="right" vertical="center"/>
      <protection locked="0"/>
    </xf>
    <xf numFmtId="184" fontId="99" fillId="0" borderId="14" xfId="42" applyFont="1" applyFill="1" applyBorder="1" applyAlignment="1" applyProtection="1">
      <alignment vertical="top" wrapText="1"/>
      <protection locked="0"/>
    </xf>
    <xf numFmtId="195" fontId="125" fillId="2" borderId="1" xfId="42" applyNumberFormat="1" applyFont="1" applyFill="1" applyBorder="1" applyAlignment="1" applyProtection="1">
      <alignment vertical="top" wrapText="1"/>
      <protection locked="0"/>
    </xf>
    <xf numFmtId="185" fontId="130" fillId="32" borderId="1" xfId="42" applyNumberFormat="1" applyFont="1" applyFill="1" applyBorder="1" applyAlignment="1" applyProtection="1">
      <alignment vertical="center" wrapText="1"/>
      <protection locked="0"/>
    </xf>
    <xf numFmtId="195" fontId="99" fillId="0" borderId="1" xfId="42" applyNumberFormat="1" applyFont="1" applyFill="1" applyBorder="1" applyAlignment="1" applyProtection="1">
      <alignment vertical="center" wrapText="1"/>
      <protection locked="0"/>
    </xf>
    <xf numFmtId="184" fontId="125" fillId="0" borderId="1" xfId="45" applyFont="1" applyFill="1" applyBorder="1" applyAlignment="1" applyProtection="1">
      <alignment horizontal="left" vertical="center"/>
      <protection locked="0"/>
    </xf>
    <xf numFmtId="184" fontId="99" fillId="0" borderId="1" xfId="38" applyNumberFormat="1" applyFont="1" applyFill="1" applyBorder="1" applyAlignment="1" applyProtection="1">
      <alignment horizontal="right" vertical="center" wrapText="1"/>
      <protection locked="0"/>
    </xf>
    <xf numFmtId="184" fontId="99" fillId="5" borderId="0" xfId="42" applyFont="1" applyFill="1" applyAlignment="1" applyProtection="1">
      <alignment vertical="center"/>
      <protection locked="0"/>
    </xf>
    <xf numFmtId="195" fontId="99" fillId="5" borderId="1" xfId="42" applyNumberFormat="1" applyFont="1" applyFill="1" applyBorder="1" applyAlignment="1" applyProtection="1">
      <alignment vertical="center"/>
      <protection locked="0"/>
    </xf>
    <xf numFmtId="184" fontId="125" fillId="2" borderId="1" xfId="45" applyFont="1" applyFill="1" applyBorder="1" applyAlignment="1" applyProtection="1">
      <alignment horizontal="left" vertical="center"/>
      <protection locked="0"/>
    </xf>
    <xf numFmtId="195" fontId="99" fillId="5" borderId="1" xfId="42" applyNumberFormat="1" applyFont="1" applyFill="1" applyBorder="1" applyAlignment="1" applyProtection="1">
      <alignment vertical="top" wrapText="1"/>
      <protection locked="0"/>
    </xf>
    <xf numFmtId="185" fontId="99" fillId="9" borderId="1" xfId="42" applyNumberFormat="1" applyFont="1" applyFill="1" applyBorder="1" applyProtection="1">
      <alignment vertical="center"/>
      <protection locked="0"/>
    </xf>
    <xf numFmtId="185" fontId="99" fillId="2" borderId="1" xfId="42" applyNumberFormat="1" applyFont="1" applyFill="1" applyBorder="1" applyAlignment="1" applyProtection="1">
      <alignment horizontal="right" vertical="center"/>
      <protection locked="0"/>
    </xf>
    <xf numFmtId="185" fontId="99" fillId="0" borderId="1" xfId="42" applyNumberFormat="1" applyFont="1" applyFill="1" applyBorder="1" applyAlignment="1" applyProtection="1">
      <alignment vertical="top" wrapText="1"/>
      <protection locked="0"/>
    </xf>
    <xf numFmtId="195" fontId="125" fillId="0" borderId="24" xfId="42" applyNumberFormat="1" applyFont="1" applyFill="1" applyBorder="1" applyAlignment="1" applyProtection="1">
      <alignment vertical="top" wrapText="1"/>
      <protection locked="0"/>
    </xf>
    <xf numFmtId="197" fontId="99" fillId="5" borderId="0" xfId="42" applyNumberFormat="1" applyFont="1" applyFill="1" applyProtection="1">
      <alignment vertical="center"/>
      <protection locked="0"/>
    </xf>
    <xf numFmtId="181" fontId="125" fillId="5" borderId="1" xfId="42" applyNumberFormat="1" applyFont="1" applyFill="1" applyBorder="1" applyProtection="1">
      <alignment vertical="center"/>
      <protection locked="0"/>
    </xf>
    <xf numFmtId="195" fontId="125" fillId="0" borderId="1" xfId="42" applyNumberFormat="1" applyFont="1" applyFill="1" applyBorder="1" applyAlignment="1" applyProtection="1">
      <alignment vertical="top" wrapText="1"/>
      <protection locked="0"/>
    </xf>
    <xf numFmtId="184" fontId="125" fillId="0" borderId="1" xfId="38" applyNumberFormat="1" applyFont="1" applyFill="1" applyBorder="1" applyAlignment="1" applyProtection="1">
      <alignment horizontal="right" vertical="center" wrapText="1"/>
      <protection locked="0"/>
    </xf>
    <xf numFmtId="184" fontId="125" fillId="0" borderId="1" xfId="46" applyFont="1" applyFill="1" applyBorder="1" applyAlignment="1" applyProtection="1">
      <alignment horizontal="right" vertical="center" wrapText="1"/>
      <protection locked="0"/>
    </xf>
    <xf numFmtId="185" fontId="99" fillId="5" borderId="1" xfId="42" applyNumberFormat="1" applyFont="1" applyFill="1" applyBorder="1" applyAlignment="1" applyProtection="1">
      <alignment horizontal="right" vertical="center" wrapText="1"/>
      <protection locked="0"/>
    </xf>
    <xf numFmtId="184" fontId="99" fillId="0" borderId="1" xfId="47" applyFont="1" applyFill="1" applyBorder="1" applyAlignment="1" applyProtection="1">
      <alignment horizontal="right" vertical="center" wrapText="1"/>
      <protection locked="0"/>
    </xf>
    <xf numFmtId="184" fontId="125" fillId="5" borderId="1" xfId="42" applyFont="1" applyFill="1" applyBorder="1" applyProtection="1">
      <alignment vertical="center"/>
      <protection locked="0"/>
    </xf>
    <xf numFmtId="185" fontId="99" fillId="5" borderId="1" xfId="42" applyNumberFormat="1" applyFont="1" applyFill="1" applyBorder="1" applyAlignment="1" applyProtection="1">
      <alignment vertical="center" wrapText="1"/>
      <protection locked="0"/>
    </xf>
    <xf numFmtId="185" fontId="99" fillId="0" borderId="1" xfId="42" applyNumberFormat="1" applyFont="1" applyFill="1" applyBorder="1" applyAlignment="1" applyProtection="1">
      <alignment vertical="center" wrapText="1"/>
      <protection locked="0"/>
    </xf>
    <xf numFmtId="184" fontId="99" fillId="5" borderId="24" xfId="42" applyFont="1" applyFill="1" applyBorder="1" applyAlignment="1" applyProtection="1">
      <alignment horizontal="right" vertical="center"/>
      <protection locked="0"/>
    </xf>
    <xf numFmtId="185" fontId="127" fillId="5" borderId="13" xfId="42" applyNumberFormat="1" applyFont="1" applyFill="1" applyBorder="1" applyAlignment="1" applyProtection="1">
      <alignment vertical="center"/>
      <protection locked="0"/>
    </xf>
    <xf numFmtId="176" fontId="99" fillId="5" borderId="14" xfId="42" applyNumberFormat="1" applyFont="1" applyFill="1" applyBorder="1" applyAlignment="1" applyProtection="1">
      <alignment vertical="top" wrapText="1"/>
      <protection locked="0"/>
    </xf>
    <xf numFmtId="176" fontId="99" fillId="30" borderId="0" xfId="42" applyNumberFormat="1" applyFont="1" applyFill="1" applyProtection="1">
      <alignment vertical="center"/>
      <protection locked="0"/>
    </xf>
    <xf numFmtId="185" fontId="127" fillId="5" borderId="1" xfId="42" applyNumberFormat="1" applyFont="1" applyFill="1" applyBorder="1" applyAlignment="1" applyProtection="1">
      <alignment vertical="center"/>
      <protection locked="0"/>
    </xf>
    <xf numFmtId="185" fontId="126" fillId="32" borderId="1" xfId="42" applyNumberFormat="1" applyFont="1" applyFill="1" applyBorder="1" applyAlignment="1" applyProtection="1">
      <alignment horizontal="right" vertical="center" wrapText="1"/>
      <protection locked="0"/>
    </xf>
    <xf numFmtId="195" fontId="125" fillId="2" borderId="1" xfId="42" applyNumberFormat="1" applyFont="1" applyFill="1" applyBorder="1" applyProtection="1">
      <alignment vertical="center"/>
      <protection locked="0"/>
    </xf>
    <xf numFmtId="195" fontId="99" fillId="2" borderId="1" xfId="42" applyNumberFormat="1" applyFont="1" applyFill="1" applyBorder="1" applyProtection="1">
      <alignment vertical="center"/>
      <protection locked="0"/>
    </xf>
    <xf numFmtId="195" fontId="127" fillId="5" borderId="1" xfId="42" applyNumberFormat="1" applyFont="1" applyFill="1" applyBorder="1" applyAlignment="1" applyProtection="1">
      <alignment vertical="center"/>
    </xf>
    <xf numFmtId="195" fontId="99" fillId="2" borderId="1" xfId="42" applyNumberFormat="1" applyFont="1" applyFill="1" applyBorder="1" applyAlignment="1" applyProtection="1">
      <alignment vertical="top" wrapText="1"/>
      <protection locked="0"/>
    </xf>
    <xf numFmtId="176" fontId="99" fillId="9" borderId="0" xfId="42" applyNumberFormat="1" applyFont="1" applyFill="1" applyProtection="1">
      <alignment vertical="center"/>
      <protection locked="0"/>
    </xf>
    <xf numFmtId="181" fontId="99" fillId="0" borderId="1" xfId="42" applyNumberFormat="1" applyFont="1" applyFill="1" applyBorder="1" applyProtection="1">
      <alignment vertical="center"/>
      <protection locked="0"/>
    </xf>
    <xf numFmtId="195" fontId="99" fillId="0" borderId="1" xfId="42" applyNumberFormat="1" applyFont="1" applyFill="1" applyBorder="1" applyAlignment="1" applyProtection="1">
      <alignment vertical="top" wrapText="1"/>
      <protection locked="0"/>
    </xf>
    <xf numFmtId="184" fontId="99" fillId="5" borderId="13" xfId="42" applyFont="1" applyFill="1" applyBorder="1" applyAlignment="1" applyProtection="1">
      <alignment horizontal="left" vertical="center"/>
      <protection locked="0"/>
    </xf>
    <xf numFmtId="184" fontId="99" fillId="5" borderId="13" xfId="42" applyFont="1" applyFill="1" applyBorder="1" applyAlignment="1" applyProtection="1">
      <alignment horizontal="center" vertical="center"/>
      <protection locked="0"/>
    </xf>
    <xf numFmtId="184" fontId="99" fillId="5" borderId="13" xfId="38" applyNumberFormat="1" applyFont="1" applyFill="1" applyBorder="1" applyAlignment="1" applyProtection="1">
      <alignment horizontal="right" vertical="center" wrapText="1"/>
      <protection locked="0"/>
    </xf>
    <xf numFmtId="184" fontId="99" fillId="5" borderId="13" xfId="42" applyFont="1" applyFill="1" applyBorder="1" applyProtection="1">
      <alignment vertical="center"/>
      <protection locked="0"/>
    </xf>
    <xf numFmtId="181" fontId="99" fillId="5" borderId="13" xfId="42" applyNumberFormat="1" applyFont="1" applyFill="1" applyBorder="1" applyProtection="1">
      <alignment vertical="center"/>
      <protection locked="0"/>
    </xf>
    <xf numFmtId="195" fontId="99" fillId="5" borderId="13" xfId="42" applyNumberFormat="1" applyFont="1" applyFill="1" applyBorder="1" applyProtection="1">
      <alignment vertical="center"/>
      <protection locked="0"/>
    </xf>
    <xf numFmtId="185" fontId="99" fillId="5" borderId="13" xfId="42" applyNumberFormat="1" applyFont="1" applyFill="1" applyBorder="1" applyProtection="1">
      <alignment vertical="center"/>
      <protection locked="0"/>
    </xf>
    <xf numFmtId="184" fontId="125" fillId="5" borderId="1" xfId="42" applyFont="1" applyFill="1" applyBorder="1" applyAlignment="1" applyProtection="1">
      <alignment vertical="center" wrapText="1"/>
      <protection locked="0"/>
    </xf>
    <xf numFmtId="184" fontId="99" fillId="24" borderId="1" xfId="42" applyFont="1" applyFill="1" applyBorder="1" applyProtection="1">
      <alignment vertical="center"/>
      <protection locked="0"/>
    </xf>
    <xf numFmtId="184" fontId="99" fillId="5" borderId="1" xfId="38" applyNumberFormat="1" applyFont="1" applyFill="1" applyBorder="1" applyAlignment="1" applyProtection="1">
      <alignment horizontal="right" vertical="center" wrapText="1"/>
      <protection locked="0"/>
    </xf>
    <xf numFmtId="176" fontId="125" fillId="5" borderId="1" xfId="42" applyNumberFormat="1" applyFont="1" applyFill="1" applyBorder="1" applyProtection="1">
      <alignment vertical="center"/>
      <protection locked="0"/>
    </xf>
    <xf numFmtId="176" fontId="99" fillId="5" borderId="1" xfId="42" applyNumberFormat="1" applyFont="1" applyFill="1" applyBorder="1" applyAlignment="1" applyProtection="1">
      <alignment horizontal="right" vertical="center"/>
      <protection locked="0"/>
    </xf>
    <xf numFmtId="185" fontId="99" fillId="32" borderId="1" xfId="42" applyNumberFormat="1" applyFont="1" applyFill="1" applyBorder="1" applyAlignment="1" applyProtection="1">
      <alignment vertical="center" wrapText="1"/>
      <protection locked="0"/>
    </xf>
    <xf numFmtId="177" fontId="99" fillId="5" borderId="1" xfId="42" applyNumberFormat="1" applyFont="1" applyFill="1" applyBorder="1" applyProtection="1">
      <alignment vertical="center"/>
      <protection locked="0"/>
    </xf>
    <xf numFmtId="176" fontId="99" fillId="5" borderId="1" xfId="42" applyNumberFormat="1" applyFont="1" applyFill="1" applyBorder="1" applyProtection="1">
      <alignment vertical="center"/>
      <protection locked="0"/>
    </xf>
    <xf numFmtId="195" fontId="125" fillId="24" borderId="1" xfId="42" applyNumberFormat="1" applyFont="1" applyFill="1" applyBorder="1" applyAlignment="1" applyProtection="1">
      <alignment vertical="top" wrapText="1"/>
      <protection locked="0"/>
    </xf>
    <xf numFmtId="195" fontId="135" fillId="0" borderId="1" xfId="42" applyNumberFormat="1" applyFont="1" applyFill="1" applyBorder="1" applyAlignment="1" applyProtection="1">
      <alignment vertical="top" wrapText="1"/>
      <protection locked="0"/>
    </xf>
    <xf numFmtId="184" fontId="125" fillId="0" borderId="1" xfId="43" applyFont="1" applyFill="1" applyBorder="1" applyAlignment="1" applyProtection="1">
      <alignment horizontal="center" vertical="center"/>
      <protection locked="0"/>
    </xf>
    <xf numFmtId="184" fontId="125" fillId="0" borderId="1" xfId="43" applyFont="1" applyFill="1" applyBorder="1" applyAlignment="1" applyProtection="1">
      <alignment horizontal="center" vertical="center" wrapText="1"/>
      <protection locked="0"/>
    </xf>
    <xf numFmtId="184" fontId="125" fillId="0" borderId="1" xfId="43" applyFont="1" applyFill="1" applyBorder="1" applyAlignment="1" applyProtection="1">
      <alignment horizontal="left" vertical="center"/>
      <protection locked="0"/>
    </xf>
    <xf numFmtId="185" fontId="99" fillId="2" borderId="1" xfId="42" applyNumberFormat="1" applyFont="1" applyFill="1" applyBorder="1" applyAlignment="1" applyProtection="1">
      <alignment vertical="center" wrapText="1"/>
      <protection locked="0"/>
    </xf>
    <xf numFmtId="184" fontId="99" fillId="5" borderId="1" xfId="42" applyFont="1" applyFill="1" applyBorder="1" applyAlignment="1" applyProtection="1">
      <alignment horizontal="right" vertical="center" wrapText="1"/>
      <protection locked="0"/>
    </xf>
    <xf numFmtId="195" fontId="99" fillId="2" borderId="1" xfId="42" applyNumberFormat="1" applyFont="1" applyFill="1" applyBorder="1" applyAlignment="1" applyProtection="1">
      <alignment vertical="center" wrapText="1"/>
      <protection locked="0"/>
    </xf>
    <xf numFmtId="184" fontId="99" fillId="5" borderId="13" xfId="42" applyFont="1" applyFill="1" applyBorder="1" applyAlignment="1" applyProtection="1">
      <alignment horizontal="right" vertical="center"/>
      <protection locked="0"/>
    </xf>
    <xf numFmtId="195" fontId="125" fillId="5" borderId="13" xfId="42" applyNumberFormat="1" applyFont="1" applyFill="1" applyBorder="1" applyAlignment="1" applyProtection="1">
      <alignment vertical="center" wrapText="1"/>
      <protection locked="0"/>
    </xf>
    <xf numFmtId="181" fontId="99" fillId="5" borderId="13" xfId="42" applyNumberFormat="1" applyFont="1" applyFill="1" applyBorder="1" applyAlignment="1" applyProtection="1">
      <alignment horizontal="right" vertical="center"/>
      <protection locked="0"/>
    </xf>
    <xf numFmtId="185" fontId="99" fillId="5" borderId="13" xfId="42" applyNumberFormat="1" applyFont="1" applyFill="1" applyBorder="1" applyAlignment="1" applyProtection="1">
      <alignment horizontal="right" vertical="center"/>
      <protection locked="0"/>
    </xf>
    <xf numFmtId="195" fontId="136" fillId="5" borderId="1" xfId="42" applyNumberFormat="1" applyFont="1" applyFill="1" applyBorder="1" applyAlignment="1" applyProtection="1">
      <alignment vertical="top" wrapText="1"/>
      <protection locked="0"/>
    </xf>
    <xf numFmtId="195" fontId="99" fillId="5" borderId="24" xfId="42" applyNumberFormat="1" applyFont="1" applyFill="1" applyBorder="1" applyAlignment="1" applyProtection="1">
      <alignment vertical="center" wrapText="1"/>
      <protection locked="0"/>
    </xf>
    <xf numFmtId="181" fontId="99" fillId="5" borderId="24" xfId="42" applyNumberFormat="1" applyFont="1" applyFill="1" applyBorder="1" applyAlignment="1" applyProtection="1">
      <alignment horizontal="right" vertical="center"/>
      <protection locked="0"/>
    </xf>
    <xf numFmtId="195" fontId="99" fillId="2" borderId="13" xfId="42" applyNumberFormat="1" applyFont="1" applyFill="1" applyBorder="1" applyAlignment="1" applyProtection="1">
      <alignment horizontal="center" vertical="center"/>
      <protection locked="0"/>
    </xf>
    <xf numFmtId="195" fontId="125" fillId="0" borderId="13" xfId="42" applyNumberFormat="1" applyFont="1" applyFill="1" applyBorder="1" applyProtection="1">
      <alignment vertical="center"/>
      <protection locked="0"/>
    </xf>
    <xf numFmtId="195" fontId="99" fillId="5" borderId="24" xfId="42" applyNumberFormat="1" applyFont="1" applyFill="1" applyBorder="1" applyAlignment="1" applyProtection="1">
      <alignment horizontal="center" vertical="center"/>
      <protection locked="0"/>
    </xf>
    <xf numFmtId="195" fontId="99" fillId="0" borderId="13" xfId="42" applyNumberFormat="1" applyFont="1" applyFill="1" applyBorder="1" applyProtection="1">
      <alignment vertical="center"/>
      <protection locked="0"/>
    </xf>
    <xf numFmtId="185" fontId="99" fillId="9" borderId="1" xfId="42" applyNumberFormat="1" applyFont="1" applyFill="1" applyBorder="1" applyAlignment="1" applyProtection="1">
      <alignment horizontal="right" vertical="center"/>
      <protection locked="0"/>
    </xf>
    <xf numFmtId="195" fontId="125" fillId="0" borderId="1" xfId="42" applyNumberFormat="1" applyFont="1" applyFill="1" applyBorder="1" applyAlignment="1" applyProtection="1">
      <alignment vertical="center" wrapText="1"/>
      <protection locked="0"/>
    </xf>
    <xf numFmtId="184" fontId="99" fillId="5" borderId="24" xfId="42" applyFont="1" applyFill="1" applyBorder="1" applyAlignment="1" applyProtection="1">
      <alignment vertical="center" wrapText="1"/>
      <protection locked="0"/>
    </xf>
    <xf numFmtId="184" fontId="99" fillId="5" borderId="34" xfId="42" applyFont="1" applyFill="1" applyBorder="1" applyAlignment="1" applyProtection="1">
      <alignment horizontal="center" vertical="center"/>
      <protection locked="0"/>
    </xf>
    <xf numFmtId="184" fontId="99" fillId="5" borderId="45" xfId="42" applyFont="1" applyFill="1" applyBorder="1" applyAlignment="1" applyProtection="1">
      <alignment horizontal="left" vertical="center"/>
      <protection locked="0"/>
    </xf>
    <xf numFmtId="184" fontId="99" fillId="5" borderId="45" xfId="42" applyFont="1" applyFill="1" applyBorder="1" applyAlignment="1" applyProtection="1">
      <alignment horizontal="center" vertical="center"/>
      <protection locked="0"/>
    </xf>
    <xf numFmtId="184" fontId="99" fillId="5" borderId="45" xfId="42" applyFont="1" applyFill="1" applyBorder="1" applyAlignment="1" applyProtection="1">
      <alignment horizontal="right" vertical="center"/>
      <protection locked="0"/>
    </xf>
    <xf numFmtId="184" fontId="99" fillId="5" borderId="45" xfId="42" applyFont="1" applyFill="1" applyBorder="1" applyProtection="1">
      <alignment vertical="center"/>
      <protection locked="0"/>
    </xf>
    <xf numFmtId="181" fontId="99" fillId="5" borderId="45" xfId="42" applyNumberFormat="1" applyFont="1" applyFill="1" applyBorder="1" applyProtection="1">
      <alignment vertical="center"/>
      <protection locked="0"/>
    </xf>
    <xf numFmtId="195" fontId="99" fillId="5" borderId="45" xfId="42" applyNumberFormat="1" applyFont="1" applyFill="1" applyBorder="1" applyProtection="1">
      <alignment vertical="center"/>
      <protection locked="0"/>
    </xf>
    <xf numFmtId="195" fontId="99" fillId="5" borderId="45" xfId="42" applyNumberFormat="1" applyFont="1" applyFill="1" applyBorder="1" applyAlignment="1" applyProtection="1">
      <alignment vertical="center" wrapText="1"/>
      <protection locked="0"/>
    </xf>
    <xf numFmtId="185" fontId="99" fillId="5" borderId="45" xfId="42" applyNumberFormat="1" applyFont="1" applyFill="1" applyBorder="1" applyProtection="1">
      <alignment vertical="center"/>
      <protection locked="0"/>
    </xf>
    <xf numFmtId="176" fontId="99" fillId="5" borderId="35" xfId="42" applyNumberFormat="1" applyFont="1" applyFill="1" applyBorder="1" applyAlignment="1" applyProtection="1">
      <alignment vertical="top" wrapText="1"/>
      <protection locked="0"/>
    </xf>
    <xf numFmtId="184" fontId="99" fillId="5" borderId="0" xfId="42" applyFont="1" applyFill="1" applyBorder="1" applyAlignment="1" applyProtection="1">
      <alignment horizontal="right" vertical="center"/>
      <protection locked="0"/>
    </xf>
    <xf numFmtId="184" fontId="100" fillId="3" borderId="0" xfId="42" applyFont="1" applyFill="1" applyBorder="1" applyAlignment="1" applyProtection="1">
      <alignment horizontal="right" vertical="center"/>
      <protection locked="0"/>
    </xf>
    <xf numFmtId="181" fontId="99" fillId="0" borderId="0" xfId="42" applyNumberFormat="1" applyFont="1" applyFill="1" applyProtection="1">
      <alignment vertical="center"/>
      <protection locked="0"/>
    </xf>
    <xf numFmtId="195" fontId="120" fillId="3" borderId="0" xfId="42" applyNumberFormat="1" applyFont="1" applyFill="1" applyProtection="1">
      <alignment vertical="center"/>
    </xf>
    <xf numFmtId="195" fontId="137" fillId="11" borderId="0" xfId="42" applyNumberFormat="1" applyFont="1" applyFill="1" applyAlignment="1" applyProtection="1">
      <alignment horizontal="right" vertical="center"/>
    </xf>
    <xf numFmtId="185" fontId="123" fillId="11" borderId="0" xfId="42" applyNumberFormat="1" applyFont="1" applyFill="1" applyProtection="1">
      <alignment vertical="center"/>
      <protection locked="0"/>
    </xf>
    <xf numFmtId="176" fontId="99" fillId="5" borderId="0" xfId="42" applyNumberFormat="1" applyFont="1" applyFill="1" applyAlignment="1" applyProtection="1">
      <alignment vertical="top" wrapText="1"/>
      <protection locked="0"/>
    </xf>
    <xf numFmtId="195" fontId="123" fillId="5" borderId="0" xfId="42" applyNumberFormat="1" applyFont="1" applyFill="1" applyProtection="1">
      <alignment vertical="center"/>
      <protection locked="0"/>
    </xf>
    <xf numFmtId="185" fontId="100" fillId="0" borderId="0" xfId="42" applyNumberFormat="1" applyFont="1" applyFill="1" applyAlignment="1" applyProtection="1">
      <alignment horizontal="right" vertical="center"/>
      <protection locked="0"/>
    </xf>
    <xf numFmtId="184" fontId="99" fillId="49" borderId="0" xfId="42" applyFont="1" applyFill="1" applyProtection="1">
      <alignment vertical="center"/>
      <protection locked="0"/>
    </xf>
    <xf numFmtId="195" fontId="100" fillId="5" borderId="0" xfId="42" applyNumberFormat="1" applyFont="1" applyFill="1" applyAlignment="1" applyProtection="1">
      <alignment horizontal="center" vertical="center"/>
      <protection locked="0"/>
    </xf>
    <xf numFmtId="185" fontId="99" fillId="11" borderId="1" xfId="42" applyNumberFormat="1" applyFont="1" applyFill="1" applyBorder="1" applyAlignment="1" applyProtection="1">
      <alignment horizontal="center" vertical="center" wrapText="1"/>
      <protection locked="0"/>
    </xf>
    <xf numFmtId="185" fontId="99" fillId="0" borderId="1" xfId="42" applyNumberFormat="1" applyFont="1" applyFill="1" applyBorder="1" applyAlignment="1" applyProtection="1">
      <alignment horizontal="right" vertical="center"/>
      <protection locked="0"/>
    </xf>
    <xf numFmtId="184" fontId="99" fillId="5" borderId="1" xfId="42" applyFont="1" applyFill="1" applyBorder="1" applyAlignment="1" applyProtection="1">
      <alignment vertical="top" wrapText="1"/>
      <protection locked="0"/>
    </xf>
    <xf numFmtId="186" fontId="99" fillId="0" borderId="1" xfId="42" applyNumberFormat="1" applyFont="1" applyFill="1" applyBorder="1" applyAlignment="1" applyProtection="1">
      <alignment horizontal="right" vertical="center" wrapText="1"/>
      <protection locked="0"/>
    </xf>
    <xf numFmtId="185" fontId="99" fillId="0" borderId="1" xfId="42" applyNumberFormat="1" applyFont="1" applyFill="1" applyBorder="1" applyAlignment="1" applyProtection="1">
      <alignment horizontal="right" vertical="center" wrapText="1"/>
      <protection locked="0"/>
    </xf>
    <xf numFmtId="184" fontId="138" fillId="0" borderId="0" xfId="48" applyFont="1" applyAlignment="1">
      <alignment horizontal="center" vertical="center"/>
    </xf>
    <xf numFmtId="178" fontId="138" fillId="0" borderId="0" xfId="48" applyNumberFormat="1" applyFont="1" applyAlignment="1">
      <alignment horizontal="center" vertical="center"/>
    </xf>
    <xf numFmtId="184" fontId="138" fillId="0" borderId="0" xfId="48" applyFont="1" applyAlignment="1" applyProtection="1">
      <alignment horizontal="left" vertical="center"/>
      <protection locked="0"/>
    </xf>
    <xf numFmtId="184" fontId="138" fillId="0" borderId="0" xfId="48" applyFont="1" applyBorder="1" applyAlignment="1" applyProtection="1">
      <alignment horizontal="center" vertical="center"/>
      <protection locked="0"/>
    </xf>
    <xf numFmtId="9" fontId="138" fillId="0" borderId="0" xfId="48" applyNumberFormat="1" applyFont="1" applyBorder="1" applyAlignment="1" applyProtection="1">
      <alignment horizontal="center" vertical="center"/>
      <protection locked="0"/>
    </xf>
    <xf numFmtId="184" fontId="138" fillId="0" borderId="0" xfId="48" applyFont="1" applyBorder="1" applyAlignment="1" applyProtection="1">
      <alignment vertical="center" wrapText="1"/>
      <protection locked="0"/>
    </xf>
    <xf numFmtId="184" fontId="138" fillId="0" borderId="0" xfId="48" applyFont="1" applyBorder="1" applyAlignment="1" applyProtection="1">
      <alignment vertical="center"/>
      <protection locked="0"/>
    </xf>
    <xf numFmtId="184" fontId="138" fillId="0" borderId="0" xfId="48" applyFont="1" applyAlignment="1" applyProtection="1">
      <alignment horizontal="center" vertical="center" wrapText="1"/>
      <protection locked="0"/>
    </xf>
    <xf numFmtId="184" fontId="138" fillId="0" borderId="0" xfId="48" applyFont="1" applyAlignment="1" applyProtection="1">
      <alignment horizontal="center" vertical="center"/>
      <protection locked="0"/>
    </xf>
    <xf numFmtId="184" fontId="139" fillId="0" borderId="0" xfId="48" applyFont="1" applyAlignment="1" applyProtection="1">
      <alignment horizontal="center" vertical="center"/>
      <protection locked="0"/>
    </xf>
    <xf numFmtId="184" fontId="139" fillId="0" borderId="0" xfId="48" applyFont="1" applyAlignment="1">
      <alignment horizontal="center" vertical="center"/>
    </xf>
    <xf numFmtId="184" fontId="106" fillId="0" borderId="0" xfId="48" applyFont="1" applyAlignment="1" applyProtection="1">
      <alignment horizontal="left" vertical="center"/>
      <protection locked="0"/>
    </xf>
    <xf numFmtId="184" fontId="138" fillId="0" borderId="0" xfId="48" applyFont="1" applyBorder="1" applyAlignment="1" applyProtection="1">
      <alignment horizontal="left" vertical="center"/>
      <protection locked="0"/>
    </xf>
    <xf numFmtId="9" fontId="138" fillId="0" borderId="0" xfId="48" applyNumberFormat="1" applyFont="1" applyBorder="1" applyAlignment="1" applyProtection="1">
      <alignment horizontal="left" vertical="center"/>
      <protection locked="0"/>
    </xf>
    <xf numFmtId="184" fontId="138" fillId="0" borderId="0" xfId="48" applyFont="1" applyBorder="1" applyAlignment="1" applyProtection="1">
      <alignment horizontal="left" vertical="center" wrapText="1"/>
      <protection locked="0"/>
    </xf>
    <xf numFmtId="184" fontId="106" fillId="0" borderId="0" xfId="49" applyFont="1" applyAlignment="1" applyProtection="1">
      <alignment horizontal="center" vertical="center"/>
      <protection locked="0"/>
    </xf>
    <xf numFmtId="184" fontId="106" fillId="8" borderId="0" xfId="49" applyFont="1" applyFill="1" applyAlignment="1" applyProtection="1">
      <alignment horizontal="center" vertical="center"/>
      <protection locked="0"/>
    </xf>
    <xf numFmtId="184" fontId="140" fillId="8" borderId="0" xfId="41" applyFont="1" applyFill="1" applyAlignment="1" applyProtection="1">
      <alignment vertical="center"/>
      <protection locked="0"/>
    </xf>
    <xf numFmtId="9" fontId="140" fillId="8" borderId="0" xfId="41" applyNumberFormat="1" applyFont="1" applyFill="1" applyAlignment="1" applyProtection="1">
      <alignment vertical="center"/>
      <protection locked="0"/>
    </xf>
    <xf numFmtId="184" fontId="106" fillId="0" borderId="0" xfId="41" applyFont="1" applyAlignment="1" applyProtection="1">
      <alignment horizontal="left" vertical="center" wrapText="1"/>
      <protection locked="0"/>
    </xf>
    <xf numFmtId="184" fontId="106" fillId="0" borderId="0" xfId="49" applyFont="1" applyFill="1" applyAlignment="1" applyProtection="1">
      <alignment horizontal="center" vertical="center"/>
      <protection locked="0"/>
    </xf>
    <xf numFmtId="184" fontId="106" fillId="55" borderId="0" xfId="41" applyFont="1" applyFill="1" applyAlignment="1" applyProtection="1">
      <alignment vertical="center"/>
      <protection locked="0"/>
    </xf>
    <xf numFmtId="9" fontId="106" fillId="55" borderId="0" xfId="41" applyNumberFormat="1" applyFont="1" applyFill="1" applyAlignment="1" applyProtection="1">
      <alignment vertical="center"/>
      <protection locked="0"/>
    </xf>
    <xf numFmtId="184" fontId="106" fillId="56" borderId="0" xfId="41" applyFont="1" applyFill="1" applyAlignment="1" applyProtection="1">
      <alignment vertical="center"/>
      <protection locked="0"/>
    </xf>
    <xf numFmtId="9" fontId="106" fillId="56" borderId="0" xfId="41" applyNumberFormat="1" applyFont="1" applyFill="1" applyAlignment="1" applyProtection="1">
      <alignment vertical="center"/>
      <protection locked="0"/>
    </xf>
    <xf numFmtId="184" fontId="138" fillId="13" borderId="0" xfId="48" applyFont="1" applyFill="1" applyBorder="1" applyAlignment="1" applyProtection="1">
      <alignment horizontal="left" vertical="center"/>
      <protection locked="0"/>
    </xf>
    <xf numFmtId="184" fontId="111" fillId="4" borderId="0" xfId="41" applyFont="1" applyFill="1" applyAlignment="1" applyProtection="1">
      <alignment vertical="center"/>
      <protection locked="0"/>
    </xf>
    <xf numFmtId="9" fontId="111" fillId="4" borderId="0" xfId="41" applyNumberFormat="1" applyFont="1" applyFill="1" applyAlignment="1" applyProtection="1">
      <alignment vertical="center"/>
      <protection locked="0"/>
    </xf>
    <xf numFmtId="184" fontId="143" fillId="8" borderId="2" xfId="48" applyFont="1" applyFill="1" applyBorder="1" applyAlignment="1" applyProtection="1">
      <alignment horizontal="left" vertical="center"/>
      <protection locked="0"/>
    </xf>
    <xf numFmtId="184" fontId="138" fillId="8" borderId="2" xfId="48" applyFont="1" applyFill="1" applyBorder="1" applyAlignment="1" applyProtection="1">
      <alignment horizontal="left" vertical="center"/>
      <protection locked="0"/>
    </xf>
    <xf numFmtId="9" fontId="138" fillId="8" borderId="2" xfId="48" applyNumberFormat="1" applyFont="1" applyFill="1" applyBorder="1" applyAlignment="1" applyProtection="1">
      <alignment horizontal="left" vertical="center"/>
      <protection locked="0"/>
    </xf>
    <xf numFmtId="184" fontId="138" fillId="0" borderId="2" xfId="48" applyFont="1" applyBorder="1" applyAlignment="1" applyProtection="1">
      <alignment horizontal="left" vertical="center" wrapText="1"/>
      <protection locked="0"/>
    </xf>
    <xf numFmtId="184" fontId="138" fillId="0" borderId="2" xfId="48" applyFont="1" applyBorder="1" applyAlignment="1" applyProtection="1">
      <alignment horizontal="left" vertical="center"/>
      <protection locked="0"/>
    </xf>
    <xf numFmtId="184" fontId="118" fillId="0" borderId="2" xfId="48" applyFont="1" applyFill="1" applyBorder="1" applyAlignment="1" applyProtection="1">
      <alignment horizontal="left" vertical="center"/>
      <protection locked="0"/>
    </xf>
    <xf numFmtId="198" fontId="145" fillId="0" borderId="2" xfId="48" applyNumberFormat="1" applyFont="1" applyFill="1" applyBorder="1" applyAlignment="1" applyProtection="1">
      <alignment horizontal="center" vertical="center"/>
      <protection locked="0"/>
    </xf>
    <xf numFmtId="184" fontId="118" fillId="0" borderId="0" xfId="48" applyFont="1" applyFill="1" applyBorder="1" applyAlignment="1" applyProtection="1">
      <alignment horizontal="left" vertical="center"/>
      <protection locked="0"/>
    </xf>
    <xf numFmtId="184" fontId="138" fillId="8" borderId="0" xfId="48" applyFont="1" applyFill="1" applyBorder="1" applyAlignment="1" applyProtection="1">
      <alignment horizontal="left" vertical="center"/>
      <protection locked="0"/>
    </xf>
    <xf numFmtId="9" fontId="138" fillId="8" borderId="0" xfId="48" applyNumberFormat="1" applyFont="1" applyFill="1" applyBorder="1" applyAlignment="1" applyProtection="1">
      <alignment horizontal="left" vertical="center"/>
      <protection locked="0"/>
    </xf>
    <xf numFmtId="49" fontId="146" fillId="57" borderId="0" xfId="48" applyNumberFormat="1" applyFont="1" applyFill="1" applyAlignment="1">
      <alignment horizontal="center" vertical="center" wrapText="1"/>
    </xf>
    <xf numFmtId="178" fontId="146" fillId="57" borderId="0" xfId="48" applyNumberFormat="1" applyFont="1" applyFill="1" applyAlignment="1">
      <alignment horizontal="center" vertical="center" wrapText="1"/>
    </xf>
    <xf numFmtId="184" fontId="147" fillId="7" borderId="1" xfId="48" applyFont="1" applyFill="1" applyBorder="1" applyAlignment="1" applyProtection="1">
      <alignment horizontal="center" vertical="center"/>
      <protection locked="0"/>
    </xf>
    <xf numFmtId="184" fontId="118" fillId="2" borderId="3" xfId="48" applyFont="1" applyFill="1" applyBorder="1" applyAlignment="1" applyProtection="1">
      <alignment vertical="center" wrapText="1"/>
      <protection locked="0"/>
    </xf>
    <xf numFmtId="184" fontId="118" fillId="8" borderId="3" xfId="48" applyFont="1" applyFill="1" applyBorder="1" applyAlignment="1" applyProtection="1">
      <alignment vertical="center" wrapText="1"/>
      <protection locked="0"/>
    </xf>
    <xf numFmtId="184" fontId="149" fillId="58" borderId="3" xfId="48" applyFont="1" applyFill="1" applyBorder="1" applyAlignment="1" applyProtection="1">
      <alignment vertical="center"/>
      <protection locked="0"/>
    </xf>
    <xf numFmtId="184" fontId="111" fillId="7" borderId="3" xfId="48" applyFont="1" applyFill="1" applyBorder="1" applyAlignment="1" applyProtection="1">
      <alignment vertical="center"/>
      <protection locked="0"/>
    </xf>
    <xf numFmtId="9" fontId="146" fillId="57" borderId="0" xfId="48" applyNumberFormat="1" applyFont="1" applyFill="1" applyAlignment="1">
      <alignment horizontal="center" vertical="center" wrapText="1"/>
    </xf>
    <xf numFmtId="49" fontId="146" fillId="57" borderId="0" xfId="48" applyNumberFormat="1" applyFont="1" applyFill="1" applyAlignment="1">
      <alignment horizontal="center" wrapText="1"/>
    </xf>
    <xf numFmtId="184" fontId="111" fillId="2" borderId="3" xfId="48" applyFont="1" applyFill="1" applyBorder="1" applyAlignment="1" applyProtection="1">
      <alignment vertical="center" wrapText="1"/>
      <protection locked="0"/>
    </xf>
    <xf numFmtId="184" fontId="111" fillId="7" borderId="16" xfId="48" applyFont="1" applyFill="1" applyBorder="1" applyAlignment="1" applyProtection="1">
      <alignment vertical="center"/>
      <protection locked="0"/>
    </xf>
    <xf numFmtId="49" fontId="146" fillId="57" borderId="48" xfId="48" applyNumberFormat="1" applyFont="1" applyFill="1" applyBorder="1" applyAlignment="1">
      <alignment horizontal="center" wrapText="1"/>
    </xf>
    <xf numFmtId="184" fontId="111" fillId="59" borderId="3" xfId="48" applyFont="1" applyFill="1" applyBorder="1" applyAlignment="1" applyProtection="1">
      <alignment vertical="center" wrapText="1"/>
      <protection locked="0"/>
    </xf>
    <xf numFmtId="184" fontId="111" fillId="59" borderId="3" xfId="48" applyFont="1" applyFill="1" applyBorder="1" applyAlignment="1" applyProtection="1">
      <alignment horizontal="center" vertical="center" wrapText="1"/>
      <protection locked="0"/>
    </xf>
    <xf numFmtId="184" fontId="111" fillId="7" borderId="3" xfId="48" applyFont="1" applyFill="1" applyBorder="1" applyAlignment="1" applyProtection="1">
      <alignment vertical="center" wrapText="1"/>
      <protection locked="0"/>
    </xf>
    <xf numFmtId="184" fontId="106" fillId="0" borderId="0" xfId="48" applyFont="1" applyAlignment="1" applyProtection="1">
      <alignment horizontal="center" vertical="center"/>
      <protection locked="0"/>
    </xf>
    <xf numFmtId="184" fontId="150" fillId="0" borderId="0" xfId="48" applyFont="1" applyAlignment="1" applyProtection="1">
      <alignment horizontal="center" vertical="center"/>
      <protection locked="0"/>
    </xf>
    <xf numFmtId="184" fontId="150" fillId="0" borderId="0" xfId="48" applyFont="1" applyAlignment="1">
      <alignment horizontal="center" vertical="center"/>
    </xf>
    <xf numFmtId="184" fontId="106" fillId="0" borderId="0" xfId="48" applyFont="1" applyAlignment="1">
      <alignment horizontal="center" vertical="center"/>
    </xf>
    <xf numFmtId="184" fontId="106" fillId="11" borderId="0" xfId="48" applyFont="1" applyFill="1" applyAlignment="1">
      <alignment horizontal="center" vertical="center"/>
    </xf>
    <xf numFmtId="2" fontId="145" fillId="11" borderId="18" xfId="48" applyNumberFormat="1" applyFont="1" applyFill="1" applyBorder="1" applyAlignment="1" applyProtection="1">
      <alignment horizontal="center" vertical="center"/>
      <protection locked="0"/>
    </xf>
    <xf numFmtId="178" fontId="106" fillId="11" borderId="0" xfId="48" applyNumberFormat="1" applyFont="1" applyFill="1" applyAlignment="1">
      <alignment horizontal="center" vertical="center"/>
    </xf>
    <xf numFmtId="184" fontId="145" fillId="11" borderId="15" xfId="48" applyFont="1" applyFill="1" applyBorder="1" applyAlignment="1" applyProtection="1">
      <alignment horizontal="center" vertical="center"/>
      <protection locked="0"/>
    </xf>
    <xf numFmtId="184" fontId="106" fillId="11" borderId="1" xfId="48" applyFont="1" applyFill="1" applyBorder="1" applyAlignment="1" applyProtection="1">
      <alignment horizontal="center" vertical="center" wrapText="1"/>
      <protection locked="0"/>
    </xf>
    <xf numFmtId="184" fontId="101" fillId="11" borderId="1" xfId="48" applyFont="1" applyFill="1" applyBorder="1" applyAlignment="1">
      <alignment horizontal="left" vertical="center"/>
    </xf>
    <xf numFmtId="184" fontId="101" fillId="11" borderId="1" xfId="48" applyFont="1" applyFill="1" applyBorder="1" applyAlignment="1">
      <alignment horizontal="center" vertical="center"/>
    </xf>
    <xf numFmtId="9" fontId="101" fillId="11" borderId="1" xfId="48" applyNumberFormat="1" applyFont="1" applyFill="1" applyBorder="1" applyAlignment="1">
      <alignment horizontal="center" vertical="center"/>
    </xf>
    <xf numFmtId="184" fontId="117" fillId="11" borderId="1" xfId="48" applyFont="1" applyFill="1" applyBorder="1" applyAlignment="1" applyProtection="1">
      <alignment horizontal="center" vertical="center" wrapText="1"/>
      <protection locked="0"/>
    </xf>
    <xf numFmtId="184" fontId="117" fillId="11" borderId="1" xfId="48" applyFont="1" applyFill="1" applyBorder="1" applyAlignment="1" applyProtection="1">
      <alignment horizontal="center" vertical="center"/>
      <protection locked="0"/>
    </xf>
    <xf numFmtId="184" fontId="106" fillId="11" borderId="1" xfId="48" applyFont="1" applyFill="1" applyBorder="1" applyAlignment="1" applyProtection="1">
      <alignment horizontal="center" vertical="center"/>
      <protection locked="0"/>
    </xf>
    <xf numFmtId="184" fontId="101" fillId="11" borderId="1" xfId="38" applyNumberFormat="1" applyFont="1" applyFill="1" applyBorder="1" applyAlignment="1">
      <alignment horizontal="left" vertical="center" wrapText="1"/>
    </xf>
    <xf numFmtId="184" fontId="106" fillId="11" borderId="19" xfId="48" applyFont="1" applyFill="1" applyBorder="1" applyAlignment="1" applyProtection="1">
      <alignment horizontal="center" vertical="center" wrapText="1"/>
      <protection locked="0"/>
    </xf>
    <xf numFmtId="184" fontId="106" fillId="11" borderId="0" xfId="48" applyFont="1" applyFill="1" applyAlignment="1" applyProtection="1">
      <alignment horizontal="center" vertical="center"/>
      <protection locked="0"/>
    </xf>
    <xf numFmtId="49" fontId="150" fillId="11" borderId="0" xfId="48" applyNumberFormat="1" applyFont="1" applyFill="1" applyBorder="1" applyAlignment="1" applyProtection="1">
      <alignment horizontal="center" vertical="top"/>
      <protection locked="0"/>
    </xf>
    <xf numFmtId="184" fontId="150" fillId="11" borderId="0" xfId="48" applyFont="1" applyFill="1" applyAlignment="1" applyProtection="1">
      <alignment horizontal="center" vertical="center"/>
      <protection locked="0"/>
    </xf>
    <xf numFmtId="184" fontId="150" fillId="11" borderId="0" xfId="48" applyFont="1" applyFill="1" applyAlignment="1">
      <alignment horizontal="center" vertical="center"/>
    </xf>
    <xf numFmtId="49" fontId="106" fillId="11" borderId="0" xfId="48" applyNumberFormat="1" applyFont="1" applyFill="1" applyBorder="1" applyAlignment="1" applyProtection="1">
      <alignment horizontal="center" vertical="top"/>
      <protection locked="0"/>
    </xf>
    <xf numFmtId="14" fontId="106" fillId="0" borderId="0" xfId="48" applyNumberFormat="1" applyFont="1" applyAlignment="1">
      <alignment horizontal="center" vertical="center"/>
    </xf>
    <xf numFmtId="2" fontId="106" fillId="0" borderId="0" xfId="48" applyNumberFormat="1" applyFont="1" applyAlignment="1">
      <alignment horizontal="center" vertical="center"/>
    </xf>
    <xf numFmtId="178" fontId="106" fillId="0" borderId="0" xfId="48" applyNumberFormat="1" applyFont="1" applyAlignment="1">
      <alignment horizontal="center" vertical="center"/>
    </xf>
    <xf numFmtId="2" fontId="106" fillId="0" borderId="15" xfId="48" applyNumberFormat="1" applyFont="1" applyBorder="1" applyAlignment="1" applyProtection="1">
      <alignment horizontal="center" vertical="center"/>
      <protection locked="0"/>
    </xf>
    <xf numFmtId="2" fontId="106" fillId="60" borderId="18" xfId="48" applyNumberFormat="1" applyFont="1" applyFill="1" applyBorder="1" applyAlignment="1" applyProtection="1">
      <alignment horizontal="center" vertical="center"/>
      <protection locked="0"/>
    </xf>
    <xf numFmtId="199" fontId="106" fillId="60" borderId="1" xfId="48" applyNumberFormat="1" applyFont="1" applyFill="1" applyBorder="1" applyAlignment="1" applyProtection="1">
      <alignment horizontal="left" vertical="center" wrapText="1"/>
      <protection locked="0"/>
    </xf>
    <xf numFmtId="184" fontId="106" fillId="0" borderId="1" xfId="48" applyFont="1" applyFill="1" applyBorder="1" applyAlignment="1" applyProtection="1">
      <alignment horizontal="center" vertical="center"/>
      <protection locked="0"/>
    </xf>
    <xf numFmtId="184" fontId="106" fillId="0" borderId="1" xfId="48" applyFont="1" applyBorder="1" applyAlignment="1" applyProtection="1">
      <alignment horizontal="center" vertical="center"/>
      <protection locked="0"/>
    </xf>
    <xf numFmtId="184" fontId="101" fillId="6" borderId="1" xfId="48" applyFont="1" applyFill="1" applyBorder="1" applyAlignment="1">
      <alignment horizontal="left" vertical="center" wrapText="1"/>
    </xf>
    <xf numFmtId="184" fontId="106" fillId="0" borderId="1" xfId="48" applyFont="1" applyFill="1" applyBorder="1" applyAlignment="1">
      <alignment horizontal="center" vertical="center"/>
    </xf>
    <xf numFmtId="9" fontId="106" fillId="0" borderId="1" xfId="48" applyNumberFormat="1" applyFont="1" applyFill="1" applyBorder="1" applyAlignment="1">
      <alignment horizontal="center" vertical="center"/>
    </xf>
    <xf numFmtId="184" fontId="101" fillId="5" borderId="1" xfId="48" applyFont="1" applyFill="1" applyBorder="1" applyAlignment="1" applyProtection="1">
      <alignment horizontal="center" vertical="center"/>
      <protection locked="0"/>
    </xf>
    <xf numFmtId="184" fontId="101" fillId="5" borderId="1" xfId="41" applyFont="1" applyFill="1" applyBorder="1" applyAlignment="1" applyProtection="1">
      <alignment horizontal="center" vertical="center" wrapText="1"/>
      <protection locked="0"/>
    </xf>
    <xf numFmtId="200" fontId="117" fillId="5" borderId="1" xfId="48" applyNumberFormat="1" applyFont="1" applyFill="1" applyBorder="1" applyAlignment="1" applyProtection="1">
      <alignment horizontal="right" vertical="center"/>
      <protection locked="0"/>
    </xf>
    <xf numFmtId="184" fontId="106" fillId="0" borderId="1" xfId="48" applyFont="1" applyFill="1" applyBorder="1" applyAlignment="1" applyProtection="1">
      <alignment horizontal="center" vertical="center" wrapText="1"/>
      <protection locked="0"/>
    </xf>
    <xf numFmtId="184" fontId="101" fillId="60" borderId="1" xfId="41" applyFont="1" applyFill="1" applyBorder="1" applyAlignment="1" applyProtection="1">
      <alignment vertical="center" wrapText="1"/>
      <protection locked="0"/>
    </xf>
    <xf numFmtId="184" fontId="106" fillId="60" borderId="1" xfId="38" applyNumberFormat="1" applyFont="1" applyFill="1" applyBorder="1" applyAlignment="1">
      <alignment horizontal="left" vertical="center" wrapText="1"/>
    </xf>
    <xf numFmtId="184" fontId="101" fillId="0" borderId="1" xfId="48" applyFont="1" applyFill="1" applyBorder="1" applyAlignment="1">
      <alignment horizontal="center" vertical="center" wrapText="1"/>
    </xf>
    <xf numFmtId="184" fontId="154" fillId="0" borderId="19" xfId="48" applyFont="1" applyFill="1" applyBorder="1" applyAlignment="1">
      <alignment vertical="center" wrapText="1"/>
    </xf>
    <xf numFmtId="49" fontId="150" fillId="0" borderId="0" xfId="48" applyNumberFormat="1" applyFont="1" applyBorder="1" applyAlignment="1" applyProtection="1">
      <alignment horizontal="center" vertical="top"/>
      <protection locked="0"/>
    </xf>
    <xf numFmtId="49" fontId="106" fillId="0" borderId="0" xfId="48" applyNumberFormat="1" applyFont="1" applyBorder="1" applyAlignment="1" applyProtection="1">
      <alignment horizontal="center" vertical="top"/>
      <protection locked="0"/>
    </xf>
    <xf numFmtId="184" fontId="106" fillId="0" borderId="15" xfId="48" applyFont="1" applyBorder="1" applyAlignment="1" applyProtection="1">
      <alignment horizontal="center" vertical="center"/>
      <protection locked="0"/>
    </xf>
    <xf numFmtId="184" fontId="106" fillId="60" borderId="18" xfId="48" applyFont="1" applyFill="1" applyBorder="1" applyAlignment="1" applyProtection="1">
      <alignment horizontal="center" vertical="center"/>
      <protection locked="0"/>
    </xf>
    <xf numFmtId="184" fontId="106" fillId="0" borderId="18" xfId="48" applyFont="1" applyFill="1" applyBorder="1" applyAlignment="1" applyProtection="1">
      <alignment horizontal="center" vertical="center"/>
      <protection locked="0"/>
    </xf>
    <xf numFmtId="184" fontId="101" fillId="0" borderId="1" xfId="41" applyFont="1" applyFill="1" applyBorder="1" applyAlignment="1" applyProtection="1">
      <alignment horizontal="center" vertical="center" wrapText="1"/>
      <protection locked="0"/>
    </xf>
    <xf numFmtId="184" fontId="101" fillId="0" borderId="1" xfId="48" applyFont="1" applyFill="1" applyBorder="1" applyAlignment="1" applyProtection="1">
      <alignment horizontal="center" vertical="center"/>
      <protection locked="0"/>
    </xf>
    <xf numFmtId="200" fontId="106" fillId="0" borderId="1" xfId="41" applyNumberFormat="1" applyFont="1" applyFill="1" applyBorder="1" applyAlignment="1" applyProtection="1">
      <alignment horizontal="right" vertical="center" wrapText="1"/>
      <protection locked="0"/>
    </xf>
    <xf numFmtId="184" fontId="101" fillId="0" borderId="1" xfId="41" applyFont="1" applyFill="1" applyBorder="1" applyAlignment="1" applyProtection="1">
      <alignment horizontal="left" vertical="top" wrapText="1"/>
      <protection locked="0"/>
    </xf>
    <xf numFmtId="184" fontId="101" fillId="0" borderId="1" xfId="38" applyNumberFormat="1" applyFont="1" applyFill="1" applyBorder="1" applyAlignment="1">
      <alignment horizontal="left" vertical="center" wrapText="1"/>
    </xf>
    <xf numFmtId="201" fontId="106" fillId="0" borderId="15" xfId="48" applyNumberFormat="1" applyFont="1" applyFill="1" applyBorder="1" applyAlignment="1" applyProtection="1">
      <alignment horizontal="center" vertical="center"/>
      <protection locked="0"/>
    </xf>
    <xf numFmtId="201" fontId="106" fillId="0" borderId="15" xfId="48" applyNumberFormat="1" applyFont="1" applyBorder="1" applyAlignment="1" applyProtection="1">
      <alignment horizontal="center" vertical="center"/>
      <protection locked="0"/>
    </xf>
    <xf numFmtId="199" fontId="106" fillId="0" borderId="1" xfId="48" applyNumberFormat="1" applyFont="1" applyFill="1" applyBorder="1" applyAlignment="1" applyProtection="1">
      <alignment horizontal="center" vertical="center" wrapText="1"/>
      <protection locked="0"/>
    </xf>
    <xf numFmtId="184" fontId="106" fillId="9" borderId="1" xfId="48" applyFont="1" applyFill="1" applyBorder="1" applyAlignment="1" applyProtection="1">
      <alignment horizontal="center" vertical="center"/>
      <protection locked="0"/>
    </xf>
    <xf numFmtId="184" fontId="101" fillId="5" borderId="1" xfId="48" applyFont="1" applyFill="1" applyBorder="1" applyAlignment="1">
      <alignment horizontal="center" vertical="center"/>
    </xf>
    <xf numFmtId="184" fontId="101" fillId="0" borderId="1" xfId="41" applyFont="1" applyFill="1" applyBorder="1" applyAlignment="1" applyProtection="1">
      <alignment horizontal="center" vertical="center"/>
      <protection locked="0"/>
    </xf>
    <xf numFmtId="200" fontId="101" fillId="5" borderId="1" xfId="48" applyNumberFormat="1" applyFont="1" applyFill="1" applyBorder="1" applyAlignment="1" applyProtection="1">
      <alignment horizontal="right" vertical="center"/>
      <protection locked="0"/>
    </xf>
    <xf numFmtId="184" fontId="106" fillId="0" borderId="1" xfId="48" applyFont="1" applyBorder="1" applyAlignment="1" applyProtection="1">
      <alignment horizontal="center" vertical="center" wrapText="1"/>
      <protection locked="0"/>
    </xf>
    <xf numFmtId="184" fontId="101" fillId="60" borderId="1" xfId="41" applyFont="1" applyFill="1" applyBorder="1" applyAlignment="1" applyProtection="1">
      <alignment horizontal="left" vertical="center" wrapText="1"/>
      <protection locked="0"/>
    </xf>
    <xf numFmtId="184" fontId="106" fillId="0" borderId="1" xfId="38" applyNumberFormat="1" applyFont="1" applyFill="1" applyBorder="1" applyAlignment="1">
      <alignment horizontal="left" vertical="center" wrapText="1"/>
    </xf>
    <xf numFmtId="184" fontId="106" fillId="0" borderId="19" xfId="48" applyFont="1" applyFill="1" applyBorder="1" applyAlignment="1" applyProtection="1">
      <alignment horizontal="center" vertical="center" wrapText="1"/>
      <protection locked="0"/>
    </xf>
    <xf numFmtId="9" fontId="101" fillId="5" borderId="1" xfId="48" applyNumberFormat="1" applyFont="1" applyFill="1" applyBorder="1" applyAlignment="1">
      <alignment horizontal="center" vertical="center"/>
    </xf>
    <xf numFmtId="201" fontId="106" fillId="29" borderId="15" xfId="48" applyNumberFormat="1" applyFont="1" applyFill="1" applyBorder="1" applyAlignment="1" applyProtection="1">
      <alignment horizontal="center" vertical="center"/>
      <protection locked="0"/>
    </xf>
    <xf numFmtId="201" fontId="106" fillId="0" borderId="18" xfId="48" applyNumberFormat="1" applyFont="1" applyBorder="1" applyAlignment="1" applyProtection="1">
      <alignment horizontal="center" vertical="center"/>
      <protection locked="0"/>
    </xf>
    <xf numFmtId="184" fontId="106" fillId="60" borderId="1" xfId="48" applyFont="1" applyFill="1" applyBorder="1" applyAlignment="1" applyProtection="1">
      <alignment horizontal="center" vertical="center" wrapText="1"/>
      <protection locked="0"/>
    </xf>
    <xf numFmtId="184" fontId="101" fillId="34" borderId="1" xfId="48" applyFont="1" applyFill="1" applyBorder="1" applyAlignment="1">
      <alignment horizontal="left" vertical="center" wrapText="1"/>
    </xf>
    <xf numFmtId="184" fontId="101" fillId="60" borderId="1" xfId="48" applyFont="1" applyFill="1" applyBorder="1" applyAlignment="1">
      <alignment horizontal="left" vertical="center" wrapText="1"/>
    </xf>
    <xf numFmtId="184" fontId="101" fillId="0" borderId="1" xfId="48" applyFont="1" applyFill="1" applyBorder="1" applyAlignment="1">
      <alignment horizontal="center" vertical="center"/>
    </xf>
    <xf numFmtId="184" fontId="101" fillId="60" borderId="1" xfId="48" applyFont="1" applyFill="1" applyBorder="1" applyAlignment="1" applyProtection="1">
      <alignment horizontal="center" vertical="center" wrapText="1"/>
      <protection locked="0"/>
    </xf>
    <xf numFmtId="184" fontId="117" fillId="60" borderId="1" xfId="41" applyFont="1" applyFill="1" applyBorder="1" applyAlignment="1" applyProtection="1">
      <alignment horizontal="center" vertical="center" wrapText="1"/>
      <protection locked="0"/>
    </xf>
    <xf numFmtId="184" fontId="101" fillId="60" borderId="1" xfId="41" applyFont="1" applyFill="1" applyBorder="1" applyAlignment="1" applyProtection="1">
      <alignment horizontal="center" vertical="center" wrapText="1"/>
      <protection locked="0"/>
    </xf>
    <xf numFmtId="200" fontId="117" fillId="5" borderId="1" xfId="41" applyNumberFormat="1" applyFont="1" applyFill="1" applyBorder="1" applyAlignment="1" applyProtection="1">
      <alignment horizontal="right" vertical="center" wrapText="1"/>
      <protection locked="0"/>
    </xf>
    <xf numFmtId="184" fontId="101" fillId="60" borderId="1" xfId="41" applyFont="1" applyFill="1" applyBorder="1" applyAlignment="1" applyProtection="1">
      <alignment horizontal="left" vertical="top" wrapText="1"/>
      <protection locked="0"/>
    </xf>
    <xf numFmtId="184" fontId="106" fillId="0" borderId="1" xfId="41" applyFont="1" applyFill="1" applyBorder="1" applyAlignment="1">
      <alignment horizontal="left" vertical="center" wrapText="1"/>
    </xf>
    <xf numFmtId="184" fontId="156" fillId="0" borderId="19" xfId="48" applyFont="1" applyFill="1" applyBorder="1" applyAlignment="1">
      <alignment vertical="center" wrapText="1"/>
    </xf>
    <xf numFmtId="201" fontId="106" fillId="0" borderId="0" xfId="48" applyNumberFormat="1" applyFont="1" applyAlignment="1">
      <alignment horizontal="center" vertical="center"/>
    </xf>
    <xf numFmtId="9" fontId="101" fillId="0" borderId="1" xfId="48" applyNumberFormat="1" applyFont="1" applyFill="1" applyBorder="1" applyAlignment="1">
      <alignment horizontal="center" vertical="center"/>
    </xf>
    <xf numFmtId="201" fontId="106" fillId="6" borderId="15" xfId="48" applyNumberFormat="1" applyFont="1" applyFill="1" applyBorder="1" applyAlignment="1" applyProtection="1">
      <alignment horizontal="center" vertical="center"/>
      <protection locked="0"/>
    </xf>
    <xf numFmtId="179" fontId="106" fillId="0" borderId="1" xfId="48" applyNumberFormat="1" applyFont="1" applyBorder="1" applyAlignment="1" applyProtection="1">
      <alignment horizontal="center" vertical="center"/>
      <protection locked="0"/>
    </xf>
    <xf numFmtId="184" fontId="101" fillId="5" borderId="1" xfId="48" applyFont="1" applyFill="1" applyBorder="1" applyAlignment="1">
      <alignment horizontal="left" vertical="center" wrapText="1"/>
    </xf>
    <xf numFmtId="184" fontId="101" fillId="5" borderId="1" xfId="41" applyFont="1" applyFill="1" applyBorder="1" applyAlignment="1" applyProtection="1">
      <alignment horizontal="left" vertical="top" wrapText="1"/>
      <protection locked="0"/>
    </xf>
    <xf numFmtId="184" fontId="156" fillId="0" borderId="19" xfId="48" applyFont="1" applyFill="1" applyBorder="1" applyAlignment="1">
      <alignment horizontal="left" vertical="center" wrapText="1"/>
    </xf>
    <xf numFmtId="179" fontId="106" fillId="0" borderId="15" xfId="48" applyNumberFormat="1" applyFont="1" applyFill="1" applyBorder="1" applyAlignment="1" applyProtection="1">
      <alignment horizontal="center" vertical="center"/>
      <protection locked="0"/>
    </xf>
    <xf numFmtId="179" fontId="106" fillId="9" borderId="1" xfId="48" applyNumberFormat="1" applyFont="1" applyFill="1" applyBorder="1" applyAlignment="1" applyProtection="1">
      <alignment horizontal="center" vertical="center"/>
      <protection locked="0"/>
    </xf>
    <xf numFmtId="184" fontId="106" fillId="0" borderId="1" xfId="48" applyFont="1" applyFill="1" applyBorder="1" applyAlignment="1" applyProtection="1">
      <alignment horizontal="left" vertical="top" wrapText="1"/>
      <protection locked="0"/>
    </xf>
    <xf numFmtId="184" fontId="106" fillId="0" borderId="18" xfId="48" applyFont="1" applyBorder="1" applyAlignment="1" applyProtection="1">
      <alignment horizontal="center" vertical="center"/>
      <protection locked="0"/>
    </xf>
    <xf numFmtId="179" fontId="106" fillId="21" borderId="1" xfId="48" applyNumberFormat="1" applyFont="1" applyFill="1" applyBorder="1" applyAlignment="1" applyProtection="1">
      <alignment horizontal="center" vertical="center"/>
      <protection locked="0"/>
    </xf>
    <xf numFmtId="184" fontId="117" fillId="60" borderId="1" xfId="48" applyFont="1" applyFill="1" applyBorder="1" applyAlignment="1">
      <alignment horizontal="center" vertical="center"/>
    </xf>
    <xf numFmtId="9" fontId="117" fillId="60" borderId="1" xfId="48" applyNumberFormat="1" applyFont="1" applyFill="1" applyBorder="1" applyAlignment="1">
      <alignment horizontal="center" vertical="center"/>
    </xf>
    <xf numFmtId="200" fontId="101" fillId="5" borderId="1" xfId="48" applyNumberFormat="1" applyFont="1" applyFill="1" applyBorder="1" applyAlignment="1" applyProtection="1">
      <alignment horizontal="center" vertical="center"/>
      <protection locked="0"/>
    </xf>
    <xf numFmtId="184" fontId="117" fillId="5" borderId="1" xfId="48" applyFont="1" applyFill="1" applyBorder="1" applyAlignment="1" applyProtection="1">
      <alignment horizontal="center" vertical="center" wrapText="1"/>
      <protection locked="0"/>
    </xf>
    <xf numFmtId="184" fontId="101" fillId="5" borderId="1" xfId="41" applyFont="1" applyFill="1" applyBorder="1" applyAlignment="1" applyProtection="1">
      <alignment vertical="center" wrapText="1"/>
      <protection locked="0"/>
    </xf>
    <xf numFmtId="184" fontId="101" fillId="5" borderId="1" xfId="48" applyFont="1" applyFill="1" applyBorder="1" applyAlignment="1" applyProtection="1">
      <alignment horizontal="center" vertical="center" wrapText="1"/>
      <protection locked="0"/>
    </xf>
    <xf numFmtId="184" fontId="106" fillId="0" borderId="1" xfId="48" applyFont="1" applyFill="1" applyBorder="1" applyAlignment="1" applyProtection="1">
      <alignment horizontal="left" vertical="center" wrapText="1"/>
      <protection locked="0"/>
    </xf>
    <xf numFmtId="184" fontId="106" fillId="0" borderId="19" xfId="48" applyFont="1" applyBorder="1" applyAlignment="1" applyProtection="1">
      <alignment horizontal="center" vertical="center" wrapText="1"/>
      <protection locked="0"/>
    </xf>
    <xf numFmtId="184" fontId="117" fillId="0" borderId="1" xfId="48" applyFont="1" applyFill="1" applyBorder="1" applyAlignment="1" applyProtection="1">
      <alignment horizontal="center" vertical="center"/>
      <protection locked="0"/>
    </xf>
    <xf numFmtId="184" fontId="101" fillId="5" borderId="1" xfId="41" applyFont="1" applyFill="1" applyBorder="1" applyAlignment="1" applyProtection="1">
      <alignment horizontal="left" vertical="center" wrapText="1"/>
      <protection locked="0"/>
    </xf>
    <xf numFmtId="184" fontId="117" fillId="60" borderId="1" xfId="48" applyFont="1" applyFill="1" applyBorder="1" applyAlignment="1" applyProtection="1">
      <alignment horizontal="center" vertical="center" wrapText="1"/>
      <protection locked="0"/>
    </xf>
    <xf numFmtId="184" fontId="101" fillId="60" borderId="1" xfId="48" applyFont="1" applyFill="1" applyBorder="1" applyAlignment="1" applyProtection="1">
      <alignment horizontal="left" vertical="top" wrapText="1"/>
      <protection locked="0"/>
    </xf>
    <xf numFmtId="179" fontId="106" fillId="0" borderId="1" xfId="48" applyNumberFormat="1" applyFont="1" applyFill="1" applyBorder="1" applyAlignment="1" applyProtection="1">
      <alignment horizontal="center" vertical="center"/>
      <protection locked="0"/>
    </xf>
    <xf numFmtId="184" fontId="101" fillId="5" borderId="1" xfId="48" applyFont="1" applyFill="1" applyBorder="1" applyAlignment="1">
      <alignment horizontal="center" vertical="center" wrapText="1"/>
    </xf>
    <xf numFmtId="9" fontId="101" fillId="5" borderId="1" xfId="48" applyNumberFormat="1" applyFont="1" applyFill="1" applyBorder="1" applyAlignment="1">
      <alignment horizontal="center" vertical="center" wrapText="1"/>
    </xf>
    <xf numFmtId="200" fontId="101" fillId="5" borderId="1" xfId="48" applyNumberFormat="1" applyFont="1" applyFill="1" applyBorder="1" applyAlignment="1" applyProtection="1">
      <alignment horizontal="right" vertical="center" wrapText="1"/>
      <protection locked="0"/>
    </xf>
    <xf numFmtId="184" fontId="101" fillId="5" borderId="1" xfId="48" applyFont="1" applyFill="1" applyBorder="1" applyAlignment="1" applyProtection="1">
      <alignment horizontal="left" vertical="top" wrapText="1"/>
      <protection locked="0"/>
    </xf>
    <xf numFmtId="184" fontId="101" fillId="5" borderId="1" xfId="38" applyFont="1" applyFill="1" applyBorder="1" applyAlignment="1">
      <alignment horizontal="center" vertical="center"/>
    </xf>
    <xf numFmtId="184" fontId="101" fillId="5" borderId="1" xfId="48" applyNumberFormat="1" applyFont="1" applyFill="1" applyBorder="1" applyAlignment="1">
      <alignment horizontal="center" vertical="center"/>
    </xf>
    <xf numFmtId="184" fontId="101" fillId="5" borderId="1" xfId="48" applyFont="1" applyFill="1" applyBorder="1" applyAlignment="1" applyProtection="1">
      <alignment horizontal="left" vertical="center"/>
      <protection locked="0"/>
    </xf>
    <xf numFmtId="184" fontId="106" fillId="0" borderId="0" xfId="48" applyFont="1" applyFill="1" applyAlignment="1">
      <alignment horizontal="center" vertical="center"/>
    </xf>
    <xf numFmtId="178" fontId="106" fillId="0" borderId="0" xfId="48" applyNumberFormat="1" applyFont="1" applyFill="1" applyAlignment="1">
      <alignment horizontal="center" vertical="center"/>
    </xf>
    <xf numFmtId="184" fontId="106" fillId="0" borderId="15" xfId="48" applyFont="1" applyFill="1" applyBorder="1" applyAlignment="1" applyProtection="1">
      <alignment horizontal="center" vertical="center"/>
      <protection locked="0"/>
    </xf>
    <xf numFmtId="184" fontId="160" fillId="0" borderId="1" xfId="48" applyFont="1" applyBorder="1" applyAlignment="1" applyProtection="1">
      <alignment horizontal="left" vertical="center"/>
      <protection locked="0"/>
    </xf>
    <xf numFmtId="200" fontId="101" fillId="0" borderId="1" xfId="48" applyNumberFormat="1" applyFont="1" applyFill="1" applyBorder="1" applyAlignment="1" applyProtection="1">
      <alignment horizontal="right" vertical="center"/>
      <protection locked="0"/>
    </xf>
    <xf numFmtId="184" fontId="106" fillId="0" borderId="0" xfId="48" applyFont="1" applyFill="1" applyAlignment="1" applyProtection="1">
      <alignment horizontal="center" vertical="center"/>
      <protection locked="0"/>
    </xf>
    <xf numFmtId="184" fontId="150" fillId="0" borderId="0" xfId="48" applyFont="1" applyFill="1" applyAlignment="1" applyProtection="1">
      <alignment horizontal="center" vertical="center"/>
      <protection locked="0"/>
    </xf>
    <xf numFmtId="184" fontId="150" fillId="0" borderId="0" xfId="48" applyFont="1" applyFill="1" applyAlignment="1">
      <alignment horizontal="center" vertical="center"/>
    </xf>
    <xf numFmtId="184" fontId="106" fillId="0" borderId="1" xfId="38" applyFont="1" applyFill="1" applyBorder="1" applyAlignment="1">
      <alignment horizontal="center" vertical="center" wrapText="1"/>
    </xf>
    <xf numFmtId="178" fontId="106" fillId="0" borderId="1" xfId="38" applyNumberFormat="1" applyFont="1" applyFill="1" applyBorder="1" applyAlignment="1">
      <alignment horizontal="center" vertical="center" wrapText="1"/>
    </xf>
    <xf numFmtId="178" fontId="106" fillId="0" borderId="1" xfId="38" applyNumberFormat="1" applyFont="1" applyFill="1" applyBorder="1" applyAlignment="1">
      <alignment horizontal="center" vertical="center"/>
    </xf>
    <xf numFmtId="184" fontId="161" fillId="0" borderId="0" xfId="48" applyFont="1" applyAlignment="1">
      <alignment horizontal="center" vertical="center"/>
    </xf>
    <xf numFmtId="178" fontId="161" fillId="0" borderId="0" xfId="48" applyNumberFormat="1" applyFont="1" applyAlignment="1">
      <alignment horizontal="center" vertical="center"/>
    </xf>
    <xf numFmtId="184" fontId="161" fillId="0" borderId="15" xfId="48" applyFont="1" applyBorder="1" applyAlignment="1" applyProtection="1">
      <alignment horizontal="center" vertical="center"/>
      <protection locked="0"/>
    </xf>
    <xf numFmtId="184" fontId="161" fillId="0" borderId="18" xfId="48" applyFont="1" applyBorder="1" applyAlignment="1" applyProtection="1">
      <alignment horizontal="center" vertical="center"/>
      <protection locked="0"/>
    </xf>
    <xf numFmtId="184" fontId="161" fillId="0" borderId="1" xfId="48" applyFont="1" applyBorder="1" applyAlignment="1" applyProtection="1">
      <alignment horizontal="center" vertical="center"/>
      <protection locked="0"/>
    </xf>
    <xf numFmtId="184" fontId="161" fillId="0" borderId="1" xfId="48" applyFont="1" applyFill="1" applyBorder="1" applyAlignment="1">
      <alignment horizontal="left" vertical="center" wrapText="1"/>
    </xf>
    <xf numFmtId="184" fontId="152" fillId="0" borderId="1" xfId="48" applyFont="1" applyFill="1" applyBorder="1" applyAlignment="1">
      <alignment horizontal="center" vertical="center"/>
    </xf>
    <xf numFmtId="9" fontId="152" fillId="0" borderId="1" xfId="48" applyNumberFormat="1" applyFont="1" applyFill="1" applyBorder="1" applyAlignment="1">
      <alignment horizontal="center" vertical="center"/>
    </xf>
    <xf numFmtId="184" fontId="152" fillId="5" borderId="1" xfId="41" applyFont="1" applyFill="1" applyBorder="1" applyAlignment="1" applyProtection="1">
      <alignment horizontal="center" vertical="center" wrapText="1"/>
      <protection locked="0"/>
    </xf>
    <xf numFmtId="184" fontId="152" fillId="5" borderId="1" xfId="48" applyFont="1" applyFill="1" applyBorder="1" applyAlignment="1" applyProtection="1">
      <alignment horizontal="center" vertical="center"/>
      <protection locked="0"/>
    </xf>
    <xf numFmtId="200" fontId="152" fillId="5" borderId="1" xfId="48" applyNumberFormat="1" applyFont="1" applyFill="1" applyBorder="1" applyAlignment="1" applyProtection="1">
      <alignment horizontal="right" vertical="center"/>
      <protection locked="0"/>
    </xf>
    <xf numFmtId="184" fontId="152" fillId="5" borderId="1" xfId="48" applyFont="1" applyFill="1" applyBorder="1" applyAlignment="1" applyProtection="1">
      <alignment horizontal="center" vertical="center" wrapText="1"/>
      <protection locked="0"/>
    </xf>
    <xf numFmtId="184" fontId="152" fillId="0" borderId="1" xfId="48" applyFont="1" applyFill="1" applyBorder="1" applyAlignment="1">
      <alignment horizontal="center" vertical="center" wrapText="1"/>
    </xf>
    <xf numFmtId="184" fontId="162" fillId="0" borderId="19" xfId="48" applyFont="1" applyFill="1" applyBorder="1" applyAlignment="1">
      <alignment horizontal="left" vertical="center" wrapText="1"/>
    </xf>
    <xf numFmtId="184" fontId="161" fillId="0" borderId="0" xfId="48" applyFont="1" applyAlignment="1" applyProtection="1">
      <alignment horizontal="center" vertical="center"/>
      <protection locked="0"/>
    </xf>
    <xf numFmtId="198" fontId="145" fillId="11" borderId="18" xfId="48" applyNumberFormat="1" applyFont="1" applyFill="1" applyBorder="1" applyAlignment="1" applyProtection="1">
      <alignment horizontal="center" vertical="center"/>
      <protection locked="0"/>
    </xf>
    <xf numFmtId="200" fontId="106" fillId="11" borderId="1" xfId="48" applyNumberFormat="1" applyFont="1" applyFill="1" applyBorder="1" applyAlignment="1" applyProtection="1">
      <alignment horizontal="right" vertical="center"/>
      <protection locked="0"/>
    </xf>
    <xf numFmtId="198" fontId="106" fillId="0" borderId="0" xfId="48" applyNumberFormat="1" applyFont="1" applyAlignment="1">
      <alignment horizontal="center" vertical="center"/>
    </xf>
    <xf numFmtId="198" fontId="106" fillId="0" borderId="15" xfId="48" applyNumberFormat="1" applyFont="1" applyBorder="1" applyAlignment="1" applyProtection="1">
      <alignment horizontal="center" vertical="center"/>
      <protection locked="0"/>
    </xf>
    <xf numFmtId="198" fontId="106" fillId="0" borderId="18" xfId="48" applyNumberFormat="1" applyFont="1" applyBorder="1" applyAlignment="1" applyProtection="1">
      <alignment horizontal="center" vertical="center"/>
      <protection locked="0"/>
    </xf>
    <xf numFmtId="199" fontId="106" fillId="60" borderId="1" xfId="48" applyNumberFormat="1" applyFont="1" applyFill="1" applyBorder="1" applyAlignment="1" applyProtection="1">
      <alignment horizontal="center" vertical="center" wrapText="1"/>
      <protection locked="0"/>
    </xf>
    <xf numFmtId="200" fontId="106" fillId="0" borderId="1" xfId="48" applyNumberFormat="1" applyFont="1" applyFill="1" applyBorder="1" applyAlignment="1" applyProtection="1">
      <alignment horizontal="right" vertical="center"/>
      <protection locked="0"/>
    </xf>
    <xf numFmtId="184" fontId="163" fillId="0" borderId="19" xfId="48" applyFont="1" applyFill="1" applyBorder="1" applyAlignment="1">
      <alignment horizontal="left" vertical="center" wrapText="1"/>
    </xf>
    <xf numFmtId="184" fontId="117" fillId="0" borderId="1" xfId="41" applyFont="1" applyFill="1" applyBorder="1" applyAlignment="1" applyProtection="1">
      <alignment horizontal="center" vertical="center" wrapText="1"/>
      <protection locked="0"/>
    </xf>
    <xf numFmtId="184" fontId="106" fillId="60" borderId="1" xfId="48" applyFont="1" applyFill="1" applyBorder="1" applyAlignment="1" applyProtection="1">
      <alignment horizontal="center" vertical="center"/>
      <protection locked="0"/>
    </xf>
    <xf numFmtId="184" fontId="106" fillId="60" borderId="1" xfId="48" applyFont="1" applyFill="1" applyBorder="1" applyAlignment="1" applyProtection="1">
      <alignment horizontal="left" vertical="top" wrapText="1"/>
      <protection locked="0"/>
    </xf>
    <xf numFmtId="184" fontId="106" fillId="60" borderId="1" xfId="48" applyFont="1" applyFill="1" applyBorder="1" applyAlignment="1">
      <alignment horizontal="center" vertical="center"/>
    </xf>
    <xf numFmtId="9" fontId="106" fillId="60" borderId="1" xfId="48" applyNumberFormat="1" applyFont="1" applyFill="1" applyBorder="1" applyAlignment="1">
      <alignment horizontal="center" vertical="center"/>
    </xf>
    <xf numFmtId="184" fontId="101" fillId="0" borderId="1" xfId="48" applyFont="1" applyFill="1" applyBorder="1" applyAlignment="1" applyProtection="1">
      <alignment horizontal="left" vertical="top" wrapText="1"/>
      <protection locked="0"/>
    </xf>
    <xf numFmtId="184" fontId="106" fillId="0" borderId="1" xfId="48" applyFont="1" applyFill="1" applyBorder="1" applyAlignment="1" applyProtection="1">
      <alignment horizontal="left" vertical="center"/>
      <protection locked="0"/>
    </xf>
    <xf numFmtId="184" fontId="145" fillId="11" borderId="18" xfId="48" applyFont="1" applyFill="1" applyBorder="1" applyAlignment="1" applyProtection="1">
      <alignment horizontal="center" vertical="center"/>
      <protection locked="0"/>
    </xf>
    <xf numFmtId="184" fontId="106" fillId="2" borderId="18" xfId="48" applyFont="1" applyFill="1" applyBorder="1" applyAlignment="1" applyProtection="1">
      <alignment horizontal="center" vertical="center"/>
      <protection locked="0"/>
    </xf>
    <xf numFmtId="184" fontId="101" fillId="0" borderId="1" xfId="41" applyFont="1" applyFill="1" applyBorder="1" applyAlignment="1" applyProtection="1">
      <alignment horizontal="left" vertical="center" wrapText="1"/>
      <protection locked="0"/>
    </xf>
    <xf numFmtId="184" fontId="101" fillId="5" borderId="1" xfId="41" applyFont="1" applyFill="1" applyBorder="1" applyAlignment="1" applyProtection="1">
      <alignment horizontal="center" vertical="center"/>
      <protection locked="0"/>
    </xf>
    <xf numFmtId="184" fontId="101" fillId="0" borderId="1" xfId="48" applyFont="1" applyFill="1" applyBorder="1" applyAlignment="1">
      <alignment horizontal="left" vertical="center" wrapText="1"/>
    </xf>
    <xf numFmtId="184" fontId="164" fillId="0" borderId="1" xfId="41" applyFont="1" applyFill="1" applyBorder="1" applyAlignment="1">
      <alignment horizontal="center" vertical="center" wrapText="1"/>
    </xf>
    <xf numFmtId="184" fontId="106" fillId="0" borderId="1" xfId="41" applyFont="1" applyFill="1" applyBorder="1" applyAlignment="1" applyProtection="1">
      <alignment horizontal="center" vertical="center" wrapText="1"/>
      <protection locked="0"/>
    </xf>
    <xf numFmtId="201" fontId="145" fillId="11" borderId="0" xfId="48" applyNumberFormat="1" applyFont="1" applyFill="1" applyAlignment="1">
      <alignment horizontal="center" vertical="center"/>
    </xf>
    <xf numFmtId="200" fontId="163" fillId="11" borderId="1" xfId="48" applyNumberFormat="1" applyFont="1" applyFill="1" applyBorder="1" applyAlignment="1">
      <alignment horizontal="right" vertical="center"/>
    </xf>
    <xf numFmtId="184" fontId="106" fillId="5" borderId="1" xfId="41" applyFont="1" applyFill="1" applyBorder="1" applyAlignment="1" applyProtection="1">
      <alignment horizontal="left" vertical="top" wrapText="1"/>
      <protection locked="0"/>
    </xf>
    <xf numFmtId="184" fontId="154" fillId="0" borderId="19" xfId="48" applyFont="1" applyFill="1" applyBorder="1" applyAlignment="1" applyProtection="1">
      <alignment horizontal="left" vertical="center" wrapText="1"/>
      <protection locked="0"/>
    </xf>
    <xf numFmtId="200" fontId="117" fillId="60" borderId="1" xfId="48" applyNumberFormat="1" applyFont="1" applyFill="1" applyBorder="1" applyAlignment="1" applyProtection="1">
      <alignment horizontal="right" vertical="center" wrapText="1"/>
      <protection locked="0"/>
    </xf>
    <xf numFmtId="184" fontId="101" fillId="0" borderId="1" xfId="48" applyFont="1" applyFill="1" applyBorder="1" applyAlignment="1" applyProtection="1">
      <alignment horizontal="center" vertical="center" wrapText="1"/>
      <protection locked="0"/>
    </xf>
    <xf numFmtId="184" fontId="106" fillId="0" borderId="0" xfId="48" quotePrefix="1" applyFont="1" applyAlignment="1">
      <alignment horizontal="center" vertical="center"/>
    </xf>
    <xf numFmtId="184" fontId="101" fillId="2" borderId="1" xfId="48" applyFont="1" applyFill="1" applyBorder="1" applyAlignment="1">
      <alignment horizontal="left" vertical="center" wrapText="1"/>
    </xf>
    <xf numFmtId="184" fontId="101" fillId="2" borderId="1" xfId="48" applyFont="1" applyFill="1" applyBorder="1" applyAlignment="1">
      <alignment horizontal="center" vertical="center"/>
    </xf>
    <xf numFmtId="9" fontId="101" fillId="2" borderId="1" xfId="48" applyNumberFormat="1" applyFont="1" applyFill="1" applyBorder="1" applyAlignment="1">
      <alignment horizontal="center" vertical="center"/>
    </xf>
    <xf numFmtId="184" fontId="160" fillId="2" borderId="1" xfId="48" applyFont="1" applyFill="1" applyBorder="1" applyAlignment="1" applyProtection="1">
      <alignment horizontal="left" vertical="center"/>
      <protection locked="0"/>
    </xf>
    <xf numFmtId="184" fontId="106" fillId="21" borderId="1" xfId="48" applyFont="1" applyFill="1" applyBorder="1" applyAlignment="1" applyProtection="1">
      <alignment horizontal="center" vertical="center"/>
      <protection locked="0"/>
    </xf>
    <xf numFmtId="184" fontId="117" fillId="5" borderId="1" xfId="48" applyFont="1" applyFill="1" applyBorder="1" applyAlignment="1">
      <alignment horizontal="center" vertical="center"/>
    </xf>
    <xf numFmtId="9" fontId="117" fillId="5" borderId="1" xfId="48" applyNumberFormat="1" applyFont="1" applyFill="1" applyBorder="1" applyAlignment="1">
      <alignment horizontal="center" vertical="center"/>
    </xf>
    <xf numFmtId="200" fontId="106" fillId="0" borderId="1" xfId="48" applyNumberFormat="1" applyFont="1" applyFill="1" applyBorder="1" applyAlignment="1">
      <alignment horizontal="right" vertical="center"/>
    </xf>
    <xf numFmtId="184" fontId="101" fillId="0" borderId="19" xfId="48" applyFont="1" applyFill="1" applyBorder="1" applyAlignment="1">
      <alignment horizontal="left" vertical="center" wrapText="1"/>
    </xf>
    <xf numFmtId="198" fontId="106" fillId="0" borderId="1" xfId="48" applyNumberFormat="1" applyFont="1" applyBorder="1" applyAlignment="1" applyProtection="1">
      <alignment horizontal="center" vertical="center"/>
      <protection locked="0"/>
    </xf>
    <xf numFmtId="184" fontId="101" fillId="5" borderId="1" xfId="48" applyFont="1" applyFill="1" applyBorder="1" applyAlignment="1" applyProtection="1">
      <alignment horizontal="center" vertical="top" wrapText="1"/>
      <protection locked="0"/>
    </xf>
    <xf numFmtId="184" fontId="101" fillId="5" borderId="1" xfId="48" applyFont="1" applyFill="1" applyBorder="1" applyAlignment="1">
      <alignment horizontal="left" vertical="center"/>
    </xf>
    <xf numFmtId="200" fontId="101" fillId="5" borderId="1" xfId="48" applyNumberFormat="1" applyFont="1" applyFill="1" applyBorder="1" applyAlignment="1">
      <alignment horizontal="right" vertical="center"/>
    </xf>
    <xf numFmtId="184" fontId="101" fillId="6" borderId="1" xfId="48" applyFont="1" applyFill="1" applyBorder="1" applyAlignment="1">
      <alignment horizontal="left" vertical="center"/>
    </xf>
    <xf numFmtId="184" fontId="117" fillId="5" borderId="1" xfId="48" applyFont="1" applyFill="1" applyBorder="1" applyAlignment="1" applyProtection="1">
      <alignment horizontal="center" vertical="center"/>
      <protection locked="0"/>
    </xf>
    <xf numFmtId="184" fontId="101" fillId="60" borderId="1" xfId="48" applyFont="1" applyFill="1" applyBorder="1" applyAlignment="1">
      <alignment horizontal="center" vertical="center"/>
    </xf>
    <xf numFmtId="184" fontId="106" fillId="0" borderId="19" xfId="48" applyFont="1" applyFill="1" applyBorder="1" applyAlignment="1" applyProtection="1">
      <alignment horizontal="left" vertical="center" wrapText="1"/>
      <protection locked="0"/>
    </xf>
    <xf numFmtId="184" fontId="101" fillId="0" borderId="0" xfId="48" applyFont="1" applyAlignment="1">
      <alignment horizontal="center" vertical="center"/>
    </xf>
    <xf numFmtId="178" fontId="101" fillId="0" borderId="0" xfId="48" applyNumberFormat="1" applyFont="1" applyAlignment="1">
      <alignment horizontal="center" vertical="center"/>
    </xf>
    <xf numFmtId="184" fontId="101" fillId="40" borderId="1" xfId="48" applyFont="1" applyFill="1" applyBorder="1" applyAlignment="1" applyProtection="1">
      <alignment horizontal="center" vertical="center"/>
      <protection locked="0"/>
    </xf>
    <xf numFmtId="184" fontId="101" fillId="40" borderId="1" xfId="48" applyFont="1" applyFill="1" applyBorder="1" applyAlignment="1">
      <alignment horizontal="left" vertical="center" wrapText="1"/>
    </xf>
    <xf numFmtId="184" fontId="101" fillId="40" borderId="1" xfId="48" applyFont="1" applyFill="1" applyBorder="1" applyAlignment="1">
      <alignment horizontal="center" vertical="center"/>
    </xf>
    <xf numFmtId="9" fontId="101" fillId="40" borderId="1" xfId="48" applyNumberFormat="1" applyFont="1" applyFill="1" applyBorder="1" applyAlignment="1">
      <alignment horizontal="center" vertical="center"/>
    </xf>
    <xf numFmtId="200" fontId="101" fillId="40" borderId="1" xfId="48" applyNumberFormat="1" applyFont="1" applyFill="1" applyBorder="1" applyAlignment="1">
      <alignment horizontal="right" vertical="center"/>
    </xf>
    <xf numFmtId="184" fontId="101" fillId="40" borderId="1" xfId="48" applyFont="1" applyFill="1" applyBorder="1" applyAlignment="1" applyProtection="1">
      <alignment horizontal="center" vertical="center" wrapText="1"/>
      <protection locked="0"/>
    </xf>
    <xf numFmtId="184" fontId="101" fillId="0" borderId="0" xfId="48" applyFont="1" applyFill="1" applyAlignment="1">
      <alignment horizontal="center" vertical="center"/>
    </xf>
    <xf numFmtId="178" fontId="101" fillId="0" borderId="0" xfId="48" applyNumberFormat="1" applyFont="1" applyFill="1" applyAlignment="1">
      <alignment horizontal="center" vertical="center"/>
    </xf>
    <xf numFmtId="9" fontId="101" fillId="5" borderId="1" xfId="41" applyNumberFormat="1" applyFont="1" applyFill="1" applyBorder="1" applyAlignment="1" applyProtection="1">
      <alignment horizontal="center" vertical="center" wrapText="1"/>
      <protection locked="0"/>
    </xf>
    <xf numFmtId="184" fontId="101" fillId="60" borderId="1" xfId="48" applyFont="1" applyFill="1" applyBorder="1" applyAlignment="1">
      <alignment horizontal="center" vertical="center" wrapText="1"/>
    </xf>
    <xf numFmtId="184" fontId="101" fillId="60" borderId="1" xfId="48" applyFont="1" applyFill="1" applyBorder="1" applyAlignment="1" applyProtection="1">
      <alignment horizontal="center" vertical="top" wrapText="1"/>
      <protection locked="0"/>
    </xf>
    <xf numFmtId="200" fontId="106" fillId="5" borderId="1" xfId="48" applyNumberFormat="1" applyFont="1" applyFill="1" applyBorder="1" applyAlignment="1">
      <alignment horizontal="right" vertical="center"/>
    </xf>
    <xf numFmtId="184" fontId="145" fillId="11" borderId="1" xfId="48" applyFont="1" applyFill="1" applyBorder="1" applyAlignment="1">
      <alignment horizontal="center" vertical="center"/>
    </xf>
    <xf numFmtId="184" fontId="163" fillId="11" borderId="1" xfId="48" applyFont="1" applyFill="1" applyBorder="1" applyAlignment="1">
      <alignment horizontal="left" vertical="center"/>
    </xf>
    <xf numFmtId="184" fontId="163" fillId="11" borderId="1" xfId="48" applyFont="1" applyFill="1" applyBorder="1" applyAlignment="1">
      <alignment horizontal="center" vertical="center"/>
    </xf>
    <xf numFmtId="9" fontId="163" fillId="11" borderId="1" xfId="48" applyNumberFormat="1" applyFont="1" applyFill="1" applyBorder="1" applyAlignment="1">
      <alignment horizontal="center" vertical="center"/>
    </xf>
    <xf numFmtId="200" fontId="117" fillId="5" borderId="1" xfId="48" quotePrefix="1" applyNumberFormat="1" applyFont="1" applyFill="1" applyBorder="1" applyAlignment="1" applyProtection="1">
      <alignment horizontal="right" vertical="center"/>
      <protection locked="0"/>
    </xf>
    <xf numFmtId="184" fontId="154" fillId="0" borderId="19" xfId="48" applyFont="1" applyFill="1" applyBorder="1" applyAlignment="1" applyProtection="1">
      <alignment horizontal="center" vertical="center" wrapText="1"/>
      <protection locked="0"/>
    </xf>
    <xf numFmtId="184" fontId="154" fillId="0" borderId="19" xfId="48" applyFont="1" applyFill="1" applyBorder="1" applyAlignment="1" applyProtection="1">
      <alignment horizontal="center" vertical="center"/>
      <protection locked="0"/>
    </xf>
    <xf numFmtId="184" fontId="117" fillId="5" borderId="1" xfId="41" applyFont="1" applyFill="1" applyBorder="1" applyAlignment="1" applyProtection="1">
      <alignment horizontal="center" vertical="center" wrapText="1"/>
      <protection locked="0"/>
    </xf>
    <xf numFmtId="184" fontId="101" fillId="0" borderId="1" xfId="48" applyFont="1" applyFill="1" applyBorder="1" applyAlignment="1" applyProtection="1">
      <alignment horizontal="left" vertical="center"/>
      <protection locked="0"/>
    </xf>
    <xf numFmtId="184" fontId="145" fillId="11" borderId="1" xfId="48" applyFont="1" applyFill="1" applyBorder="1" applyAlignment="1" applyProtection="1">
      <alignment horizontal="center" vertical="center"/>
      <protection locked="0"/>
    </xf>
    <xf numFmtId="198" fontId="145" fillId="11" borderId="1" xfId="48" applyNumberFormat="1" applyFont="1" applyFill="1" applyBorder="1" applyAlignment="1" applyProtection="1">
      <alignment horizontal="center" vertical="center"/>
      <protection locked="0"/>
    </xf>
    <xf numFmtId="184" fontId="106" fillId="11" borderId="1" xfId="48" applyFont="1" applyFill="1" applyBorder="1" applyAlignment="1" applyProtection="1">
      <alignment horizontal="left" vertical="center"/>
      <protection locked="0"/>
    </xf>
    <xf numFmtId="9" fontId="106" fillId="11" borderId="1" xfId="48" applyNumberFormat="1" applyFont="1" applyFill="1" applyBorder="1" applyAlignment="1" applyProtection="1">
      <alignment horizontal="center" vertical="center"/>
      <protection locked="0"/>
    </xf>
    <xf numFmtId="184" fontId="101" fillId="11" borderId="1" xfId="48" applyFont="1" applyFill="1" applyBorder="1" applyAlignment="1">
      <alignment horizontal="center" vertical="center" wrapText="1"/>
    </xf>
    <xf numFmtId="200" fontId="118" fillId="11" borderId="1" xfId="48" applyNumberFormat="1" applyFont="1" applyFill="1" applyBorder="1" applyAlignment="1">
      <alignment horizontal="right" vertical="center"/>
    </xf>
    <xf numFmtId="184" fontId="101" fillId="11" borderId="19" xfId="48" applyFont="1" applyFill="1" applyBorder="1" applyAlignment="1">
      <alignment horizontal="center" vertical="center"/>
    </xf>
    <xf numFmtId="198" fontId="106" fillId="0" borderId="1" xfId="48" applyNumberFormat="1" applyFont="1" applyFill="1" applyBorder="1" applyAlignment="1" applyProtection="1">
      <alignment horizontal="center" vertical="center"/>
      <protection locked="0"/>
    </xf>
    <xf numFmtId="184" fontId="106" fillId="60" borderId="1" xfId="41" applyFont="1" applyFill="1" applyBorder="1" applyAlignment="1" applyProtection="1">
      <alignment horizontal="left" vertical="top" wrapText="1"/>
      <protection locked="0"/>
    </xf>
    <xf numFmtId="184" fontId="101" fillId="0" borderId="19" xfId="48" applyFont="1" applyFill="1" applyBorder="1" applyAlignment="1" applyProtection="1">
      <alignment horizontal="left" vertical="center" wrapText="1"/>
      <protection locked="0"/>
    </xf>
    <xf numFmtId="184" fontId="106" fillId="2" borderId="1" xfId="48" applyFont="1" applyFill="1" applyBorder="1" applyAlignment="1" applyProtection="1">
      <alignment horizontal="center" vertical="center"/>
      <protection locked="0"/>
    </xf>
    <xf numFmtId="201" fontId="106" fillId="0" borderId="1" xfId="48" applyNumberFormat="1" applyFont="1" applyBorder="1" applyAlignment="1" applyProtection="1">
      <alignment horizontal="center" vertical="center"/>
      <protection locked="0"/>
    </xf>
    <xf numFmtId="184" fontId="106" fillId="5" borderId="1" xfId="41" applyFont="1" applyFill="1" applyBorder="1" applyAlignment="1" applyProtection="1">
      <alignment vertical="center" wrapText="1"/>
      <protection locked="0"/>
    </xf>
    <xf numFmtId="184" fontId="101" fillId="0" borderId="19" xfId="48" applyFont="1" applyFill="1" applyBorder="1" applyAlignment="1" applyProtection="1">
      <alignment horizontal="left" vertical="center"/>
      <protection locked="0"/>
    </xf>
    <xf numFmtId="184" fontId="101" fillId="0" borderId="1" xfId="48" applyFont="1" applyFill="1" applyBorder="1" applyAlignment="1" applyProtection="1">
      <alignment horizontal="left" vertical="center" wrapText="1"/>
      <protection locked="0"/>
    </xf>
    <xf numFmtId="184" fontId="101" fillId="0" borderId="19" xfId="48" applyFont="1" applyFill="1" applyBorder="1" applyAlignment="1" applyProtection="1">
      <alignment horizontal="center" vertical="center"/>
      <protection locked="0"/>
    </xf>
    <xf numFmtId="184" fontId="101" fillId="5" borderId="1" xfId="41" applyFont="1" applyFill="1" applyBorder="1" applyAlignment="1" applyProtection="1">
      <alignment horizontal="left" vertical="center"/>
      <protection locked="0"/>
    </xf>
    <xf numFmtId="200" fontId="101" fillId="5" borderId="1" xfId="41" applyNumberFormat="1" applyFont="1" applyFill="1" applyBorder="1" applyAlignment="1" applyProtection="1">
      <alignment horizontal="right" vertical="center" wrapText="1"/>
      <protection locked="0"/>
    </xf>
    <xf numFmtId="184" fontId="117" fillId="5" borderId="1" xfId="48" applyFont="1" applyFill="1" applyBorder="1" applyAlignment="1">
      <alignment horizontal="left" vertical="center" wrapText="1"/>
    </xf>
    <xf numFmtId="184" fontId="117" fillId="5" borderId="1" xfId="48" applyFont="1" applyFill="1" applyBorder="1" applyAlignment="1" applyProtection="1">
      <alignment horizontal="left" vertical="center"/>
      <protection locked="0"/>
    </xf>
    <xf numFmtId="200" fontId="117" fillId="5" borderId="1" xfId="48" applyNumberFormat="1" applyFont="1" applyFill="1" applyBorder="1" applyAlignment="1">
      <alignment horizontal="right" vertical="center"/>
    </xf>
    <xf numFmtId="184" fontId="117" fillId="5" borderId="1" xfId="48" applyFont="1" applyFill="1" applyBorder="1" applyAlignment="1" applyProtection="1">
      <alignment horizontal="left" vertical="top" wrapText="1"/>
      <protection locked="0"/>
    </xf>
    <xf numFmtId="184" fontId="101" fillId="60" borderId="1" xfId="48" applyFont="1" applyFill="1" applyBorder="1" applyAlignment="1" applyProtection="1">
      <alignment horizontal="left" vertical="center"/>
      <protection locked="0"/>
    </xf>
    <xf numFmtId="201" fontId="145" fillId="11" borderId="1" xfId="48" applyNumberFormat="1" applyFont="1" applyFill="1" applyBorder="1" applyAlignment="1" applyProtection="1">
      <alignment horizontal="center" vertical="center"/>
      <protection locked="0"/>
    </xf>
    <xf numFmtId="200" fontId="101" fillId="11" borderId="1" xfId="48" applyNumberFormat="1" applyFont="1" applyFill="1" applyBorder="1" applyAlignment="1" applyProtection="1">
      <alignment horizontal="right" vertical="center"/>
      <protection locked="0"/>
    </xf>
    <xf numFmtId="2" fontId="101" fillId="11" borderId="1" xfId="48" applyNumberFormat="1" applyFont="1" applyFill="1" applyBorder="1" applyAlignment="1">
      <alignment horizontal="center" vertical="center"/>
    </xf>
    <xf numFmtId="2" fontId="101" fillId="0" borderId="0" xfId="48" applyNumberFormat="1" applyFont="1" applyFill="1" applyBorder="1" applyAlignment="1">
      <alignment horizontal="center" vertical="center"/>
    </xf>
    <xf numFmtId="184" fontId="101" fillId="0" borderId="0" xfId="48" applyFont="1" applyFill="1" applyBorder="1" applyAlignment="1">
      <alignment horizontal="center" vertical="center"/>
    </xf>
    <xf numFmtId="184" fontId="101" fillId="0" borderId="0" xfId="48" applyFont="1" applyFill="1" applyBorder="1" applyAlignment="1">
      <alignment horizontal="left" vertical="center"/>
    </xf>
    <xf numFmtId="202" fontId="101" fillId="60" borderId="1" xfId="48" applyNumberFormat="1" applyFont="1" applyFill="1" applyBorder="1" applyAlignment="1">
      <alignment horizontal="center" vertical="center" wrapText="1"/>
    </xf>
    <xf numFmtId="202" fontId="101" fillId="5" borderId="1" xfId="48" applyNumberFormat="1" applyFont="1" applyFill="1" applyBorder="1" applyAlignment="1">
      <alignment horizontal="center" vertical="center"/>
    </xf>
    <xf numFmtId="200" fontId="101" fillId="5" borderId="1" xfId="48" quotePrefix="1" applyNumberFormat="1" applyFont="1" applyFill="1" applyBorder="1" applyAlignment="1" applyProtection="1">
      <alignment horizontal="right" vertical="center"/>
      <protection locked="0"/>
    </xf>
    <xf numFmtId="184" fontId="101" fillId="0" borderId="0" xfId="48" applyFont="1" applyFill="1" applyBorder="1" applyAlignment="1" applyProtection="1">
      <alignment horizontal="center" vertical="center"/>
      <protection locked="0"/>
    </xf>
    <xf numFmtId="184" fontId="101" fillId="0" borderId="0" xfId="48" applyFont="1" applyFill="1" applyBorder="1" applyAlignment="1" applyProtection="1">
      <alignment horizontal="left" vertical="center"/>
      <protection locked="0"/>
    </xf>
    <xf numFmtId="202" fontId="101" fillId="5" borderId="1" xfId="48" applyNumberFormat="1" applyFont="1" applyFill="1" applyBorder="1" applyAlignment="1">
      <alignment horizontal="right" vertical="center"/>
    </xf>
    <xf numFmtId="184" fontId="163" fillId="0" borderId="0" xfId="48" applyFont="1" applyFill="1" applyBorder="1" applyAlignment="1" applyProtection="1">
      <alignment horizontal="left" vertical="center"/>
      <protection locked="0"/>
    </xf>
    <xf numFmtId="184" fontId="106" fillId="40" borderId="1" xfId="48" applyFont="1" applyFill="1" applyBorder="1" applyAlignment="1" applyProtection="1">
      <alignment horizontal="center" vertical="center"/>
      <protection locked="0"/>
    </xf>
    <xf numFmtId="184" fontId="101" fillId="40" borderId="1" xfId="48" applyFont="1" applyFill="1" applyBorder="1" applyAlignment="1">
      <alignment horizontal="left" vertical="center"/>
    </xf>
    <xf numFmtId="200" fontId="101" fillId="40" borderId="1" xfId="48" applyNumberFormat="1" applyFont="1" applyFill="1" applyBorder="1" applyAlignment="1" applyProtection="1">
      <alignment horizontal="right" vertical="center"/>
      <protection locked="0"/>
    </xf>
    <xf numFmtId="201" fontId="106" fillId="0" borderId="0" xfId="48" applyNumberFormat="1" applyFont="1" applyFill="1" applyAlignment="1">
      <alignment horizontal="center" vertical="center"/>
    </xf>
    <xf numFmtId="201" fontId="106" fillId="0" borderId="1" xfId="48" applyNumberFormat="1" applyFont="1" applyFill="1" applyBorder="1" applyAlignment="1" applyProtection="1">
      <alignment horizontal="center" vertical="center"/>
      <protection locked="0"/>
    </xf>
    <xf numFmtId="184" fontId="101" fillId="0" borderId="16" xfId="48" applyFont="1" applyFill="1" applyBorder="1" applyAlignment="1" applyProtection="1">
      <alignment horizontal="center" vertical="center"/>
      <protection locked="0"/>
    </xf>
    <xf numFmtId="201" fontId="106" fillId="2" borderId="1" xfId="48" applyNumberFormat="1" applyFont="1" applyFill="1" applyBorder="1" applyAlignment="1" applyProtection="1">
      <alignment horizontal="center" vertical="center"/>
      <protection locked="0"/>
    </xf>
    <xf numFmtId="184" fontId="101" fillId="2" borderId="1" xfId="48" applyFont="1" applyFill="1" applyBorder="1" applyAlignment="1" applyProtection="1">
      <alignment horizontal="left" vertical="center"/>
      <protection locked="0"/>
    </xf>
    <xf numFmtId="184" fontId="163" fillId="5" borderId="1" xfId="41" applyFont="1" applyFill="1" applyBorder="1" applyAlignment="1">
      <alignment horizontal="left" vertical="center"/>
    </xf>
    <xf numFmtId="184" fontId="101" fillId="5" borderId="1" xfId="48" applyFont="1" applyFill="1" applyBorder="1" applyAlignment="1">
      <alignment vertical="center"/>
    </xf>
    <xf numFmtId="184" fontId="165" fillId="60" borderId="1" xfId="48" applyFont="1" applyFill="1" applyBorder="1" applyAlignment="1">
      <alignment vertical="top" wrapText="1"/>
    </xf>
    <xf numFmtId="184" fontId="165" fillId="0" borderId="1" xfId="48" applyFont="1" applyBorder="1" applyAlignment="1">
      <alignment vertical="top" wrapText="1"/>
    </xf>
    <xf numFmtId="49" fontId="101" fillId="0" borderId="1" xfId="38" applyNumberFormat="1" applyFont="1" applyFill="1" applyBorder="1" applyAlignment="1">
      <alignment horizontal="center" vertical="center"/>
    </xf>
    <xf numFmtId="178" fontId="101" fillId="0" borderId="1" xfId="38" applyNumberFormat="1" applyFont="1" applyFill="1" applyBorder="1" applyAlignment="1">
      <alignment horizontal="center" vertical="center"/>
    </xf>
    <xf numFmtId="184" fontId="106" fillId="0" borderId="19" xfId="48" applyFont="1" applyFill="1" applyBorder="1" applyAlignment="1" applyProtection="1">
      <alignment horizontal="center" vertical="center"/>
      <protection locked="0"/>
    </xf>
    <xf numFmtId="184" fontId="101" fillId="0" borderId="19" xfId="48" applyFont="1" applyFill="1" applyBorder="1" applyAlignment="1">
      <alignment horizontal="center" vertical="center"/>
    </xf>
    <xf numFmtId="184" fontId="101" fillId="0" borderId="1" xfId="48" applyFont="1" applyFill="1" applyBorder="1" applyAlignment="1">
      <alignment horizontal="left" vertical="center"/>
    </xf>
    <xf numFmtId="184" fontId="106" fillId="0" borderId="1" xfId="48" applyFont="1" applyFill="1" applyBorder="1" applyAlignment="1">
      <alignment horizontal="left" vertical="center" wrapText="1"/>
    </xf>
    <xf numFmtId="184" fontId="106" fillId="0" borderId="1" xfId="48" applyFont="1" applyFill="1" applyBorder="1" applyAlignment="1">
      <alignment horizontal="center" vertical="center" wrapText="1"/>
    </xf>
    <xf numFmtId="9" fontId="106" fillId="0" borderId="0" xfId="48" applyNumberFormat="1" applyFont="1" applyAlignment="1" applyProtection="1">
      <alignment horizontal="center" vertical="center"/>
      <protection locked="0"/>
    </xf>
    <xf numFmtId="184" fontId="106" fillId="0" borderId="0" xfId="48" applyFont="1" applyAlignment="1" applyProtection="1">
      <alignment horizontal="center" vertical="center" wrapText="1"/>
      <protection locked="0"/>
    </xf>
    <xf numFmtId="184" fontId="30" fillId="0" borderId="0" xfId="35" applyFont="1" applyBorder="1" applyAlignment="1">
      <alignment horizontal="center" vertical="center"/>
    </xf>
    <xf numFmtId="184" fontId="30" fillId="0" borderId="0" xfId="35" applyFont="1">
      <alignment vertical="center"/>
    </xf>
    <xf numFmtId="184" fontId="65" fillId="0" borderId="0" xfId="35" applyFont="1">
      <alignment vertical="center"/>
    </xf>
    <xf numFmtId="178" fontId="30" fillId="0" borderId="1" xfId="35" applyNumberFormat="1" applyFont="1" applyBorder="1" applyAlignment="1">
      <alignment horizontal="center" vertical="center"/>
    </xf>
    <xf numFmtId="184" fontId="30" fillId="0" borderId="1" xfId="35" applyFont="1" applyBorder="1" applyAlignment="1">
      <alignment horizontal="center" vertical="center"/>
    </xf>
    <xf numFmtId="176" fontId="30" fillId="0" borderId="1" xfId="35" applyNumberFormat="1" applyFont="1" applyBorder="1" applyAlignment="1">
      <alignment horizontal="center" vertical="center"/>
    </xf>
    <xf numFmtId="176" fontId="30" fillId="0" borderId="1" xfId="35" applyNumberFormat="1" applyFont="1" applyFill="1" applyBorder="1" applyAlignment="1">
      <alignment horizontal="center" vertical="center"/>
    </xf>
    <xf numFmtId="184" fontId="30" fillId="0" borderId="1" xfId="35" applyFont="1" applyFill="1" applyBorder="1" applyAlignment="1">
      <alignment horizontal="center" vertical="center"/>
    </xf>
    <xf numFmtId="184" fontId="30" fillId="0" borderId="0" xfId="35" applyFont="1" applyBorder="1" applyAlignment="1">
      <alignment horizontal="center"/>
    </xf>
    <xf numFmtId="193" fontId="82" fillId="42" borderId="7" xfId="37" applyNumberFormat="1" applyFont="1" applyFill="1" applyBorder="1" applyAlignment="1">
      <alignment horizontal="center" vertical="center"/>
    </xf>
    <xf numFmtId="193" fontId="82" fillId="42" borderId="1" xfId="37" applyNumberFormat="1" applyFont="1" applyFill="1" applyBorder="1" applyAlignment="1">
      <alignment horizontal="center" vertical="center"/>
    </xf>
    <xf numFmtId="184" fontId="30" fillId="0" borderId="1" xfId="35" applyFont="1" applyFill="1" applyBorder="1" applyAlignment="1">
      <alignment horizontal="left" vertical="center"/>
    </xf>
    <xf numFmtId="193" fontId="82" fillId="42" borderId="16" xfId="37" applyNumberFormat="1" applyFont="1" applyFill="1" applyBorder="1" applyAlignment="1">
      <alignment horizontal="center" vertical="center"/>
    </xf>
    <xf numFmtId="184" fontId="169" fillId="42" borderId="18" xfId="0" applyFont="1" applyFill="1" applyBorder="1" applyAlignment="1">
      <alignment horizontal="center" vertical="center"/>
    </xf>
    <xf numFmtId="184" fontId="30" fillId="0" borderId="0" xfId="35" applyFont="1" applyAlignment="1">
      <alignment horizontal="center" vertical="center"/>
    </xf>
    <xf numFmtId="184" fontId="169" fillId="42" borderId="0" xfId="35" applyFont="1" applyFill="1" applyAlignment="1">
      <alignment horizontal="center" vertical="center"/>
    </xf>
    <xf numFmtId="184" fontId="57" fillId="5" borderId="4" xfId="3" applyNumberFormat="1" applyFont="1" applyFill="1" applyBorder="1" applyAlignment="1">
      <alignment vertical="center"/>
    </xf>
    <xf numFmtId="184" fontId="57" fillId="5" borderId="1" xfId="3" applyNumberFormat="1" applyFont="1" applyFill="1" applyBorder="1" applyAlignment="1">
      <alignment horizontal="center" vertical="center"/>
    </xf>
    <xf numFmtId="184" fontId="30" fillId="5" borderId="1" xfId="35" applyFont="1" applyFill="1" applyBorder="1" applyAlignment="1">
      <alignment horizontal="center" vertical="center" wrapText="1"/>
    </xf>
    <xf numFmtId="184" fontId="30" fillId="42" borderId="7" xfId="0" applyFont="1" applyFill="1" applyBorder="1" applyAlignment="1">
      <alignment horizontal="center" vertical="center" wrapText="1"/>
    </xf>
    <xf numFmtId="184" fontId="30" fillId="42" borderId="1" xfId="35" applyFont="1" applyFill="1" applyBorder="1" applyAlignment="1">
      <alignment horizontal="left" vertical="center"/>
    </xf>
    <xf numFmtId="184" fontId="57" fillId="42" borderId="16" xfId="3" applyNumberFormat="1" applyFont="1" applyFill="1" applyBorder="1" applyAlignment="1">
      <alignment vertical="center"/>
    </xf>
    <xf numFmtId="184" fontId="57" fillId="42" borderId="1" xfId="3" applyNumberFormat="1" applyFont="1" applyFill="1" applyBorder="1" applyAlignment="1">
      <alignment horizontal="center" vertical="center"/>
    </xf>
    <xf numFmtId="184" fontId="95" fillId="0" borderId="0" xfId="0" applyNumberFormat="1" applyFont="1">
      <alignment vertical="center"/>
    </xf>
    <xf numFmtId="184" fontId="63" fillId="8" borderId="1" xfId="3" applyNumberFormat="1" applyFont="1" applyFill="1" applyBorder="1" applyAlignment="1" applyProtection="1">
      <alignment horizontal="center" vertical="center" wrapText="1"/>
      <protection locked="0"/>
    </xf>
    <xf numFmtId="184" fontId="63" fillId="8" borderId="16" xfId="3" applyNumberFormat="1" applyFont="1" applyFill="1" applyBorder="1" applyAlignment="1" applyProtection="1">
      <alignment horizontal="center" vertical="center" wrapText="1"/>
      <protection locked="0"/>
    </xf>
    <xf numFmtId="184" fontId="30" fillId="0" borderId="1" xfId="0" applyNumberFormat="1" applyFont="1" applyBorder="1" applyAlignment="1">
      <alignment horizontal="center" vertical="center"/>
    </xf>
    <xf numFmtId="184" fontId="30" fillId="0" borderId="0" xfId="0" applyNumberFormat="1" applyFont="1" applyBorder="1" applyAlignment="1">
      <alignment horizontal="left" vertical="center"/>
    </xf>
    <xf numFmtId="184" fontId="30" fillId="0" borderId="3" xfId="0" applyNumberFormat="1" applyFont="1" applyBorder="1">
      <alignment vertical="center"/>
    </xf>
    <xf numFmtId="184" fontId="84" fillId="18" borderId="36" xfId="0" applyNumberFormat="1" applyFont="1" applyFill="1" applyBorder="1" applyAlignment="1">
      <alignment horizontal="center" vertical="center" wrapText="1"/>
    </xf>
    <xf numFmtId="184" fontId="34" fillId="18" borderId="40" xfId="0" applyNumberFormat="1" applyFont="1" applyFill="1" applyBorder="1" applyAlignment="1">
      <alignment horizontal="center" vertical="center" wrapText="1"/>
    </xf>
    <xf numFmtId="184" fontId="57" fillId="0" borderId="0" xfId="6" applyNumberFormat="1" applyFont="1" applyFill="1" applyBorder="1" applyAlignment="1">
      <alignment horizontal="left" vertical="center"/>
    </xf>
    <xf numFmtId="184" fontId="57" fillId="0" borderId="0" xfId="6" applyNumberFormat="1" applyFont="1" applyFill="1" applyBorder="1" applyAlignment="1">
      <alignment horizontal="right" vertical="center"/>
    </xf>
    <xf numFmtId="184" fontId="57" fillId="0" borderId="0" xfId="0" applyNumberFormat="1" applyFont="1" applyFill="1" applyBorder="1">
      <alignment vertical="center"/>
    </xf>
    <xf numFmtId="184" fontId="30" fillId="0" borderId="0" xfId="0" applyNumberFormat="1" applyFont="1" applyAlignment="1">
      <alignment horizontal="right" vertical="center"/>
    </xf>
    <xf numFmtId="184" fontId="30" fillId="6" borderId="0" xfId="0" applyNumberFormat="1" applyFont="1" applyFill="1" applyAlignment="1">
      <alignment vertical="center"/>
    </xf>
    <xf numFmtId="184" fontId="30" fillId="0" borderId="37" xfId="0" applyNumberFormat="1" applyFont="1" applyBorder="1" applyAlignment="1">
      <alignment horizontal="right" vertical="center"/>
    </xf>
    <xf numFmtId="184" fontId="30" fillId="0" borderId="0" xfId="9" applyNumberFormat="1" applyFont="1" applyAlignment="1">
      <alignment horizontal="right" vertical="center"/>
    </xf>
    <xf numFmtId="184" fontId="30" fillId="36" borderId="0" xfId="0" applyNumberFormat="1" applyFont="1" applyFill="1" applyAlignment="1">
      <alignment vertical="center"/>
    </xf>
    <xf numFmtId="184" fontId="87" fillId="0" borderId="0" xfId="0" applyNumberFormat="1" applyFont="1" applyAlignment="1">
      <alignment horizontal="right" vertical="center"/>
    </xf>
    <xf numFmtId="184" fontId="30" fillId="26" borderId="0" xfId="0" applyNumberFormat="1" applyFont="1" applyFill="1" applyAlignment="1">
      <alignment vertical="center"/>
    </xf>
    <xf numFmtId="184" fontId="30" fillId="3" borderId="0" xfId="0" applyNumberFormat="1" applyFont="1" applyFill="1" applyAlignment="1">
      <alignment vertical="center"/>
    </xf>
    <xf numFmtId="184" fontId="30" fillId="31" borderId="0" xfId="0" applyNumberFormat="1" applyFont="1" applyFill="1" applyAlignment="1">
      <alignment vertical="center"/>
    </xf>
    <xf numFmtId="184" fontId="30" fillId="24" borderId="0" xfId="0" applyNumberFormat="1" applyFont="1" applyFill="1" applyAlignment="1">
      <alignment vertical="center"/>
    </xf>
    <xf numFmtId="184" fontId="30" fillId="37" borderId="0" xfId="0" applyNumberFormat="1" applyFont="1" applyFill="1" applyAlignment="1">
      <alignment vertical="center"/>
    </xf>
    <xf numFmtId="184" fontId="30" fillId="8" borderId="0" xfId="0" applyNumberFormat="1" applyFont="1" applyFill="1" applyAlignment="1">
      <alignment vertical="center"/>
    </xf>
    <xf numFmtId="184" fontId="30" fillId="27" borderId="0" xfId="0" applyNumberFormat="1" applyFont="1" applyFill="1" applyAlignment="1">
      <alignment vertical="center"/>
    </xf>
    <xf numFmtId="184" fontId="30" fillId="0" borderId="0" xfId="0" applyNumberFormat="1" applyFont="1" applyBorder="1" applyAlignment="1">
      <alignment horizontal="right" vertical="center"/>
    </xf>
    <xf numFmtId="184" fontId="30" fillId="29" borderId="0" xfId="0" applyNumberFormat="1" applyFont="1" applyFill="1" applyAlignment="1">
      <alignment vertical="center"/>
    </xf>
    <xf numFmtId="184" fontId="30" fillId="23" borderId="0" xfId="0" applyNumberFormat="1" applyFont="1" applyFill="1" applyAlignment="1">
      <alignment vertical="center"/>
    </xf>
    <xf numFmtId="184" fontId="87" fillId="0" borderId="0" xfId="0" applyNumberFormat="1" applyFont="1" applyBorder="1" applyAlignment="1">
      <alignment horizontal="right" vertical="center"/>
    </xf>
    <xf numFmtId="184" fontId="30" fillId="11" borderId="0" xfId="0" applyNumberFormat="1" applyFont="1" applyFill="1" applyAlignment="1">
      <alignment vertical="center"/>
    </xf>
    <xf numFmtId="184" fontId="30" fillId="32" borderId="0" xfId="0" applyNumberFormat="1" applyFont="1" applyFill="1" applyAlignment="1">
      <alignment vertical="center"/>
    </xf>
    <xf numFmtId="184" fontId="30" fillId="0" borderId="37" xfId="0" applyNumberFormat="1" applyFont="1" applyBorder="1">
      <alignment vertical="center"/>
    </xf>
    <xf numFmtId="184" fontId="57" fillId="0" borderId="0" xfId="0" applyNumberFormat="1" applyFont="1" applyFill="1" applyAlignment="1">
      <alignment horizontal="right" vertical="center"/>
    </xf>
    <xf numFmtId="184" fontId="30" fillId="2" borderId="0" xfId="0" applyNumberFormat="1" applyFont="1" applyFill="1">
      <alignment vertical="center"/>
    </xf>
    <xf numFmtId="184" fontId="30" fillId="2" borderId="0" xfId="0" applyNumberFormat="1" applyFont="1" applyFill="1" applyAlignment="1">
      <alignment horizontal="right" vertical="center"/>
    </xf>
    <xf numFmtId="184" fontId="30" fillId="2" borderId="0" xfId="9" applyNumberFormat="1" applyFont="1" applyFill="1" applyAlignment="1">
      <alignment horizontal="right" vertical="center"/>
    </xf>
    <xf numFmtId="184" fontId="30" fillId="22" borderId="0" xfId="0" applyNumberFormat="1" applyFont="1" applyFill="1" applyAlignment="1">
      <alignment vertical="center"/>
    </xf>
    <xf numFmtId="184" fontId="87" fillId="2" borderId="0" xfId="0" applyNumberFormat="1" applyFont="1" applyFill="1" applyBorder="1" applyAlignment="1">
      <alignment horizontal="left" vertical="center"/>
    </xf>
    <xf numFmtId="184" fontId="30" fillId="21" borderId="0" xfId="0" applyNumberFormat="1" applyFont="1" applyFill="1" applyAlignment="1">
      <alignment vertical="center"/>
    </xf>
    <xf numFmtId="184" fontId="57" fillId="0" borderId="0" xfId="6" applyNumberFormat="1" applyFont="1" applyBorder="1" applyAlignment="1">
      <alignment horizontal="left" vertical="center"/>
    </xf>
    <xf numFmtId="184" fontId="57" fillId="0" borderId="0" xfId="6" applyNumberFormat="1" applyFont="1" applyBorder="1" applyAlignment="1">
      <alignment horizontal="right" vertical="center"/>
    </xf>
    <xf numFmtId="184" fontId="87" fillId="2" borderId="0" xfId="0" applyNumberFormat="1" applyFont="1" applyFill="1">
      <alignment vertical="center"/>
    </xf>
    <xf numFmtId="184" fontId="87" fillId="0" borderId="0" xfId="0" applyNumberFormat="1" applyFont="1" applyBorder="1">
      <alignment vertical="center"/>
    </xf>
    <xf numFmtId="184" fontId="30" fillId="26" borderId="0" xfId="0" applyNumberFormat="1" applyFont="1" applyFill="1" applyAlignment="1">
      <alignment vertical="center" wrapText="1"/>
    </xf>
    <xf numFmtId="184" fontId="30" fillId="34" borderId="0" xfId="0" applyNumberFormat="1" applyFont="1" applyFill="1" applyAlignment="1">
      <alignment vertical="center"/>
    </xf>
    <xf numFmtId="184" fontId="30" fillId="38" borderId="0" xfId="0" applyNumberFormat="1" applyFont="1" applyFill="1" applyAlignment="1">
      <alignment vertical="center"/>
    </xf>
    <xf numFmtId="184" fontId="30" fillId="2" borderId="0" xfId="0" applyNumberFormat="1" applyFont="1" applyFill="1" applyAlignment="1">
      <alignment horizontal="center" vertical="center"/>
    </xf>
    <xf numFmtId="184" fontId="30" fillId="35" borderId="0" xfId="0" applyNumberFormat="1" applyFont="1" applyFill="1" applyAlignment="1">
      <alignment vertical="center"/>
    </xf>
    <xf numFmtId="184" fontId="30" fillId="0" borderId="38" xfId="0" applyNumberFormat="1" applyFont="1" applyBorder="1">
      <alignment vertical="center"/>
    </xf>
    <xf numFmtId="184" fontId="30" fillId="26" borderId="0" xfId="0" applyNumberFormat="1" applyFont="1" applyFill="1">
      <alignment vertical="center"/>
    </xf>
    <xf numFmtId="184" fontId="96" fillId="0" borderId="0" xfId="0" applyNumberFormat="1" applyFont="1" applyBorder="1">
      <alignment vertical="center"/>
    </xf>
    <xf numFmtId="184" fontId="96" fillId="0" borderId="0" xfId="0" applyNumberFormat="1" applyFont="1" applyFill="1" applyBorder="1">
      <alignment vertical="center"/>
    </xf>
    <xf numFmtId="192" fontId="65" fillId="2" borderId="4" xfId="0" applyNumberFormat="1" applyFont="1" applyFill="1" applyBorder="1" applyAlignment="1">
      <alignment horizontal="center" vertical="center"/>
    </xf>
    <xf numFmtId="176" fontId="65" fillId="5" borderId="0" xfId="0" applyNumberFormat="1" applyFont="1" applyFill="1" applyBorder="1" applyAlignment="1">
      <alignment horizontal="center" vertical="center"/>
    </xf>
    <xf numFmtId="184" fontId="66" fillId="5" borderId="0" xfId="4" applyNumberFormat="1" applyFont="1" applyFill="1" applyBorder="1" applyAlignment="1">
      <alignment horizontal="center" vertical="center" shrinkToFit="1"/>
    </xf>
    <xf numFmtId="184" fontId="65" fillId="5" borderId="0" xfId="0" applyNumberFormat="1" applyFont="1" applyFill="1" applyBorder="1" applyAlignment="1">
      <alignment horizontal="center" vertical="center" shrinkToFit="1"/>
    </xf>
    <xf numFmtId="181" fontId="65" fillId="2" borderId="1" xfId="0" applyNumberFormat="1" applyFont="1" applyFill="1" applyBorder="1" applyAlignment="1">
      <alignment horizontal="center" vertical="center"/>
    </xf>
    <xf numFmtId="184" fontId="65" fillId="5" borderId="19" xfId="0" applyNumberFormat="1" applyFont="1" applyFill="1" applyBorder="1" applyAlignment="1">
      <alignment horizontal="center" vertical="center" shrinkToFit="1"/>
    </xf>
    <xf numFmtId="184" fontId="65" fillId="0" borderId="13" xfId="0" applyNumberFormat="1" applyFont="1" applyBorder="1" applyAlignment="1">
      <alignment horizontal="center" vertical="center"/>
    </xf>
    <xf numFmtId="184" fontId="65" fillId="0" borderId="13" xfId="0" applyNumberFormat="1" applyFont="1" applyBorder="1" applyAlignment="1">
      <alignment horizontal="left" vertical="center"/>
    </xf>
    <xf numFmtId="184" fontId="65" fillId="0" borderId="14" xfId="0" applyNumberFormat="1" applyFont="1" applyBorder="1" applyAlignment="1">
      <alignment horizontal="center" vertical="center"/>
    </xf>
    <xf numFmtId="184" fontId="65" fillId="0" borderId="19" xfId="0" applyNumberFormat="1" applyFont="1" applyBorder="1" applyAlignment="1">
      <alignment horizontal="center" vertical="center"/>
    </xf>
    <xf numFmtId="184" fontId="65" fillId="0" borderId="25" xfId="0" applyNumberFormat="1" applyFont="1" applyBorder="1" applyAlignment="1">
      <alignment horizontal="center" vertical="center"/>
    </xf>
    <xf numFmtId="184" fontId="65" fillId="0" borderId="44" xfId="0" applyNumberFormat="1" applyFont="1" applyBorder="1" applyAlignment="1">
      <alignment horizontal="center" vertical="center"/>
    </xf>
    <xf numFmtId="184" fontId="65" fillId="0" borderId="34" xfId="0" applyNumberFormat="1" applyFont="1" applyBorder="1" applyAlignment="1">
      <alignment horizontal="center" vertical="center"/>
    </xf>
    <xf numFmtId="184" fontId="65" fillId="42" borderId="47" xfId="0" applyNumberFormat="1" applyFont="1" applyFill="1" applyBorder="1" applyAlignment="1">
      <alignment horizontal="center" vertical="center"/>
    </xf>
    <xf numFmtId="184" fontId="65" fillId="42" borderId="45" xfId="0" applyNumberFormat="1" applyFont="1" applyFill="1" applyBorder="1">
      <alignment vertical="center"/>
    </xf>
    <xf numFmtId="184" fontId="65" fillId="42" borderId="46" xfId="0" applyNumberFormat="1" applyFont="1" applyFill="1" applyBorder="1">
      <alignment vertical="center"/>
    </xf>
    <xf numFmtId="193" fontId="65" fillId="0" borderId="20" xfId="0" applyNumberFormat="1" applyFont="1" applyBorder="1" applyAlignment="1">
      <alignment horizontal="center" vertical="center"/>
    </xf>
    <xf numFmtId="193" fontId="65" fillId="0" borderId="24" xfId="0" applyNumberFormat="1" applyFont="1" applyBorder="1" applyAlignment="1">
      <alignment horizontal="center" vertical="center"/>
    </xf>
    <xf numFmtId="193" fontId="65" fillId="5" borderId="24" xfId="0" applyNumberFormat="1" applyFont="1" applyFill="1" applyBorder="1" applyAlignment="1">
      <alignment horizontal="center" vertical="center"/>
    </xf>
    <xf numFmtId="193" fontId="65" fillId="0" borderId="25" xfId="0" applyNumberFormat="1" applyFont="1" applyBorder="1" applyAlignment="1">
      <alignment horizontal="center" vertical="center"/>
    </xf>
    <xf numFmtId="181" fontId="65" fillId="2" borderId="3" xfId="0" applyNumberFormat="1" applyFont="1" applyFill="1" applyBorder="1" applyAlignment="1">
      <alignment horizontal="center" vertical="center"/>
    </xf>
    <xf numFmtId="184" fontId="65" fillId="5" borderId="35" xfId="0" applyNumberFormat="1" applyFont="1" applyFill="1" applyBorder="1" applyAlignment="1">
      <alignment horizontal="center" vertical="center" shrinkToFit="1"/>
    </xf>
    <xf numFmtId="184" fontId="65" fillId="41" borderId="0" xfId="0" applyNumberFormat="1" applyFont="1" applyFill="1" applyBorder="1">
      <alignment vertical="center"/>
    </xf>
    <xf numFmtId="184" fontId="65" fillId="41" borderId="0" xfId="0" applyNumberFormat="1" applyFont="1" applyFill="1">
      <alignment vertical="center"/>
    </xf>
    <xf numFmtId="184" fontId="65" fillId="41" borderId="0" xfId="0" applyNumberFormat="1" applyFont="1" applyFill="1" applyBorder="1" applyAlignment="1">
      <alignment horizontal="center" vertical="center"/>
    </xf>
    <xf numFmtId="184" fontId="66" fillId="0" borderId="1" xfId="4" applyNumberFormat="1" applyFont="1" applyFill="1" applyBorder="1" applyAlignment="1">
      <alignment horizontal="center" vertical="center" shrinkToFit="1"/>
    </xf>
    <xf numFmtId="184" fontId="65" fillId="0" borderId="1" xfId="0" applyNumberFormat="1" applyFont="1" applyBorder="1" applyAlignment="1">
      <alignment horizontal="center" vertical="center" shrinkToFit="1"/>
    </xf>
    <xf numFmtId="184" fontId="66" fillId="0" borderId="9" xfId="4" applyNumberFormat="1" applyFont="1" applyFill="1" applyBorder="1" applyAlignment="1">
      <alignment horizontal="center" vertical="center"/>
    </xf>
    <xf numFmtId="184" fontId="66" fillId="0" borderId="13" xfId="4" applyNumberFormat="1" applyFont="1" applyFill="1" applyBorder="1" applyAlignment="1">
      <alignment horizontal="center" vertical="center"/>
    </xf>
    <xf numFmtId="184" fontId="65" fillId="0" borderId="1" xfId="0" applyNumberFormat="1" applyFont="1" applyBorder="1" applyAlignment="1">
      <alignment horizontal="center" vertical="center"/>
    </xf>
    <xf numFmtId="184" fontId="65" fillId="0" borderId="24" xfId="0" applyNumberFormat="1" applyFont="1" applyBorder="1" applyAlignment="1">
      <alignment horizontal="center" vertical="center"/>
    </xf>
    <xf numFmtId="184" fontId="65" fillId="0" borderId="3" xfId="0" applyNumberFormat="1" applyFont="1" applyBorder="1" applyAlignment="1">
      <alignment horizontal="left" vertical="center"/>
    </xf>
    <xf numFmtId="176" fontId="65" fillId="2" borderId="1" xfId="0" applyNumberFormat="1" applyFont="1" applyFill="1" applyBorder="1" applyAlignment="1">
      <alignment horizontal="center" vertical="center"/>
    </xf>
    <xf numFmtId="176" fontId="65" fillId="2" borderId="3" xfId="0" applyNumberFormat="1" applyFont="1" applyFill="1" applyBorder="1" applyAlignment="1">
      <alignment horizontal="center" vertical="center"/>
    </xf>
    <xf numFmtId="184" fontId="82" fillId="15" borderId="14" xfId="4" applyNumberFormat="1" applyFont="1" applyFill="1" applyBorder="1" applyAlignment="1">
      <alignment horizontal="center" vertical="center"/>
    </xf>
    <xf numFmtId="9" fontId="65" fillId="2" borderId="21" xfId="0" applyNumberFormat="1" applyFont="1" applyFill="1" applyBorder="1" applyAlignment="1">
      <alignment horizontal="center" vertical="center"/>
    </xf>
    <xf numFmtId="184" fontId="65" fillId="5" borderId="0" xfId="0" applyNumberFormat="1" applyFont="1" applyFill="1">
      <alignment vertical="center"/>
    </xf>
    <xf numFmtId="184" fontId="65" fillId="0" borderId="18" xfId="0" applyNumberFormat="1" applyFont="1" applyBorder="1" applyAlignment="1">
      <alignment horizontal="left" vertical="center"/>
    </xf>
    <xf numFmtId="184" fontId="65" fillId="0" borderId="6" xfId="0" applyNumberFormat="1" applyFont="1" applyBorder="1" applyAlignment="1">
      <alignment horizontal="left" vertical="center"/>
    </xf>
    <xf numFmtId="184" fontId="172" fillId="41" borderId="0" xfId="0" applyFont="1" applyFill="1" applyAlignment="1">
      <alignment vertical="center"/>
    </xf>
    <xf numFmtId="184" fontId="169" fillId="5" borderId="0" xfId="0" applyNumberFormat="1" applyFont="1" applyFill="1" applyAlignment="1">
      <alignment vertical="center" wrapText="1"/>
    </xf>
    <xf numFmtId="184" fontId="172" fillId="5" borderId="0" xfId="0" applyFont="1" applyFill="1" applyAlignment="1">
      <alignment vertical="center"/>
    </xf>
    <xf numFmtId="184" fontId="65" fillId="2" borderId="21" xfId="0" applyNumberFormat="1" applyFont="1" applyFill="1" applyBorder="1" applyAlignment="1">
      <alignment horizontal="center" vertical="center"/>
    </xf>
    <xf numFmtId="203" fontId="65" fillId="0" borderId="24" xfId="0" applyNumberFormat="1" applyFont="1" applyBorder="1" applyAlignment="1">
      <alignment horizontal="center" vertical="center"/>
    </xf>
    <xf numFmtId="203" fontId="65" fillId="0" borderId="1" xfId="0" applyNumberFormat="1" applyFont="1" applyBorder="1" applyAlignment="1">
      <alignment horizontal="center" vertical="center"/>
    </xf>
    <xf numFmtId="184" fontId="1" fillId="0" borderId="0" xfId="50">
      <alignment vertical="center"/>
    </xf>
    <xf numFmtId="184" fontId="1" fillId="0" borderId="9" xfId="50" applyBorder="1">
      <alignment vertical="center"/>
    </xf>
    <xf numFmtId="184" fontId="174" fillId="0" borderId="13" xfId="50" applyFont="1" applyBorder="1" applyAlignment="1">
      <alignment horizontal="center" vertical="center"/>
    </xf>
    <xf numFmtId="184" fontId="1" fillId="0" borderId="15" xfId="50" applyBorder="1" applyAlignment="1">
      <alignment horizontal="center" vertical="center"/>
    </xf>
    <xf numFmtId="184" fontId="7" fillId="0" borderId="1" xfId="51" applyBorder="1">
      <alignment vertical="center"/>
    </xf>
    <xf numFmtId="184" fontId="1" fillId="10" borderId="1" xfId="50" applyFill="1" applyBorder="1" applyAlignment="1">
      <alignment horizontal="center" vertical="center"/>
    </xf>
    <xf numFmtId="184" fontId="1" fillId="2" borderId="1" xfId="50" applyFill="1" applyBorder="1" applyAlignment="1">
      <alignment horizontal="center" vertical="center"/>
    </xf>
    <xf numFmtId="184" fontId="1" fillId="3" borderId="1" xfId="50" applyFill="1" applyBorder="1" applyAlignment="1">
      <alignment horizontal="center" vertical="center"/>
    </xf>
    <xf numFmtId="184" fontId="1" fillId="21" borderId="1" xfId="50" applyFill="1" applyBorder="1" applyAlignment="1">
      <alignment horizontal="center" vertical="center"/>
    </xf>
    <xf numFmtId="184" fontId="1" fillId="21" borderId="19" xfId="50" applyFill="1" applyBorder="1" applyAlignment="1">
      <alignment horizontal="center" vertical="center"/>
    </xf>
    <xf numFmtId="184" fontId="7" fillId="0" borderId="1" xfId="51" applyBorder="1" applyAlignment="1">
      <alignment horizontal="left" vertical="center"/>
    </xf>
    <xf numFmtId="184" fontId="1" fillId="0" borderId="1" xfId="50" applyBorder="1" applyAlignment="1">
      <alignment horizontal="center" vertical="center"/>
    </xf>
    <xf numFmtId="184" fontId="1" fillId="0" borderId="19" xfId="50" applyBorder="1" applyAlignment="1">
      <alignment horizontal="center" vertical="center"/>
    </xf>
    <xf numFmtId="184" fontId="1" fillId="0" borderId="20" xfId="50" applyFill="1" applyBorder="1" applyAlignment="1">
      <alignment horizontal="center" vertical="center"/>
    </xf>
    <xf numFmtId="184" fontId="1" fillId="0" borderId="24" xfId="50" applyBorder="1" applyAlignment="1">
      <alignment horizontal="left" vertical="center"/>
    </xf>
    <xf numFmtId="184" fontId="1" fillId="0" borderId="24" xfId="50" applyBorder="1" applyAlignment="1">
      <alignment horizontal="center" vertical="center"/>
    </xf>
    <xf numFmtId="184" fontId="1" fillId="0" borderId="24" xfId="50" applyBorder="1">
      <alignment vertical="center"/>
    </xf>
    <xf numFmtId="184" fontId="1" fillId="0" borderId="25" xfId="50" applyBorder="1">
      <alignment vertical="center"/>
    </xf>
    <xf numFmtId="184" fontId="1" fillId="0" borderId="0" xfId="50" applyFill="1" applyBorder="1" applyAlignment="1">
      <alignment horizontal="center" vertical="center"/>
    </xf>
    <xf numFmtId="184" fontId="1" fillId="0" borderId="0" xfId="50" applyAlignment="1">
      <alignment horizontal="left" vertical="center"/>
    </xf>
    <xf numFmtId="184" fontId="12" fillId="8" borderId="1" xfId="48" applyFont="1" applyFill="1" applyBorder="1" applyAlignment="1" applyProtection="1">
      <alignment horizontal="center" vertical="center" wrapText="1"/>
      <protection locked="0"/>
    </xf>
    <xf numFmtId="184" fontId="56" fillId="0" borderId="0" xfId="0" applyFont="1" applyFill="1" applyBorder="1" applyAlignment="1">
      <alignment horizontal="left" vertical="center"/>
    </xf>
    <xf numFmtId="184" fontId="28" fillId="0" borderId="0" xfId="0" applyFont="1" applyFill="1" applyBorder="1" applyAlignment="1">
      <alignment horizontal="left" vertical="center"/>
    </xf>
    <xf numFmtId="184" fontId="0" fillId="0" borderId="0" xfId="0" applyAlignment="1">
      <alignment horizontal="right" vertical="center"/>
    </xf>
    <xf numFmtId="204" fontId="0" fillId="0" borderId="0" xfId="0" applyNumberFormat="1">
      <alignment vertical="center"/>
    </xf>
    <xf numFmtId="184" fontId="59" fillId="0" borderId="0" xfId="0" applyFont="1" applyFill="1" applyBorder="1">
      <alignment vertical="center"/>
    </xf>
    <xf numFmtId="182" fontId="60" fillId="0" borderId="0" xfId="0" applyNumberFormat="1" applyFont="1" applyFill="1" applyBorder="1" applyAlignment="1">
      <alignment horizontal="center" vertical="center"/>
    </xf>
    <xf numFmtId="188" fontId="28" fillId="0" borderId="0" xfId="51" applyNumberFormat="1" applyFont="1" applyBorder="1" applyAlignment="1">
      <alignment horizontal="left" vertical="center"/>
    </xf>
    <xf numFmtId="0" fontId="30" fillId="5" borderId="1" xfId="34" applyNumberFormat="1" applyFont="1" applyFill="1" applyBorder="1" applyAlignment="1">
      <alignment horizontal="center" vertical="center"/>
    </xf>
    <xf numFmtId="0" fontId="30" fillId="5" borderId="1" xfId="34" applyNumberFormat="1" applyFont="1" applyFill="1" applyBorder="1" applyAlignment="1">
      <alignment horizontal="left" vertical="center"/>
    </xf>
    <xf numFmtId="0" fontId="30" fillId="5" borderId="0" xfId="34" applyNumberFormat="1" applyFont="1" applyFill="1" applyBorder="1" applyAlignment="1">
      <alignment horizontal="left" vertical="center"/>
    </xf>
    <xf numFmtId="0" fontId="30" fillId="5" borderId="0" xfId="34" applyNumberFormat="1" applyFont="1" applyFill="1" applyBorder="1">
      <alignment vertical="center"/>
    </xf>
    <xf numFmtId="0" fontId="30" fillId="5" borderId="0" xfId="34" applyNumberFormat="1" applyFont="1" applyFill="1" applyBorder="1" applyAlignment="1">
      <alignment horizontal="center" vertical="center"/>
    </xf>
    <xf numFmtId="0" fontId="65" fillId="5" borderId="0" xfId="34" applyNumberFormat="1" applyFont="1" applyFill="1" applyBorder="1" applyAlignment="1">
      <alignment horizontal="center" vertical="center"/>
    </xf>
    <xf numFmtId="0" fontId="65" fillId="9" borderId="3" xfId="34" applyNumberFormat="1" applyFont="1" applyFill="1" applyBorder="1" applyAlignment="1">
      <alignment vertical="center"/>
    </xf>
    <xf numFmtId="0" fontId="65" fillId="41" borderId="1" xfId="34" applyNumberFormat="1" applyFont="1" applyFill="1" applyBorder="1" applyAlignment="1">
      <alignment horizontal="center" vertical="center"/>
    </xf>
    <xf numFmtId="0" fontId="65" fillId="41" borderId="1" xfId="34" applyNumberFormat="1" applyFont="1" applyFill="1" applyBorder="1" applyAlignment="1">
      <alignment horizontal="left" vertical="center"/>
    </xf>
    <xf numFmtId="0" fontId="65" fillId="41" borderId="1" xfId="34" applyNumberFormat="1" applyFont="1" applyFill="1" applyBorder="1" applyAlignment="1">
      <alignment vertical="center"/>
    </xf>
    <xf numFmtId="0" fontId="65" fillId="9" borderId="1" xfId="34" applyNumberFormat="1" applyFont="1" applyFill="1" applyBorder="1" applyAlignment="1">
      <alignment horizontal="center" vertical="center" wrapText="1"/>
    </xf>
    <xf numFmtId="0" fontId="65" fillId="41" borderId="1" xfId="34" applyNumberFormat="1" applyFont="1" applyFill="1" applyBorder="1" applyAlignment="1">
      <alignment horizontal="center" vertical="center" wrapText="1"/>
    </xf>
    <xf numFmtId="0" fontId="30" fillId="5" borderId="0" xfId="34" applyNumberFormat="1" applyFont="1" applyFill="1">
      <alignment vertical="center"/>
    </xf>
    <xf numFmtId="0" fontId="30" fillId="5" borderId="1" xfId="34" applyNumberFormat="1" applyFont="1" applyFill="1" applyBorder="1" applyAlignment="1">
      <alignment vertical="center"/>
    </xf>
    <xf numFmtId="0" fontId="30" fillId="5" borderId="0" xfId="34" applyNumberFormat="1" applyFont="1" applyFill="1" applyAlignment="1">
      <alignment horizontal="left" vertical="center"/>
    </xf>
    <xf numFmtId="0" fontId="30" fillId="5" borderId="1" xfId="34" applyNumberFormat="1" applyFont="1" applyFill="1" applyBorder="1">
      <alignment vertical="center"/>
    </xf>
    <xf numFmtId="0" fontId="30" fillId="5" borderId="0" xfId="34" applyNumberFormat="1" applyFont="1" applyFill="1" applyBorder="1" applyAlignment="1">
      <alignment vertical="center"/>
    </xf>
    <xf numFmtId="0" fontId="30" fillId="5" borderId="0" xfId="34" applyNumberFormat="1" applyFont="1" applyFill="1" applyAlignment="1">
      <alignment horizontal="center" vertical="center"/>
    </xf>
    <xf numFmtId="0" fontId="30" fillId="5" borderId="0" xfId="34" applyNumberFormat="1" applyFont="1" applyFill="1" applyAlignment="1">
      <alignment vertical="center"/>
    </xf>
    <xf numFmtId="0" fontId="65" fillId="9" borderId="1" xfId="34" applyNumberFormat="1" applyFont="1" applyFill="1" applyBorder="1" applyAlignment="1">
      <alignment vertical="center"/>
    </xf>
    <xf numFmtId="0" fontId="65" fillId="5" borderId="0" xfId="34" applyNumberFormat="1" applyFont="1" applyFill="1" applyBorder="1" applyAlignment="1">
      <alignment horizontal="left" vertical="center"/>
    </xf>
    <xf numFmtId="0" fontId="30" fillId="5" borderId="1" xfId="34" applyNumberFormat="1" applyFont="1" applyFill="1" applyBorder="1" applyAlignment="1">
      <alignment horizontal="left" vertical="top" wrapText="1"/>
    </xf>
    <xf numFmtId="0" fontId="30" fillId="5" borderId="1" xfId="34" applyNumberFormat="1" applyFont="1" applyFill="1" applyBorder="1" applyAlignment="1">
      <alignment horizontal="center" vertical="top" wrapText="1"/>
    </xf>
    <xf numFmtId="0" fontId="90" fillId="5" borderId="1" xfId="34" applyNumberFormat="1" applyFont="1" applyFill="1" applyBorder="1" applyAlignment="1">
      <alignment horizontal="center" vertical="top" wrapText="1"/>
    </xf>
    <xf numFmtId="0" fontId="30" fillId="0" borderId="1" xfId="34" applyNumberFormat="1" applyFont="1" applyBorder="1">
      <alignment vertical="center"/>
    </xf>
    <xf numFmtId="0" fontId="30" fillId="0" borderId="1" xfId="9" applyNumberFormat="1" applyFont="1" applyBorder="1" applyAlignment="1">
      <alignment horizontal="center" vertical="center"/>
    </xf>
    <xf numFmtId="0" fontId="30" fillId="0" borderId="1" xfId="34" applyNumberFormat="1" applyFont="1" applyBorder="1" applyAlignment="1">
      <alignment horizontal="center" vertical="center"/>
    </xf>
    <xf numFmtId="0" fontId="30" fillId="0" borderId="0" xfId="34" applyNumberFormat="1" applyFont="1" applyBorder="1">
      <alignment vertical="center"/>
    </xf>
    <xf numFmtId="0" fontId="30" fillId="0" borderId="1" xfId="34" applyNumberFormat="1" applyFont="1" applyBorder="1" applyAlignment="1">
      <alignment horizontal="left" vertical="top" wrapText="1"/>
    </xf>
    <xf numFmtId="0" fontId="30" fillId="5" borderId="0" xfId="34" applyNumberFormat="1" applyFont="1" applyFill="1" applyBorder="1" applyAlignment="1">
      <alignment horizontal="center" vertical="top" wrapText="1"/>
    </xf>
    <xf numFmtId="0" fontId="65" fillId="9" borderId="1" xfId="34" applyNumberFormat="1" applyFont="1" applyFill="1" applyBorder="1" applyAlignment="1">
      <alignment horizontal="left" vertical="center"/>
    </xf>
    <xf numFmtId="0" fontId="30" fillId="0" borderId="1" xfId="34" applyNumberFormat="1" applyFont="1" applyBorder="1" applyAlignment="1">
      <alignment horizontal="left" vertical="center"/>
    </xf>
    <xf numFmtId="0" fontId="30" fillId="0" borderId="1" xfId="0" applyNumberFormat="1" applyFont="1" applyBorder="1" applyAlignment="1">
      <alignment horizontal="left" vertical="center"/>
    </xf>
    <xf numFmtId="0" fontId="30" fillId="0" borderId="1" xfId="9" applyNumberFormat="1" applyFont="1" applyBorder="1" applyAlignment="1">
      <alignment horizontal="left" vertical="center"/>
    </xf>
    <xf numFmtId="0" fontId="30" fillId="10" borderId="1" xfId="0" applyNumberFormat="1" applyFont="1" applyFill="1" applyBorder="1" applyAlignment="1">
      <alignment horizontal="left" vertical="center"/>
    </xf>
    <xf numFmtId="0" fontId="30" fillId="10" borderId="1" xfId="34" applyNumberFormat="1" applyFont="1" applyFill="1" applyBorder="1" applyAlignment="1">
      <alignment horizontal="left" vertical="center"/>
    </xf>
    <xf numFmtId="0" fontId="66" fillId="5" borderId="1" xfId="3" applyNumberFormat="1" applyFont="1" applyFill="1" applyBorder="1" applyAlignment="1">
      <alignment horizontal="center" vertical="center"/>
    </xf>
    <xf numFmtId="0" fontId="66" fillId="0" borderId="0" xfId="3" applyNumberFormat="1" applyFont="1" applyAlignment="1">
      <alignment vertical="center"/>
    </xf>
    <xf numFmtId="0" fontId="66" fillId="0" borderId="0" xfId="3" applyNumberFormat="1" applyFont="1" applyAlignment="1">
      <alignment horizontal="center" vertical="center"/>
    </xf>
    <xf numFmtId="0" fontId="72" fillId="61" borderId="18" xfId="3" applyNumberFormat="1" applyFont="1" applyFill="1" applyBorder="1" applyAlignment="1" applyProtection="1">
      <alignment horizontal="center" vertical="center" wrapText="1"/>
      <protection locked="0"/>
    </xf>
    <xf numFmtId="0" fontId="72" fillId="61" borderId="1" xfId="3" applyNumberFormat="1" applyFont="1" applyFill="1" applyBorder="1" applyAlignment="1" applyProtection="1">
      <alignment horizontal="center" vertical="center" wrapText="1"/>
      <protection locked="0"/>
    </xf>
    <xf numFmtId="0" fontId="169" fillId="61" borderId="1" xfId="3" applyNumberFormat="1" applyFont="1" applyFill="1" applyBorder="1" applyAlignment="1">
      <alignment vertical="center"/>
    </xf>
    <xf numFmtId="0" fontId="66" fillId="5" borderId="1" xfId="3" applyNumberFormat="1" applyFont="1" applyFill="1" applyBorder="1" applyAlignment="1">
      <alignment vertical="center"/>
    </xf>
    <xf numFmtId="0" fontId="98" fillId="5" borderId="1" xfId="3" applyNumberFormat="1" applyFont="1" applyFill="1" applyBorder="1" applyAlignment="1">
      <alignment horizontal="center" vertical="center"/>
    </xf>
    <xf numFmtId="0" fontId="65" fillId="5" borderId="18" xfId="3" applyNumberFormat="1" applyFont="1" applyFill="1" applyBorder="1" applyAlignment="1">
      <alignment horizontal="center" vertical="center"/>
    </xf>
    <xf numFmtId="0" fontId="46" fillId="5" borderId="1" xfId="0" applyNumberFormat="1" applyFont="1" applyFill="1" applyBorder="1" applyAlignment="1" applyProtection="1">
      <alignment horizontal="center" vertical="center" wrapText="1"/>
    </xf>
    <xf numFmtId="0" fontId="46" fillId="5" borderId="1" xfId="0" applyNumberFormat="1" applyFont="1" applyFill="1" applyBorder="1" applyAlignment="1" applyProtection="1">
      <alignment vertical="center" wrapText="1"/>
    </xf>
    <xf numFmtId="0" fontId="65" fillId="5" borderId="1" xfId="3" applyNumberFormat="1" applyFont="1" applyFill="1" applyBorder="1" applyAlignment="1">
      <alignment horizontal="center" vertical="center"/>
    </xf>
    <xf numFmtId="0" fontId="66" fillId="5" borderId="18" xfId="3" applyNumberFormat="1" applyFont="1" applyFill="1" applyBorder="1" applyAlignment="1">
      <alignment horizontal="center" vertical="center"/>
    </xf>
    <xf numFmtId="0" fontId="65" fillId="0" borderId="1" xfId="3" applyNumberFormat="1" applyFont="1" applyBorder="1" applyAlignment="1">
      <alignment horizontal="center" vertical="center"/>
    </xf>
    <xf numFmtId="0" fontId="65" fillId="5" borderId="1" xfId="3" applyNumberFormat="1" applyFont="1" applyFill="1" applyBorder="1" applyAlignment="1">
      <alignment vertical="center"/>
    </xf>
    <xf numFmtId="0" fontId="98" fillId="5" borderId="18" xfId="3" applyNumberFormat="1" applyFont="1" applyFill="1" applyBorder="1" applyAlignment="1">
      <alignment horizontal="center" vertical="center"/>
    </xf>
    <xf numFmtId="0" fontId="65" fillId="0" borderId="1" xfId="0" applyNumberFormat="1" applyFont="1" applyBorder="1" applyAlignment="1">
      <alignment horizontal="left" vertical="center"/>
    </xf>
    <xf numFmtId="0" fontId="66" fillId="5" borderId="16" xfId="3" applyNumberFormat="1" applyFont="1" applyFill="1" applyBorder="1" applyAlignment="1">
      <alignment horizontal="center" vertical="center"/>
    </xf>
    <xf numFmtId="0" fontId="98" fillId="0" borderId="1" xfId="3" applyNumberFormat="1" applyFont="1" applyBorder="1" applyAlignment="1">
      <alignment horizontal="center" vertical="center"/>
    </xf>
    <xf numFmtId="0" fontId="66" fillId="0" borderId="1" xfId="3" applyNumberFormat="1" applyFont="1" applyBorder="1" applyAlignment="1">
      <alignment vertical="center"/>
    </xf>
    <xf numFmtId="0" fontId="57" fillId="0" borderId="0" xfId="3" applyNumberFormat="1" applyFont="1" applyAlignment="1">
      <alignment vertical="center"/>
    </xf>
    <xf numFmtId="0" fontId="57" fillId="0" borderId="1" xfId="3" applyNumberFormat="1" applyFont="1" applyBorder="1" applyAlignment="1">
      <alignment horizontal="center" vertical="center"/>
    </xf>
    <xf numFmtId="0" fontId="57" fillId="0" borderId="1" xfId="3" applyNumberFormat="1" applyFont="1" applyBorder="1" applyAlignment="1">
      <alignment vertical="center"/>
    </xf>
    <xf numFmtId="0" fontId="30" fillId="0" borderId="1" xfId="0" applyNumberFormat="1" applyFont="1" applyBorder="1" applyAlignment="1">
      <alignment horizontal="center" vertical="center"/>
    </xf>
    <xf numFmtId="0" fontId="30" fillId="0" borderId="1" xfId="0" applyNumberFormat="1" applyFont="1" applyBorder="1">
      <alignment vertical="center"/>
    </xf>
    <xf numFmtId="0" fontId="64" fillId="28" borderId="32" xfId="0" applyNumberFormat="1" applyFont="1" applyFill="1" applyBorder="1" applyAlignment="1">
      <alignment horizontal="left" vertical="center"/>
    </xf>
    <xf numFmtId="0" fontId="57" fillId="0" borderId="1" xfId="3" applyNumberFormat="1" applyFont="1" applyBorder="1" applyAlignment="1">
      <alignment horizontal="left" vertical="center"/>
    </xf>
    <xf numFmtId="0" fontId="57" fillId="0" borderId="16" xfId="3" applyNumberFormat="1" applyFont="1" applyBorder="1" applyAlignment="1">
      <alignment vertical="center"/>
    </xf>
    <xf numFmtId="0" fontId="57" fillId="5" borderId="16" xfId="3" applyNumberFormat="1" applyFont="1" applyFill="1" applyBorder="1" applyAlignment="1">
      <alignment vertical="center"/>
    </xf>
    <xf numFmtId="0" fontId="57" fillId="5" borderId="1" xfId="3" applyNumberFormat="1" applyFont="1" applyFill="1" applyBorder="1" applyAlignment="1">
      <alignment vertical="center"/>
    </xf>
    <xf numFmtId="0" fontId="65" fillId="0" borderId="1" xfId="0" applyNumberFormat="1" applyFont="1" applyBorder="1" applyAlignment="1">
      <alignment horizontal="center" vertical="center"/>
    </xf>
    <xf numFmtId="0" fontId="57" fillId="0" borderId="0" xfId="3" applyNumberFormat="1" applyFont="1" applyAlignment="1">
      <alignment horizontal="left" vertical="center"/>
    </xf>
    <xf numFmtId="0" fontId="30" fillId="0" borderId="1" xfId="0" applyNumberFormat="1" applyFont="1" applyFill="1" applyBorder="1" applyAlignment="1">
      <alignment horizontal="left" vertical="center"/>
    </xf>
    <xf numFmtId="0" fontId="65" fillId="0" borderId="0" xfId="0" applyNumberFormat="1" applyFont="1" applyBorder="1" applyAlignment="1">
      <alignment horizontal="center" vertical="center"/>
    </xf>
    <xf numFmtId="0" fontId="30" fillId="0" borderId="0" xfId="0" applyNumberFormat="1" applyFont="1" applyFill="1" applyBorder="1" applyAlignment="1">
      <alignment horizontal="left" vertical="center"/>
    </xf>
    <xf numFmtId="0" fontId="57" fillId="0" borderId="0" xfId="3" applyNumberFormat="1" applyFont="1" applyAlignment="1">
      <alignment horizontal="center" vertical="center"/>
    </xf>
    <xf numFmtId="0" fontId="30" fillId="5" borderId="1" xfId="3" applyNumberFormat="1" applyFont="1" applyFill="1" applyBorder="1" applyAlignment="1">
      <alignment vertical="center"/>
    </xf>
    <xf numFmtId="0" fontId="57" fillId="2" borderId="1" xfId="3" applyNumberFormat="1" applyFont="1" applyFill="1" applyBorder="1" applyAlignment="1">
      <alignment vertical="center"/>
    </xf>
    <xf numFmtId="0" fontId="30" fillId="5" borderId="1" xfId="0" applyNumberFormat="1" applyFont="1" applyFill="1" applyBorder="1" applyAlignment="1"/>
    <xf numFmtId="0" fontId="30" fillId="5" borderId="1" xfId="0" applyNumberFormat="1" applyFont="1" applyFill="1" applyBorder="1">
      <alignment vertical="center"/>
    </xf>
    <xf numFmtId="0" fontId="57" fillId="5" borderId="0" xfId="3" applyNumberFormat="1" applyFont="1" applyFill="1" applyBorder="1" applyAlignment="1">
      <alignment vertical="center"/>
    </xf>
    <xf numFmtId="0" fontId="65" fillId="0" borderId="0" xfId="0" applyNumberFormat="1" applyFont="1">
      <alignment vertical="center"/>
    </xf>
    <xf numFmtId="0" fontId="98" fillId="44" borderId="1" xfId="0" applyNumberFormat="1" applyFont="1" applyFill="1" applyBorder="1" applyAlignment="1">
      <alignment horizontal="left" vertical="center"/>
    </xf>
    <xf numFmtId="0" fontId="65" fillId="44" borderId="1" xfId="0" applyNumberFormat="1" applyFont="1" applyFill="1" applyBorder="1" applyAlignment="1">
      <alignment horizontal="center" vertical="center"/>
    </xf>
    <xf numFmtId="0" fontId="66" fillId="44" borderId="1" xfId="3" applyNumberFormat="1" applyFont="1" applyFill="1" applyBorder="1" applyAlignment="1">
      <alignment vertical="center"/>
    </xf>
    <xf numFmtId="0" fontId="66" fillId="44" borderId="1" xfId="4" applyNumberFormat="1" applyFont="1" applyFill="1" applyBorder="1" applyAlignment="1" applyProtection="1">
      <alignment horizontal="left" vertical="center"/>
    </xf>
    <xf numFmtId="0" fontId="65" fillId="44" borderId="1" xfId="0" applyNumberFormat="1" applyFont="1" applyFill="1" applyBorder="1">
      <alignment vertical="center"/>
    </xf>
    <xf numFmtId="0" fontId="65" fillId="44" borderId="1" xfId="4" applyNumberFormat="1" applyFont="1" applyFill="1" applyBorder="1" applyAlignment="1">
      <alignment horizontal="left" vertical="center"/>
    </xf>
    <xf numFmtId="0" fontId="65" fillId="44" borderId="0" xfId="4" applyNumberFormat="1" applyFont="1" applyFill="1" applyBorder="1" applyAlignment="1">
      <alignment horizontal="left" vertical="center"/>
    </xf>
    <xf numFmtId="0" fontId="65" fillId="44" borderId="0" xfId="0" applyNumberFormat="1" applyFont="1" applyFill="1" applyBorder="1" applyAlignment="1">
      <alignment horizontal="center" vertical="center"/>
    </xf>
    <xf numFmtId="0" fontId="65" fillId="0" borderId="0" xfId="0" applyNumberFormat="1" applyFont="1" applyBorder="1" applyAlignment="1">
      <alignment horizontal="left" vertical="center"/>
    </xf>
    <xf numFmtId="0" fontId="65" fillId="5" borderId="0" xfId="0" applyNumberFormat="1" applyFont="1" applyFill="1" applyBorder="1" applyAlignment="1">
      <alignment horizontal="left" vertical="center"/>
    </xf>
    <xf numFmtId="0" fontId="66" fillId="5" borderId="0" xfId="4" applyNumberFormat="1" applyFont="1" applyFill="1" applyBorder="1" applyAlignment="1" applyProtection="1">
      <alignment horizontal="center" vertical="center"/>
    </xf>
    <xf numFmtId="0" fontId="98" fillId="0" borderId="0" xfId="0" applyNumberFormat="1" applyFont="1" applyBorder="1" applyAlignment="1">
      <alignment horizontal="left" vertical="center"/>
    </xf>
    <xf numFmtId="0" fontId="66" fillId="0" borderId="14" xfId="4" applyNumberFormat="1" applyFont="1" applyFill="1" applyBorder="1" applyAlignment="1">
      <alignment horizontal="centerContinuous" vertical="center"/>
    </xf>
    <xf numFmtId="0" fontId="66" fillId="43" borderId="1" xfId="4" applyNumberFormat="1" applyFont="1" applyFill="1" applyBorder="1" applyAlignment="1">
      <alignment horizontal="center" vertical="center" shrinkToFit="1"/>
    </xf>
    <xf numFmtId="0" fontId="65" fillId="5" borderId="20" xfId="0" applyNumberFormat="1" applyFont="1" applyFill="1" applyBorder="1" applyAlignment="1">
      <alignment horizontal="left" vertical="center"/>
    </xf>
    <xf numFmtId="0" fontId="65" fillId="0" borderId="24" xfId="0" applyNumberFormat="1" applyFont="1" applyBorder="1" applyAlignment="1">
      <alignment horizontal="center" vertical="center"/>
    </xf>
    <xf numFmtId="0" fontId="65" fillId="0" borderId="0" xfId="0" applyNumberFormat="1" applyFont="1" applyBorder="1" applyAlignment="1">
      <alignment vertical="center"/>
    </xf>
    <xf numFmtId="0" fontId="98" fillId="5" borderId="0" xfId="0" applyNumberFormat="1" applyFont="1" applyFill="1" applyBorder="1" applyAlignment="1">
      <alignment horizontal="left" vertical="center"/>
    </xf>
    <xf numFmtId="0" fontId="65" fillId="5" borderId="0" xfId="0" applyNumberFormat="1" applyFont="1" applyFill="1" applyBorder="1">
      <alignment vertical="center"/>
    </xf>
    <xf numFmtId="0" fontId="98" fillId="5" borderId="0" xfId="0" applyNumberFormat="1" applyFont="1" applyFill="1" applyBorder="1">
      <alignment vertical="center"/>
    </xf>
    <xf numFmtId="0" fontId="66" fillId="41" borderId="1" xfId="4" applyNumberFormat="1" applyFont="1" applyFill="1" applyBorder="1" applyAlignment="1">
      <alignment horizontal="center" vertical="center" shrinkToFit="1"/>
    </xf>
    <xf numFmtId="0" fontId="66" fillId="0" borderId="1" xfId="4" applyNumberFormat="1" applyFont="1" applyFill="1" applyBorder="1" applyAlignment="1">
      <alignment horizontal="center" vertical="center" shrinkToFit="1"/>
    </xf>
    <xf numFmtId="0" fontId="65" fillId="0" borderId="1" xfId="0" applyNumberFormat="1" applyFont="1" applyBorder="1" applyAlignment="1">
      <alignment horizontal="center" vertical="center" shrinkToFit="1"/>
    </xf>
    <xf numFmtId="0" fontId="66" fillId="0" borderId="1" xfId="4" applyNumberFormat="1" applyFont="1" applyBorder="1" applyAlignment="1">
      <alignment horizontal="center" vertical="center" shrinkToFit="1"/>
    </xf>
    <xf numFmtId="0" fontId="65" fillId="0" borderId="19" xfId="0" applyNumberFormat="1" applyFont="1" applyBorder="1">
      <alignment vertical="center"/>
    </xf>
    <xf numFmtId="0" fontId="65" fillId="0" borderId="3" xfId="0" applyNumberFormat="1" applyFont="1" applyBorder="1" applyAlignment="1">
      <alignment horizontal="left" vertical="center"/>
    </xf>
    <xf numFmtId="0" fontId="66" fillId="0" borderId="3" xfId="4" applyNumberFormat="1" applyFont="1" applyFill="1" applyBorder="1" applyAlignment="1">
      <alignment horizontal="center" vertical="center" shrinkToFit="1"/>
    </xf>
    <xf numFmtId="0" fontId="65" fillId="0" borderId="3" xfId="0" applyNumberFormat="1" applyFont="1" applyBorder="1" applyAlignment="1">
      <alignment horizontal="center" vertical="center" shrinkToFit="1"/>
    </xf>
    <xf numFmtId="0" fontId="65" fillId="0" borderId="3" xfId="0" applyNumberFormat="1" applyFont="1" applyBorder="1" applyAlignment="1">
      <alignment horizontal="center" vertical="center"/>
    </xf>
    <xf numFmtId="0" fontId="65" fillId="0" borderId="41" xfId="0" applyNumberFormat="1" applyFont="1" applyBorder="1">
      <alignment vertical="center"/>
    </xf>
    <xf numFmtId="0" fontId="65" fillId="0" borderId="1" xfId="0" applyNumberFormat="1" applyFont="1" applyBorder="1">
      <alignment vertical="center"/>
    </xf>
    <xf numFmtId="0" fontId="98" fillId="5" borderId="1" xfId="0" applyNumberFormat="1" applyFont="1" applyFill="1" applyBorder="1">
      <alignment vertical="center"/>
    </xf>
    <xf numFmtId="0" fontId="169" fillId="5" borderId="0" xfId="0" applyNumberFormat="1" applyFont="1" applyFill="1" applyAlignment="1">
      <alignment vertical="center" wrapText="1"/>
    </xf>
    <xf numFmtId="0" fontId="172" fillId="5" borderId="0" xfId="0" applyNumberFormat="1" applyFont="1" applyFill="1" applyAlignment="1">
      <alignment vertical="center"/>
    </xf>
    <xf numFmtId="0" fontId="65" fillId="0" borderId="9" xfId="0" applyNumberFormat="1" applyFont="1" applyBorder="1">
      <alignment vertical="center"/>
    </xf>
    <xf numFmtId="0" fontId="65" fillId="0" borderId="13" xfId="0" applyNumberFormat="1" applyFont="1" applyBorder="1" applyAlignment="1">
      <alignment horizontal="center" vertical="center"/>
    </xf>
    <xf numFmtId="0" fontId="65" fillId="0" borderId="13" xfId="0" applyNumberFormat="1" applyFont="1" applyBorder="1">
      <alignment vertical="center"/>
    </xf>
    <xf numFmtId="0" fontId="65" fillId="0" borderId="13" xfId="0" applyNumberFormat="1" applyFont="1" applyBorder="1" applyAlignment="1">
      <alignment horizontal="left" vertical="center"/>
    </xf>
    <xf numFmtId="0" fontId="65" fillId="0" borderId="14" xfId="0" applyNumberFormat="1" applyFont="1" applyBorder="1" applyAlignment="1">
      <alignment horizontal="center" vertical="center"/>
    </xf>
    <xf numFmtId="0" fontId="65" fillId="0" borderId="15" xfId="0" applyNumberFormat="1" applyFont="1" applyBorder="1">
      <alignment vertical="center"/>
    </xf>
    <xf numFmtId="0" fontId="65" fillId="0" borderId="19" xfId="0" applyNumberFormat="1" applyFont="1" applyBorder="1" applyAlignment="1">
      <alignment horizontal="center" vertical="center"/>
    </xf>
    <xf numFmtId="0" fontId="65" fillId="0" borderId="20" xfId="0" applyNumberFormat="1" applyFont="1" applyBorder="1">
      <alignment vertical="center"/>
    </xf>
    <xf numFmtId="0" fontId="65" fillId="0" borderId="24" xfId="0" applyNumberFormat="1" applyFont="1" applyBorder="1">
      <alignment vertical="center"/>
    </xf>
    <xf numFmtId="0" fontId="65" fillId="0" borderId="25" xfId="0" applyNumberFormat="1" applyFont="1" applyBorder="1" applyAlignment="1">
      <alignment horizontal="center" vertical="center"/>
    </xf>
    <xf numFmtId="0" fontId="65" fillId="0" borderId="0" xfId="0" applyNumberFormat="1" applyFont="1" applyBorder="1">
      <alignment vertical="center"/>
    </xf>
    <xf numFmtId="0" fontId="65" fillId="41" borderId="0" xfId="0" applyNumberFormat="1" applyFont="1" applyFill="1" applyBorder="1">
      <alignment vertical="center"/>
    </xf>
    <xf numFmtId="0" fontId="65" fillId="41" borderId="0" xfId="0" applyNumberFormat="1" applyFont="1" applyFill="1" applyBorder="1" applyAlignment="1">
      <alignment horizontal="center" vertical="center"/>
    </xf>
    <xf numFmtId="0" fontId="65" fillId="41" borderId="0" xfId="0" applyNumberFormat="1" applyFont="1" applyFill="1">
      <alignment vertical="center"/>
    </xf>
    <xf numFmtId="0" fontId="172" fillId="41" borderId="0" xfId="0" applyNumberFormat="1" applyFont="1" applyFill="1" applyAlignment="1">
      <alignment vertical="center"/>
    </xf>
    <xf numFmtId="0" fontId="80" fillId="0" borderId="0" xfId="4" applyNumberFormat="1" applyFont="1" applyFill="1" applyAlignment="1">
      <alignment horizontal="left" vertical="center"/>
    </xf>
    <xf numFmtId="0" fontId="65" fillId="5" borderId="0" xfId="0" applyNumberFormat="1" applyFont="1" applyFill="1">
      <alignment vertical="center"/>
    </xf>
    <xf numFmtId="0" fontId="65" fillId="5" borderId="20" xfId="0" applyNumberFormat="1" applyFont="1" applyFill="1" applyBorder="1" applyAlignment="1">
      <alignment horizontal="center" vertical="center"/>
    </xf>
    <xf numFmtId="0" fontId="65" fillId="2" borderId="24" xfId="0" applyNumberFormat="1" applyFont="1" applyFill="1" applyBorder="1" applyAlignment="1">
      <alignment horizontal="center" vertical="center"/>
    </xf>
    <xf numFmtId="0" fontId="65" fillId="2" borderId="21" xfId="0" applyNumberFormat="1" applyFont="1" applyFill="1" applyBorder="1" applyAlignment="1">
      <alignment horizontal="center" vertical="center"/>
    </xf>
    <xf numFmtId="0" fontId="65" fillId="5" borderId="0" xfId="0" applyNumberFormat="1" applyFont="1" applyFill="1" applyBorder="1" applyAlignment="1">
      <alignment horizontal="center" vertical="center"/>
    </xf>
    <xf numFmtId="0" fontId="65" fillId="0" borderId="15" xfId="0" applyNumberFormat="1" applyFont="1" applyBorder="1" applyAlignment="1">
      <alignment horizontal="center" vertical="center"/>
    </xf>
    <xf numFmtId="0" fontId="65" fillId="0" borderId="18" xfId="0" applyNumberFormat="1" applyFont="1" applyBorder="1" applyAlignment="1">
      <alignment horizontal="left" vertical="center"/>
    </xf>
    <xf numFmtId="0" fontId="65" fillId="2" borderId="1" xfId="0" applyNumberFormat="1" applyFont="1" applyFill="1" applyBorder="1" applyAlignment="1">
      <alignment horizontal="center" vertical="center"/>
    </xf>
    <xf numFmtId="0" fontId="65" fillId="5" borderId="1" xfId="0" applyNumberFormat="1" applyFont="1" applyFill="1" applyBorder="1" applyAlignment="1">
      <alignment horizontal="center" vertical="center"/>
    </xf>
    <xf numFmtId="0" fontId="65" fillId="2" borderId="16" xfId="0" applyNumberFormat="1" applyFont="1" applyFill="1" applyBorder="1" applyAlignment="1">
      <alignment horizontal="center" vertical="center"/>
    </xf>
    <xf numFmtId="0" fontId="65" fillId="0" borderId="44" xfId="0" applyNumberFormat="1" applyFont="1" applyBorder="1" applyAlignment="1">
      <alignment horizontal="center" vertical="center"/>
    </xf>
    <xf numFmtId="0" fontId="65" fillId="0" borderId="6" xfId="0" applyNumberFormat="1" applyFont="1" applyBorder="1" applyAlignment="1">
      <alignment horizontal="left" vertical="center"/>
    </xf>
    <xf numFmtId="0" fontId="65" fillId="2" borderId="4" xfId="0" applyNumberFormat="1" applyFont="1" applyFill="1" applyBorder="1" applyAlignment="1">
      <alignment horizontal="center" vertical="center"/>
    </xf>
    <xf numFmtId="0" fontId="65" fillId="0" borderId="34" xfId="0" applyNumberFormat="1" applyFont="1" applyBorder="1" applyAlignment="1">
      <alignment horizontal="center" vertical="center"/>
    </xf>
    <xf numFmtId="0" fontId="65" fillId="42" borderId="47" xfId="0" applyNumberFormat="1" applyFont="1" applyFill="1" applyBorder="1" applyAlignment="1">
      <alignment horizontal="center" vertical="center"/>
    </xf>
    <xf numFmtId="0" fontId="66" fillId="42" borderId="45" xfId="4" applyNumberFormat="1" applyFont="1" applyFill="1" applyBorder="1" applyAlignment="1">
      <alignment horizontal="center" vertical="center" shrinkToFit="1"/>
    </xf>
    <xf numFmtId="0" fontId="65" fillId="42" borderId="45" xfId="0" applyNumberFormat="1" applyFont="1" applyFill="1" applyBorder="1" applyAlignment="1">
      <alignment horizontal="center" vertical="center" shrinkToFit="1"/>
    </xf>
    <xf numFmtId="0" fontId="65" fillId="42" borderId="45" xfId="0" applyNumberFormat="1" applyFont="1" applyFill="1" applyBorder="1" applyAlignment="1">
      <alignment horizontal="center" vertical="center"/>
    </xf>
    <xf numFmtId="0" fontId="65" fillId="42" borderId="45" xfId="0" applyNumberFormat="1" applyFont="1" applyFill="1" applyBorder="1">
      <alignment vertical="center"/>
    </xf>
    <xf numFmtId="0" fontId="65" fillId="42" borderId="46" xfId="0" applyNumberFormat="1" applyFont="1" applyFill="1" applyBorder="1">
      <alignment vertical="center"/>
    </xf>
    <xf numFmtId="0" fontId="65" fillId="5" borderId="35" xfId="0" applyNumberFormat="1" applyFont="1" applyFill="1" applyBorder="1" applyAlignment="1">
      <alignment horizontal="center" vertical="center"/>
    </xf>
    <xf numFmtId="0" fontId="66" fillId="5" borderId="0" xfId="4" applyNumberFormat="1" applyFont="1" applyFill="1" applyBorder="1" applyAlignment="1">
      <alignment horizontal="center" vertical="center" shrinkToFit="1"/>
    </xf>
    <xf numFmtId="0" fontId="65" fillId="5" borderId="0" xfId="0" applyNumberFormat="1" applyFont="1" applyFill="1" applyBorder="1" applyAlignment="1">
      <alignment horizontal="center" vertical="center" shrinkToFit="1"/>
    </xf>
    <xf numFmtId="0" fontId="65" fillId="5" borderId="19" xfId="0" applyNumberFormat="1" applyFont="1" applyFill="1" applyBorder="1" applyAlignment="1">
      <alignment horizontal="center" vertical="center" shrinkToFit="1"/>
    </xf>
    <xf numFmtId="0" fontId="65" fillId="2" borderId="3" xfId="0" applyNumberFormat="1" applyFont="1" applyFill="1" applyBorder="1" applyAlignment="1">
      <alignment horizontal="center" vertical="center"/>
    </xf>
    <xf numFmtId="0" fontId="65" fillId="5" borderId="35" xfId="0" applyNumberFormat="1" applyFont="1" applyFill="1" applyBorder="1" applyAlignment="1">
      <alignment horizontal="center" vertical="center" shrinkToFit="1"/>
    </xf>
    <xf numFmtId="0" fontId="66" fillId="0" borderId="0" xfId="4" applyNumberFormat="1" applyFont="1" applyFill="1" applyBorder="1" applyAlignment="1">
      <alignment horizontal="center" vertical="center" shrinkToFit="1"/>
    </xf>
    <xf numFmtId="0" fontId="65" fillId="0" borderId="0" xfId="0" applyNumberFormat="1" applyFont="1" applyBorder="1" applyAlignment="1">
      <alignment horizontal="center" vertical="center" shrinkToFit="1"/>
    </xf>
    <xf numFmtId="0" fontId="66" fillId="0" borderId="9" xfId="4" applyNumberFormat="1" applyFont="1" applyFill="1" applyBorder="1" applyAlignment="1">
      <alignment horizontal="center" vertical="center"/>
    </xf>
    <xf numFmtId="0" fontId="66" fillId="0" borderId="13" xfId="4" applyNumberFormat="1" applyFont="1" applyFill="1" applyBorder="1" applyAlignment="1">
      <alignment horizontal="center" vertical="center"/>
    </xf>
    <xf numFmtId="0" fontId="66" fillId="5" borderId="13" xfId="4" applyNumberFormat="1" applyFont="1" applyFill="1" applyBorder="1" applyAlignment="1">
      <alignment horizontal="center" vertical="center"/>
    </xf>
    <xf numFmtId="0" fontId="82" fillId="15" borderId="14" xfId="4" applyNumberFormat="1" applyFont="1" applyFill="1" applyBorder="1" applyAlignment="1">
      <alignment horizontal="center" vertical="center"/>
    </xf>
    <xf numFmtId="0" fontId="65" fillId="0" borderId="20" xfId="0" applyNumberFormat="1" applyFont="1" applyBorder="1" applyAlignment="1">
      <alignment horizontal="center" vertical="center"/>
    </xf>
    <xf numFmtId="0" fontId="65" fillId="5" borderId="24" xfId="0" applyNumberFormat="1" applyFont="1" applyFill="1" applyBorder="1" applyAlignment="1">
      <alignment horizontal="center" vertical="center"/>
    </xf>
    <xf numFmtId="0" fontId="65" fillId="41" borderId="0" xfId="0" applyNumberFormat="1" applyFont="1" applyFill="1" applyBorder="1" applyAlignment="1">
      <alignment horizontal="left" vertical="center"/>
    </xf>
    <xf numFmtId="0" fontId="69" fillId="0" borderId="0" xfId="0" applyNumberFormat="1" applyFont="1" applyBorder="1" applyAlignment="1" applyProtection="1">
      <alignment horizontal="left" vertical="center"/>
    </xf>
    <xf numFmtId="0" fontId="69" fillId="0" borderId="0" xfId="0" applyNumberFormat="1" applyFont="1" applyBorder="1" applyAlignment="1" applyProtection="1">
      <alignment vertical="center"/>
    </xf>
    <xf numFmtId="0" fontId="69" fillId="0" borderId="0" xfId="0" applyNumberFormat="1" applyFont="1" applyAlignment="1" applyProtection="1">
      <alignment horizontal="center" vertical="center"/>
    </xf>
    <xf numFmtId="0" fontId="71" fillId="0" borderId="0" xfId="0" applyNumberFormat="1" applyFont="1" applyAlignment="1" applyProtection="1">
      <alignment horizontal="center" vertical="center"/>
    </xf>
    <xf numFmtId="0" fontId="33" fillId="0" borderId="0" xfId="2" applyNumberFormat="1" applyFont="1" applyAlignment="1" applyProtection="1">
      <alignment horizontal="left" vertical="center"/>
    </xf>
    <xf numFmtId="0" fontId="33" fillId="0" borderId="0" xfId="2" applyNumberFormat="1" applyFont="1" applyAlignment="1" applyProtection="1">
      <alignment horizontal="center" vertical="center"/>
    </xf>
    <xf numFmtId="0" fontId="33" fillId="0" borderId="0" xfId="2" applyNumberFormat="1" applyFont="1" applyAlignment="1" applyProtection="1">
      <alignment horizontal="left" vertical="center"/>
      <protection locked="0"/>
    </xf>
    <xf numFmtId="0" fontId="69" fillId="0" borderId="39" xfId="0" applyNumberFormat="1" applyFont="1" applyBorder="1" applyAlignment="1" applyProtection="1">
      <alignment horizontal="left" vertical="center"/>
    </xf>
    <xf numFmtId="0" fontId="63" fillId="0" borderId="0" xfId="0" applyNumberFormat="1" applyFont="1" applyFill="1" applyBorder="1" applyAlignment="1" applyProtection="1">
      <alignment horizontal="left" vertical="center"/>
    </xf>
    <xf numFmtId="0" fontId="57" fillId="0" borderId="0" xfId="0" applyNumberFormat="1" applyFont="1" applyBorder="1" applyAlignment="1" applyProtection="1">
      <alignment horizontal="left" vertical="center"/>
    </xf>
    <xf numFmtId="0" fontId="92" fillId="5" borderId="0" xfId="0" applyNumberFormat="1" applyFont="1" applyFill="1" applyBorder="1" applyAlignment="1" applyProtection="1">
      <alignment horizontal="center" vertical="center"/>
    </xf>
    <xf numFmtId="0" fontId="71" fillId="0" borderId="0" xfId="0" applyNumberFormat="1" applyFont="1" applyBorder="1" applyAlignment="1" applyProtection="1">
      <alignment horizontal="center" vertical="center"/>
    </xf>
    <xf numFmtId="0" fontId="92" fillId="5" borderId="2" xfId="0" applyNumberFormat="1" applyFont="1" applyFill="1" applyBorder="1" applyAlignment="1" applyProtection="1">
      <alignment horizontal="center" vertical="center"/>
    </xf>
    <xf numFmtId="0" fontId="69" fillId="0" borderId="2" xfId="0" applyNumberFormat="1" applyFont="1" applyBorder="1" applyAlignment="1" applyProtection="1">
      <alignment horizontal="left" vertical="center"/>
    </xf>
    <xf numFmtId="0" fontId="73" fillId="0" borderId="0" xfId="0" applyNumberFormat="1" applyFont="1" applyAlignment="1" applyProtection="1">
      <alignment horizontal="center" vertical="center"/>
    </xf>
    <xf numFmtId="0" fontId="33" fillId="0" borderId="0" xfId="0" applyNumberFormat="1" applyFont="1" applyAlignment="1" applyProtection="1">
      <alignment horizontal="center" vertical="center"/>
    </xf>
    <xf numFmtId="0" fontId="73" fillId="0" borderId="0" xfId="0" applyNumberFormat="1" applyFont="1" applyBorder="1" applyAlignment="1" applyProtection="1">
      <alignment horizontal="center" vertical="top"/>
    </xf>
    <xf numFmtId="0" fontId="33" fillId="0" borderId="0" xfId="0" applyNumberFormat="1" applyFont="1" applyBorder="1" applyAlignment="1" applyProtection="1">
      <alignment horizontal="center" vertical="top"/>
    </xf>
    <xf numFmtId="0" fontId="33" fillId="10" borderId="1" xfId="0" applyNumberFormat="1" applyFont="1" applyFill="1" applyBorder="1" applyAlignment="1" applyProtection="1">
      <alignment horizontal="center" vertical="center"/>
    </xf>
    <xf numFmtId="0" fontId="75" fillId="10" borderId="1" xfId="0" applyNumberFormat="1" applyFont="1" applyFill="1" applyBorder="1" applyAlignment="1" applyProtection="1">
      <alignment horizontal="center" vertical="center"/>
    </xf>
    <xf numFmtId="0" fontId="75" fillId="10" borderId="1" xfId="0" applyNumberFormat="1" applyFont="1" applyFill="1" applyBorder="1" applyAlignment="1" applyProtection="1">
      <alignment horizontal="left" vertical="center"/>
    </xf>
    <xf numFmtId="0" fontId="75" fillId="10" borderId="1" xfId="0" applyNumberFormat="1" applyFont="1" applyFill="1" applyBorder="1" applyAlignment="1" applyProtection="1">
      <alignment vertical="center"/>
    </xf>
    <xf numFmtId="0" fontId="75" fillId="10" borderId="1" xfId="0" applyNumberFormat="1" applyFont="1" applyFill="1" applyBorder="1" applyProtection="1">
      <alignment vertical="center"/>
    </xf>
    <xf numFmtId="0" fontId="75" fillId="10" borderId="0" xfId="0" applyNumberFormat="1" applyFont="1" applyFill="1" applyBorder="1" applyAlignment="1" applyProtection="1">
      <alignment horizontal="center" vertical="center"/>
    </xf>
    <xf numFmtId="0" fontId="33" fillId="62" borderId="1" xfId="0" applyNumberFormat="1" applyFont="1" applyFill="1" applyBorder="1" applyAlignment="1">
      <alignment horizontal="center" vertical="center"/>
    </xf>
    <xf numFmtId="0" fontId="75" fillId="0" borderId="0" xfId="0" applyNumberFormat="1" applyFont="1" applyFill="1" applyProtection="1">
      <alignment vertical="center"/>
    </xf>
    <xf numFmtId="0" fontId="75" fillId="0" borderId="1" xfId="0" applyNumberFormat="1" applyFont="1" applyBorder="1" applyAlignment="1" applyProtection="1">
      <alignment horizontal="center" vertical="center"/>
    </xf>
    <xf numFmtId="0" fontId="75" fillId="0" borderId="1" xfId="0" applyNumberFormat="1" applyFont="1" applyBorder="1" applyProtection="1">
      <alignment vertical="center"/>
    </xf>
    <xf numFmtId="0" fontId="75" fillId="0" borderId="1" xfId="9" applyNumberFormat="1" applyFont="1" applyBorder="1" applyAlignment="1" applyProtection="1">
      <alignment horizontal="center" vertical="center"/>
    </xf>
    <xf numFmtId="0" fontId="33" fillId="5" borderId="1" xfId="0" applyNumberFormat="1" applyFont="1" applyFill="1" applyBorder="1" applyAlignment="1" applyProtection="1">
      <alignment horizontal="center" vertical="center"/>
    </xf>
    <xf numFmtId="0" fontId="30" fillId="5" borderId="1" xfId="0" applyNumberFormat="1" applyFont="1" applyFill="1" applyBorder="1" applyProtection="1">
      <alignment vertical="center"/>
    </xf>
    <xf numFmtId="0" fontId="33" fillId="0" borderId="1" xfId="0" applyNumberFormat="1" applyFont="1" applyFill="1" applyBorder="1" applyAlignment="1" applyProtection="1">
      <alignment horizontal="left" vertical="center" wrapText="1"/>
      <protection locked="0"/>
    </xf>
    <xf numFmtId="0" fontId="33" fillId="5" borderId="1" xfId="0" applyNumberFormat="1" applyFont="1" applyFill="1" applyBorder="1" applyAlignment="1" applyProtection="1">
      <alignment horizontal="center" vertical="center"/>
      <protection locked="0" hidden="1"/>
    </xf>
    <xf numFmtId="0" fontId="75" fillId="5" borderId="1" xfId="0" applyNumberFormat="1" applyFont="1" applyFill="1" applyBorder="1" applyAlignment="1" applyProtection="1">
      <alignment horizontal="left" vertical="center"/>
    </xf>
    <xf numFmtId="0" fontId="75" fillId="5" borderId="1" xfId="0" applyNumberFormat="1" applyFont="1" applyFill="1" applyBorder="1" applyProtection="1">
      <alignment vertical="center"/>
    </xf>
    <xf numFmtId="0" fontId="30" fillId="5" borderId="1" xfId="0" applyNumberFormat="1" applyFont="1" applyFill="1" applyBorder="1" applyAlignment="1" applyProtection="1">
      <alignment horizontal="center" vertical="center"/>
    </xf>
    <xf numFmtId="0" fontId="76" fillId="5" borderId="1" xfId="2" applyNumberFormat="1" applyFont="1" applyFill="1" applyBorder="1" applyAlignment="1" applyProtection="1">
      <alignment horizontal="center" vertical="center" wrapText="1"/>
    </xf>
    <xf numFmtId="0" fontId="33" fillId="0" borderId="1" xfId="0" applyNumberFormat="1" applyFont="1" applyFill="1" applyBorder="1" applyAlignment="1" applyProtection="1">
      <alignment horizontal="center" vertical="center"/>
      <protection locked="0"/>
    </xf>
    <xf numFmtId="0" fontId="30" fillId="5" borderId="1" xfId="0" applyNumberFormat="1" applyFont="1" applyFill="1" applyBorder="1" applyAlignment="1" applyProtection="1">
      <alignment horizontal="left" vertical="center"/>
    </xf>
    <xf numFmtId="0" fontId="75" fillId="0" borderId="0" xfId="0" applyNumberFormat="1" applyFont="1" applyProtection="1">
      <alignment vertical="center"/>
    </xf>
    <xf numFmtId="0" fontId="33" fillId="0" borderId="1" xfId="0" applyNumberFormat="1" applyFont="1" applyFill="1" applyBorder="1" applyAlignment="1" applyProtection="1">
      <alignment horizontal="center" vertical="center"/>
      <protection locked="0" hidden="1"/>
    </xf>
    <xf numFmtId="0" fontId="33" fillId="0" borderId="1" xfId="0" applyNumberFormat="1" applyFont="1" applyFill="1" applyBorder="1" applyAlignment="1" applyProtection="1">
      <alignment horizontal="center" vertical="center" wrapText="1"/>
    </xf>
    <xf numFmtId="0" fontId="33" fillId="0" borderId="1" xfId="0" applyNumberFormat="1" applyFont="1" applyBorder="1" applyProtection="1">
      <alignment vertical="center"/>
    </xf>
    <xf numFmtId="0" fontId="33" fillId="0" borderId="1" xfId="48" applyNumberFormat="1" applyFont="1" applyFill="1" applyBorder="1" applyAlignment="1" applyProtection="1">
      <alignment horizontal="center" vertical="center"/>
      <protection locked="0"/>
    </xf>
    <xf numFmtId="0" fontId="33" fillId="0" borderId="1" xfId="0" applyNumberFormat="1" applyFont="1" applyFill="1" applyBorder="1" applyAlignment="1" applyProtection="1">
      <alignment horizontal="center" vertical="center"/>
    </xf>
    <xf numFmtId="0" fontId="75" fillId="5" borderId="1" xfId="0" applyNumberFormat="1" applyFont="1" applyFill="1" applyBorder="1" applyAlignment="1" applyProtection="1">
      <alignment horizontal="center" vertical="center"/>
    </xf>
    <xf numFmtId="0" fontId="75" fillId="0" borderId="1" xfId="10" applyNumberFormat="1" applyFont="1" applyFill="1" applyBorder="1" applyAlignment="1" applyProtection="1">
      <alignment horizontal="center" vertical="center" wrapText="1"/>
    </xf>
    <xf numFmtId="0" fontId="75" fillId="0" borderId="1" xfId="0" applyNumberFormat="1" applyFont="1" applyBorder="1" applyAlignment="1" applyProtection="1">
      <alignment horizontal="left" vertical="center"/>
    </xf>
    <xf numFmtId="0" fontId="33" fillId="0" borderId="3" xfId="0" applyNumberFormat="1" applyFont="1" applyFill="1" applyBorder="1" applyAlignment="1" applyProtection="1">
      <alignment horizontal="center" vertical="center"/>
      <protection locked="0"/>
    </xf>
    <xf numFmtId="0" fontId="33" fillId="0" borderId="1" xfId="0" applyNumberFormat="1" applyFont="1" applyFill="1" applyBorder="1" applyAlignment="1">
      <alignment horizontal="center" vertical="center"/>
    </xf>
    <xf numFmtId="0" fontId="33" fillId="0" borderId="1" xfId="0" applyNumberFormat="1" applyFont="1" applyFill="1" applyBorder="1" applyAlignment="1">
      <alignment horizontal="left" vertical="center" wrapText="1"/>
    </xf>
    <xf numFmtId="0" fontId="175" fillId="0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7" xfId="0" applyNumberFormat="1" applyFont="1" applyFill="1" applyBorder="1" applyAlignment="1" applyProtection="1">
      <alignment horizontal="center" vertical="center"/>
      <protection locked="0"/>
    </xf>
    <xf numFmtId="0" fontId="33" fillId="0" borderId="1" xfId="10" applyNumberFormat="1" applyFont="1" applyFill="1" applyBorder="1" applyAlignment="1" applyProtection="1">
      <alignment horizontal="center" vertical="center" wrapText="1"/>
    </xf>
    <xf numFmtId="0" fontId="175" fillId="0" borderId="1" xfId="0" applyNumberFormat="1" applyFont="1" applyBorder="1" applyAlignment="1">
      <alignment horizontal="center" vertical="center" wrapText="1"/>
    </xf>
    <xf numFmtId="0" fontId="75" fillId="0" borderId="1" xfId="0" applyNumberFormat="1" applyFont="1" applyFill="1" applyBorder="1" applyAlignment="1" applyProtection="1">
      <alignment horizontal="center" vertical="center"/>
      <protection locked="0" hidden="1"/>
    </xf>
    <xf numFmtId="0" fontId="33" fillId="0" borderId="1" xfId="0" applyNumberFormat="1" applyFont="1" applyFill="1" applyBorder="1" applyAlignment="1" applyProtection="1">
      <alignment horizontal="left" vertical="center" wrapText="1"/>
    </xf>
    <xf numFmtId="0" fontId="33" fillId="5" borderId="1" xfId="0" applyNumberFormat="1" applyFont="1" applyFill="1" applyBorder="1" applyAlignment="1" applyProtection="1">
      <alignment horizontal="left" vertical="center"/>
    </xf>
    <xf numFmtId="0" fontId="30" fillId="0" borderId="0" xfId="0" applyNumberFormat="1" applyFont="1">
      <alignment vertical="center"/>
    </xf>
    <xf numFmtId="0" fontId="33" fillId="10" borderId="1" xfId="0" applyNumberFormat="1" applyFont="1" applyFill="1" applyBorder="1" applyAlignment="1" applyProtection="1">
      <alignment horizontal="left" vertical="center" wrapText="1"/>
    </xf>
    <xf numFmtId="0" fontId="33" fillId="10" borderId="1" xfId="0" applyNumberFormat="1" applyFont="1" applyFill="1" applyBorder="1" applyAlignment="1" applyProtection="1">
      <alignment horizontal="left" vertical="center"/>
    </xf>
    <xf numFmtId="0" fontId="33" fillId="0" borderId="1" xfId="0" applyNumberFormat="1" applyFont="1" applyBorder="1" applyAlignment="1" applyProtection="1">
      <alignment horizontal="center" vertical="center" wrapText="1"/>
      <protection locked="0"/>
    </xf>
    <xf numFmtId="0" fontId="75" fillId="5" borderId="1" xfId="0" applyNumberFormat="1" applyFont="1" applyFill="1" applyBorder="1" applyAlignment="1" applyProtection="1">
      <alignment vertical="center"/>
    </xf>
    <xf numFmtId="0" fontId="33" fillId="0" borderId="1" xfId="0" applyNumberFormat="1" applyFont="1" applyBorder="1" applyAlignment="1" applyProtection="1">
      <alignment horizontal="center" vertical="center"/>
      <protection locked="0"/>
    </xf>
    <xf numFmtId="0" fontId="30" fillId="0" borderId="1" xfId="0" applyNumberFormat="1" applyFont="1" applyBorder="1" applyProtection="1">
      <alignment vertical="center"/>
    </xf>
    <xf numFmtId="0" fontId="3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5" borderId="0" xfId="0" applyNumberFormat="1" applyFont="1" applyFill="1" applyAlignment="1" applyProtection="1">
      <alignment horizontal="center" vertical="center"/>
    </xf>
    <xf numFmtId="0" fontId="33" fillId="5" borderId="1" xfId="0" applyNumberFormat="1" applyFont="1" applyFill="1" applyBorder="1" applyAlignment="1" applyProtection="1">
      <alignment horizontal="center" vertical="center" wrapText="1"/>
    </xf>
    <xf numFmtId="0" fontId="33" fillId="5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1" xfId="0" applyNumberFormat="1" applyFont="1" applyFill="1" applyBorder="1" applyAlignment="1">
      <alignment horizontal="center" vertical="center" wrapText="1"/>
    </xf>
    <xf numFmtId="0" fontId="75" fillId="5" borderId="1" xfId="10" applyNumberFormat="1" applyFont="1" applyFill="1" applyBorder="1" applyAlignment="1" applyProtection="1">
      <alignment horizontal="center" vertical="center" wrapText="1"/>
    </xf>
    <xf numFmtId="0" fontId="33" fillId="5" borderId="1" xfId="10" applyNumberFormat="1" applyFont="1" applyFill="1" applyBorder="1" applyAlignment="1" applyProtection="1">
      <alignment horizontal="center" vertical="center" wrapText="1"/>
    </xf>
    <xf numFmtId="0" fontId="33" fillId="5" borderId="7" xfId="0" applyNumberFormat="1" applyFont="1" applyFill="1" applyBorder="1" applyAlignment="1" applyProtection="1">
      <alignment horizontal="center" vertical="center"/>
      <protection locked="0"/>
    </xf>
    <xf numFmtId="0" fontId="17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3" fillId="62" borderId="1" xfId="0" applyNumberFormat="1" applyFont="1" applyFill="1" applyBorder="1" applyAlignment="1" applyProtection="1">
      <alignment horizontal="center" vertical="center"/>
      <protection locked="0"/>
    </xf>
    <xf numFmtId="0" fontId="57" fillId="62" borderId="1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NumberFormat="1" applyFont="1" applyProtection="1">
      <alignment vertical="center"/>
    </xf>
    <xf numFmtId="0" fontId="30" fillId="0" borderId="1" xfId="0" applyNumberFormat="1" applyFont="1" applyBorder="1" applyAlignment="1" applyProtection="1">
      <alignment horizontal="center" vertical="center"/>
    </xf>
    <xf numFmtId="0" fontId="76" fillId="0" borderId="1" xfId="2" applyNumberFormat="1" applyFont="1" applyFill="1" applyBorder="1" applyAlignment="1" applyProtection="1">
      <alignment horizontal="center" vertical="center" wrapText="1"/>
    </xf>
    <xf numFmtId="0" fontId="33" fillId="0" borderId="1" xfId="0" applyNumberFormat="1" applyFont="1" applyBorder="1" applyAlignment="1">
      <alignment horizontal="center" vertical="center" wrapText="1"/>
    </xf>
    <xf numFmtId="0" fontId="30" fillId="10" borderId="1" xfId="0" applyNumberFormat="1" applyFont="1" applyFill="1" applyBorder="1" applyProtection="1">
      <alignment vertical="center"/>
    </xf>
    <xf numFmtId="0" fontId="33" fillId="0" borderId="1" xfId="2" applyNumberFormat="1" applyFont="1" applyFill="1" applyBorder="1" applyAlignment="1" applyProtection="1">
      <alignment vertical="center" wrapText="1"/>
      <protection locked="0"/>
    </xf>
    <xf numFmtId="0" fontId="30" fillId="0" borderId="0" xfId="0" applyNumberFormat="1" applyFont="1" applyFill="1" applyProtection="1">
      <alignment vertical="center"/>
    </xf>
    <xf numFmtId="0" fontId="33" fillId="5" borderId="3" xfId="0" applyNumberFormat="1" applyFont="1" applyFill="1" applyBorder="1" applyAlignment="1" applyProtection="1">
      <alignment horizontal="center" vertical="center"/>
      <protection locked="0"/>
    </xf>
    <xf numFmtId="0" fontId="175" fillId="0" borderId="1" xfId="0" applyNumberFormat="1" applyFont="1" applyFill="1" applyBorder="1" applyAlignment="1">
      <alignment horizontal="center" vertical="center"/>
    </xf>
    <xf numFmtId="0" fontId="30" fillId="5" borderId="0" xfId="0" applyNumberFormat="1" applyFont="1" applyFill="1" applyProtection="1">
      <alignment vertical="center"/>
    </xf>
    <xf numFmtId="0" fontId="33" fillId="5" borderId="1" xfId="0" applyNumberFormat="1" applyFont="1" applyFill="1" applyBorder="1" applyAlignment="1" applyProtection="1">
      <alignment horizontal="left" vertical="center"/>
      <protection locked="0"/>
    </xf>
    <xf numFmtId="0" fontId="46" fillId="5" borderId="1" xfId="0" applyNumberFormat="1" applyFont="1" applyFill="1" applyBorder="1" applyAlignment="1">
      <alignment horizontal="center" vertical="center"/>
    </xf>
    <xf numFmtId="0" fontId="33" fillId="5" borderId="1" xfId="0" applyNumberFormat="1" applyFont="1" applyFill="1" applyBorder="1" applyAlignment="1">
      <alignment horizontal="center" vertical="center"/>
    </xf>
    <xf numFmtId="0" fontId="33" fillId="5" borderId="1" xfId="0" applyNumberFormat="1" applyFont="1" applyFill="1" applyBorder="1" applyAlignment="1">
      <alignment horizontal="left" vertical="center" wrapText="1"/>
    </xf>
    <xf numFmtId="0" fontId="175" fillId="0" borderId="1" xfId="0" applyNumberFormat="1" applyFont="1" applyBorder="1" applyAlignment="1">
      <alignment horizontal="center" vertical="center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33" fillId="5" borderId="3" xfId="0" applyNumberFormat="1" applyFont="1" applyFill="1" applyBorder="1" applyAlignment="1">
      <alignment horizontal="center" vertical="center"/>
    </xf>
    <xf numFmtId="0" fontId="33" fillId="5" borderId="1" xfId="0" applyNumberFormat="1" applyFont="1" applyFill="1" applyBorder="1" applyAlignment="1" applyProtection="1">
      <alignment horizontal="left" vertical="center" wrapText="1"/>
      <protection locked="0"/>
    </xf>
    <xf numFmtId="0" fontId="33" fillId="0" borderId="0" xfId="0" applyNumberFormat="1" applyFont="1" applyFill="1" applyAlignment="1">
      <alignment vertical="center"/>
    </xf>
    <xf numFmtId="0" fontId="30" fillId="0" borderId="0" xfId="0" applyNumberFormat="1" applyFont="1" applyAlignment="1" applyProtection="1">
      <alignment horizontal="center" vertical="center"/>
    </xf>
    <xf numFmtId="0" fontId="33" fillId="14" borderId="1" xfId="31" applyNumberFormat="1" applyFont="1" applyFill="1" applyBorder="1" applyAlignment="1">
      <alignment horizontal="center" vertical="center" wrapText="1"/>
    </xf>
    <xf numFmtId="0" fontId="33" fillId="0" borderId="1" xfId="0" applyNumberFormat="1" applyFont="1" applyBorder="1" applyAlignment="1">
      <alignment horizontal="left" vertical="center" wrapText="1"/>
    </xf>
    <xf numFmtId="0" fontId="30" fillId="0" borderId="1" xfId="0" applyNumberFormat="1" applyFont="1" applyFill="1" applyBorder="1" applyProtection="1">
      <alignment vertical="center"/>
    </xf>
    <xf numFmtId="0" fontId="75" fillId="0" borderId="1" xfId="0" applyNumberFormat="1" applyFont="1" applyFill="1" applyBorder="1" applyAlignment="1">
      <alignment horizontal="center" vertical="center"/>
    </xf>
    <xf numFmtId="0" fontId="75" fillId="0" borderId="1" xfId="0" applyNumberFormat="1" applyFont="1" applyFill="1" applyBorder="1" applyAlignment="1" applyProtection="1">
      <alignment horizontal="center" vertical="center"/>
      <protection locked="0"/>
    </xf>
    <xf numFmtId="0" fontId="68" fillId="13" borderId="1" xfId="0" applyNumberFormat="1" applyFont="1" applyFill="1" applyBorder="1" applyProtection="1">
      <alignment vertical="center"/>
    </xf>
    <xf numFmtId="0" fontId="68" fillId="13" borderId="1" xfId="0" applyNumberFormat="1" applyFont="1" applyFill="1" applyBorder="1" applyAlignment="1" applyProtection="1">
      <alignment horizontal="center" vertical="center"/>
    </xf>
    <xf numFmtId="0" fontId="67" fillId="13" borderId="1" xfId="0" applyNumberFormat="1" applyFont="1" applyFill="1" applyBorder="1" applyAlignment="1" applyProtection="1">
      <alignment horizontal="center" vertical="center"/>
    </xf>
    <xf numFmtId="0" fontId="67" fillId="13" borderId="1" xfId="0" applyNumberFormat="1" applyFont="1" applyFill="1" applyBorder="1" applyAlignment="1" applyProtection="1">
      <alignment horizontal="left" vertical="center"/>
    </xf>
    <xf numFmtId="0" fontId="67" fillId="13" borderId="1" xfId="0" applyNumberFormat="1" applyFont="1" applyFill="1" applyBorder="1" applyAlignment="1" applyProtection="1">
      <alignment horizontal="center" vertical="center" wrapText="1"/>
    </xf>
    <xf numFmtId="0" fontId="75" fillId="13" borderId="1" xfId="0" applyNumberFormat="1" applyFont="1" applyFill="1" applyBorder="1" applyAlignment="1" applyProtection="1">
      <alignment horizontal="left" vertical="center"/>
    </xf>
    <xf numFmtId="0" fontId="33" fillId="0" borderId="1" xfId="0" applyNumberFormat="1" applyFont="1" applyBorder="1" applyAlignment="1" applyProtection="1">
      <alignment horizontal="center" vertical="center"/>
    </xf>
    <xf numFmtId="0" fontId="33" fillId="5" borderId="1" xfId="0" applyNumberFormat="1" applyFont="1" applyFill="1" applyBorder="1" applyAlignment="1" applyProtection="1">
      <alignment horizontal="left" vertical="center" wrapText="1"/>
    </xf>
    <xf numFmtId="0" fontId="67" fillId="20" borderId="1" xfId="0" applyNumberFormat="1" applyFont="1" applyFill="1" applyBorder="1" applyAlignment="1" applyProtection="1">
      <alignment horizontal="center" vertical="center"/>
    </xf>
    <xf numFmtId="0" fontId="67" fillId="20" borderId="1" xfId="0" applyNumberFormat="1" applyFont="1" applyFill="1" applyBorder="1" applyProtection="1">
      <alignment vertical="center"/>
    </xf>
    <xf numFmtId="0" fontId="67" fillId="20" borderId="1" xfId="0" applyNumberFormat="1" applyFont="1" applyFill="1" applyBorder="1" applyAlignment="1" applyProtection="1">
      <alignment horizontal="left" vertical="center"/>
    </xf>
    <xf numFmtId="0" fontId="75" fillId="20" borderId="1" xfId="0" applyNumberFormat="1" applyFont="1" applyFill="1" applyBorder="1" applyAlignment="1" applyProtection="1">
      <alignment horizontal="left" vertical="center"/>
    </xf>
    <xf numFmtId="0" fontId="33" fillId="0" borderId="1" xfId="0" applyNumberFormat="1" applyFont="1" applyFill="1" applyBorder="1" applyAlignment="1">
      <alignment horizontal="left" vertical="center"/>
    </xf>
    <xf numFmtId="0" fontId="66" fillId="2" borderId="16" xfId="3" applyNumberFormat="1" applyFont="1" applyFill="1" applyBorder="1" applyAlignment="1">
      <alignment vertical="center"/>
    </xf>
    <xf numFmtId="0" fontId="177" fillId="5" borderId="1" xfId="3" applyNumberFormat="1" applyFont="1" applyFill="1" applyBorder="1" applyAlignment="1">
      <alignment vertical="center"/>
    </xf>
    <xf numFmtId="0" fontId="98" fillId="0" borderId="1" xfId="3" applyNumberFormat="1" applyFont="1" applyBorder="1" applyAlignment="1">
      <alignment vertical="center"/>
    </xf>
    <xf numFmtId="0" fontId="178" fillId="0" borderId="0" xfId="3" applyNumberFormat="1" applyFont="1" applyAlignment="1">
      <alignment horizontal="left" vertical="center"/>
    </xf>
    <xf numFmtId="0" fontId="66" fillId="5" borderId="3" xfId="3" applyNumberFormat="1" applyFont="1" applyFill="1" applyBorder="1" applyAlignment="1">
      <alignment horizontal="center" vertical="center"/>
    </xf>
    <xf numFmtId="0" fontId="178" fillId="0" borderId="0" xfId="3" applyNumberFormat="1" applyFont="1" applyAlignment="1">
      <alignment vertical="center"/>
    </xf>
    <xf numFmtId="0" fontId="66" fillId="5" borderId="16" xfId="3" applyNumberFormat="1" applyFont="1" applyFill="1" applyBorder="1" applyAlignment="1">
      <alignment vertical="center"/>
    </xf>
    <xf numFmtId="0" fontId="65" fillId="5" borderId="16" xfId="3" applyNumberFormat="1" applyFont="1" applyFill="1" applyBorder="1" applyAlignment="1">
      <alignment vertical="center"/>
    </xf>
    <xf numFmtId="0" fontId="66" fillId="60" borderId="16" xfId="3" applyNumberFormat="1" applyFont="1" applyFill="1" applyBorder="1" applyAlignment="1">
      <alignment vertical="center"/>
    </xf>
    <xf numFmtId="0" fontId="65" fillId="60" borderId="16" xfId="3" applyNumberFormat="1" applyFont="1" applyFill="1" applyBorder="1" applyAlignment="1">
      <alignment vertical="center"/>
    </xf>
    <xf numFmtId="0" fontId="72" fillId="61" borderId="15" xfId="3" applyNumberFormat="1" applyFont="1" applyFill="1" applyBorder="1" applyAlignment="1" applyProtection="1">
      <alignment horizontal="center" vertical="center" wrapText="1"/>
      <protection locked="0"/>
    </xf>
    <xf numFmtId="0" fontId="98" fillId="5" borderId="15" xfId="3" applyNumberFormat="1" applyFont="1" applyFill="1" applyBorder="1" applyAlignment="1">
      <alignment horizontal="center" vertical="center"/>
    </xf>
    <xf numFmtId="0" fontId="66" fillId="5" borderId="18" xfId="3" applyNumberFormat="1" applyFont="1" applyFill="1" applyBorder="1" applyAlignment="1">
      <alignment vertical="center"/>
    </xf>
    <xf numFmtId="0" fontId="66" fillId="0" borderId="18" xfId="0" applyNumberFormat="1" applyFont="1" applyFill="1" applyBorder="1" applyAlignment="1">
      <alignment horizontal="left" vertical="center"/>
    </xf>
    <xf numFmtId="0" fontId="65" fillId="5" borderId="18" xfId="3" applyNumberFormat="1" applyFont="1" applyFill="1" applyBorder="1" applyAlignment="1">
      <alignment vertical="center"/>
    </xf>
    <xf numFmtId="0" fontId="66" fillId="5" borderId="18" xfId="3" applyNumberFormat="1" applyFont="1" applyFill="1" applyBorder="1" applyAlignment="1">
      <alignment vertical="center" wrapText="1"/>
    </xf>
    <xf numFmtId="0" fontId="66" fillId="5" borderId="18" xfId="0" applyNumberFormat="1" applyFont="1" applyFill="1" applyBorder="1" applyAlignment="1">
      <alignment horizontal="left" vertical="center"/>
    </xf>
    <xf numFmtId="0" fontId="177" fillId="5" borderId="18" xfId="3" applyNumberFormat="1" applyFont="1" applyFill="1" applyBorder="1" applyAlignment="1">
      <alignment vertical="center"/>
    </xf>
    <xf numFmtId="0" fontId="65" fillId="0" borderId="18" xfId="0" applyNumberFormat="1" applyFont="1" applyFill="1" applyBorder="1" applyAlignment="1">
      <alignment horizontal="left" vertical="center"/>
    </xf>
    <xf numFmtId="0" fontId="98" fillId="0" borderId="18" xfId="3" applyNumberFormat="1" applyFont="1" applyBorder="1" applyAlignment="1">
      <alignment vertical="center"/>
    </xf>
    <xf numFmtId="0" fontId="46" fillId="41" borderId="1" xfId="0" applyNumberFormat="1" applyFont="1" applyFill="1" applyBorder="1" applyAlignment="1" applyProtection="1">
      <alignment horizontal="center" vertical="center" wrapText="1"/>
    </xf>
    <xf numFmtId="0" fontId="66" fillId="0" borderId="1" xfId="3" applyNumberFormat="1" applyFont="1" applyBorder="1" applyAlignment="1">
      <alignment horizontal="center" vertical="center"/>
    </xf>
    <xf numFmtId="0" fontId="72" fillId="61" borderId="9" xfId="3" applyNumberFormat="1" applyFont="1" applyFill="1" applyBorder="1" applyAlignment="1" applyProtection="1">
      <alignment horizontal="center" vertical="center" wrapText="1"/>
      <protection locked="0"/>
    </xf>
    <xf numFmtId="0" fontId="72" fillId="61" borderId="13" xfId="3" applyNumberFormat="1" applyFont="1" applyFill="1" applyBorder="1" applyAlignment="1" applyProtection="1">
      <alignment horizontal="center" vertical="center" wrapText="1"/>
      <protection locked="0"/>
    </xf>
    <xf numFmtId="0" fontId="66" fillId="5" borderId="19" xfId="3" applyNumberFormat="1" applyFont="1" applyFill="1" applyBorder="1" applyAlignment="1">
      <alignment horizontal="center" vertical="center"/>
    </xf>
    <xf numFmtId="0" fontId="66" fillId="0" borderId="20" xfId="3" applyNumberFormat="1" applyFont="1" applyBorder="1" applyAlignment="1">
      <alignment horizontal="center" vertical="center"/>
    </xf>
    <xf numFmtId="0" fontId="66" fillId="0" borderId="24" xfId="3" applyNumberFormat="1" applyFont="1" applyBorder="1" applyAlignment="1">
      <alignment horizontal="center" vertical="center"/>
    </xf>
    <xf numFmtId="0" fontId="173" fillId="0" borderId="25" xfId="3" applyNumberFormat="1" applyFont="1" applyBorder="1" applyAlignment="1">
      <alignment horizontal="center" vertical="center"/>
    </xf>
    <xf numFmtId="0" fontId="65" fillId="5" borderId="1" xfId="0" applyNumberFormat="1" applyFont="1" applyFill="1" applyBorder="1" applyAlignment="1">
      <alignment vertical="center" wrapText="1"/>
    </xf>
    <xf numFmtId="184" fontId="179" fillId="0" borderId="2" xfId="0" applyFont="1" applyBorder="1" applyAlignment="1">
      <alignment vertical="center"/>
    </xf>
    <xf numFmtId="0" fontId="65" fillId="0" borderId="1" xfId="29" applyNumberFormat="1" applyFont="1" applyBorder="1" applyAlignment="1">
      <alignment vertical="center"/>
    </xf>
    <xf numFmtId="0" fontId="65" fillId="2" borderId="1" xfId="29" applyNumberFormat="1" applyFont="1" applyFill="1" applyBorder="1" applyAlignment="1">
      <alignment vertical="center"/>
    </xf>
    <xf numFmtId="0" fontId="65" fillId="0" borderId="3" xfId="29" applyNumberFormat="1" applyFont="1" applyBorder="1" applyAlignment="1">
      <alignment vertical="center"/>
    </xf>
    <xf numFmtId="0" fontId="72" fillId="61" borderId="12" xfId="3" applyNumberFormat="1" applyFont="1" applyFill="1" applyBorder="1" applyAlignment="1" applyProtection="1">
      <alignment horizontal="center" vertical="center" wrapText="1"/>
      <protection locked="0"/>
    </xf>
    <xf numFmtId="0" fontId="66" fillId="0" borderId="23" xfId="3" applyNumberFormat="1" applyFont="1" applyBorder="1" applyAlignment="1">
      <alignment horizontal="center" vertical="center"/>
    </xf>
    <xf numFmtId="0" fontId="66" fillId="5" borderId="15" xfId="3" applyNumberFormat="1" applyFont="1" applyFill="1" applyBorder="1" applyAlignment="1">
      <alignment horizontal="center" vertical="center"/>
    </xf>
    <xf numFmtId="0" fontId="65" fillId="0" borderId="15" xfId="3" applyNumberFormat="1" applyFont="1" applyBorder="1" applyAlignment="1">
      <alignment horizontal="center" vertical="center"/>
    </xf>
    <xf numFmtId="0" fontId="65" fillId="5" borderId="15" xfId="3" applyNumberFormat="1" applyFont="1" applyFill="1" applyBorder="1" applyAlignment="1">
      <alignment horizontal="center" vertical="center"/>
    </xf>
    <xf numFmtId="0" fontId="46" fillId="0" borderId="19" xfId="3" applyNumberFormat="1" applyFont="1" applyFill="1" applyBorder="1" applyAlignment="1" applyProtection="1">
      <alignment horizontal="center" vertical="center" wrapText="1"/>
      <protection locked="0"/>
    </xf>
    <xf numFmtId="0" fontId="46" fillId="0" borderId="16" xfId="3" applyNumberFormat="1" applyFont="1" applyFill="1" applyBorder="1" applyAlignment="1" applyProtection="1">
      <alignment horizontal="center" vertical="center" wrapText="1"/>
      <protection locked="0"/>
    </xf>
    <xf numFmtId="0" fontId="66" fillId="0" borderId="21" xfId="3" applyNumberFormat="1" applyFont="1" applyBorder="1" applyAlignment="1">
      <alignment horizontal="center" vertical="center"/>
    </xf>
    <xf numFmtId="0" fontId="46" fillId="0" borderId="10" xfId="3" applyNumberFormat="1" applyFont="1" applyFill="1" applyBorder="1" applyAlignment="1" applyProtection="1">
      <alignment horizontal="center" vertical="center" wrapText="1"/>
      <protection locked="0"/>
    </xf>
    <xf numFmtId="0" fontId="65" fillId="0" borderId="18" xfId="3" applyNumberFormat="1" applyFont="1" applyBorder="1" applyAlignment="1">
      <alignment horizontal="center" vertical="center"/>
    </xf>
    <xf numFmtId="0" fontId="98" fillId="0" borderId="18" xfId="3" applyNumberFormat="1" applyFont="1" applyBorder="1" applyAlignment="1">
      <alignment horizontal="center" vertical="center"/>
    </xf>
    <xf numFmtId="0" fontId="65" fillId="0" borderId="30" xfId="3" applyNumberFormat="1" applyFont="1" applyBorder="1" applyAlignment="1">
      <alignment horizontal="left" vertical="center"/>
    </xf>
    <xf numFmtId="0" fontId="30" fillId="63" borderId="1" xfId="34" applyNumberFormat="1" applyFont="1" applyFill="1" applyBorder="1" applyAlignment="1">
      <alignment horizontal="center" vertical="center"/>
    </xf>
    <xf numFmtId="0" fontId="30" fillId="63" borderId="1" xfId="34" applyNumberFormat="1" applyFont="1" applyFill="1" applyBorder="1" applyAlignment="1">
      <alignment horizontal="left" vertical="center"/>
    </xf>
    <xf numFmtId="0" fontId="30" fillId="63" borderId="1" xfId="34" applyNumberFormat="1" applyFont="1" applyFill="1" applyBorder="1" applyAlignment="1">
      <alignment horizontal="center" vertical="top" wrapText="1"/>
    </xf>
    <xf numFmtId="0" fontId="4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66" fillId="5" borderId="18" xfId="0" applyNumberFormat="1" applyFont="1" applyFill="1" applyBorder="1" applyAlignment="1">
      <alignment horizontal="left" vertical="center" shrinkToFit="1"/>
    </xf>
    <xf numFmtId="0" fontId="66" fillId="33" borderId="16" xfId="3" applyNumberFormat="1" applyFont="1" applyFill="1" applyBorder="1" applyAlignment="1">
      <alignment vertical="center"/>
    </xf>
    <xf numFmtId="0" fontId="66" fillId="33" borderId="4" xfId="3" applyNumberFormat="1" applyFont="1" applyFill="1" applyBorder="1" applyAlignment="1">
      <alignment vertical="center"/>
    </xf>
    <xf numFmtId="176" fontId="30" fillId="5" borderId="1" xfId="34" applyNumberFormat="1" applyFont="1" applyFill="1" applyBorder="1" applyAlignment="1">
      <alignment horizontal="center" vertical="center"/>
    </xf>
    <xf numFmtId="176" fontId="30" fillId="5" borderId="1" xfId="34" applyNumberFormat="1" applyFont="1" applyFill="1" applyBorder="1" applyAlignment="1">
      <alignment horizontal="center" vertical="top" wrapText="1"/>
    </xf>
    <xf numFmtId="176" fontId="90" fillId="5" borderId="1" xfId="34" applyNumberFormat="1" applyFont="1" applyFill="1" applyBorder="1" applyAlignment="1">
      <alignment horizontal="center" vertical="top" wrapText="1"/>
    </xf>
    <xf numFmtId="176" fontId="30" fillId="0" borderId="1" xfId="34" applyNumberFormat="1" applyFont="1" applyBorder="1" applyAlignment="1">
      <alignment horizontal="center" vertical="center"/>
    </xf>
    <xf numFmtId="176" fontId="30" fillId="0" borderId="1" xfId="9" applyNumberFormat="1" applyFont="1" applyBorder="1" applyAlignment="1">
      <alignment horizontal="center" vertical="center"/>
    </xf>
    <xf numFmtId="184" fontId="30" fillId="5" borderId="7" xfId="0" applyFont="1" applyFill="1" applyBorder="1" applyAlignment="1">
      <alignment horizontal="center" vertical="center" wrapText="1"/>
    </xf>
    <xf numFmtId="0" fontId="65" fillId="0" borderId="1" xfId="0" applyNumberFormat="1" applyFont="1" applyBorder="1" applyAlignment="1">
      <alignment horizontal="center" vertical="center"/>
    </xf>
    <xf numFmtId="0" fontId="66" fillId="5" borderId="3" xfId="3" applyNumberFormat="1" applyFont="1" applyFill="1" applyBorder="1" applyAlignment="1">
      <alignment vertical="center"/>
    </xf>
    <xf numFmtId="0" fontId="66" fillId="43" borderId="1" xfId="4" applyNumberFormat="1" applyFont="1" applyFill="1" applyBorder="1" applyAlignment="1">
      <alignment horizontal="center" vertical="center" shrinkToFit="1"/>
    </xf>
    <xf numFmtId="0" fontId="66" fillId="41" borderId="1" xfId="4" applyNumberFormat="1" applyFont="1" applyFill="1" applyBorder="1" applyAlignment="1">
      <alignment horizontal="center" vertical="center" shrinkToFit="1"/>
    </xf>
    <xf numFmtId="0" fontId="66" fillId="0" borderId="1" xfId="4" applyNumberFormat="1" applyFont="1" applyFill="1" applyBorder="1" applyAlignment="1">
      <alignment horizontal="center" vertical="center" shrinkToFit="1"/>
    </xf>
    <xf numFmtId="0" fontId="65" fillId="0" borderId="13" xfId="0" applyNumberFormat="1" applyFont="1" applyBorder="1" applyAlignment="1">
      <alignment horizontal="center" vertical="center" shrinkToFit="1"/>
    </xf>
    <xf numFmtId="0" fontId="65" fillId="0" borderId="24" xfId="0" applyNumberFormat="1" applyFont="1" applyBorder="1" applyAlignment="1">
      <alignment horizontal="center" vertical="center"/>
    </xf>
    <xf numFmtId="0" fontId="177" fillId="5" borderId="18" xfId="3" applyNumberFormat="1" applyFont="1" applyFill="1" applyBorder="1" applyAlignment="1">
      <alignment vertical="center" wrapText="1"/>
    </xf>
    <xf numFmtId="0" fontId="66" fillId="2" borderId="1" xfId="3" applyNumberFormat="1" applyFont="1" applyFill="1" applyBorder="1" applyAlignment="1">
      <alignment horizontal="center" vertical="center"/>
    </xf>
    <xf numFmtId="204" fontId="65" fillId="0" borderId="24" xfId="0" applyNumberFormat="1" applyFont="1" applyBorder="1" applyAlignment="1">
      <alignment horizontal="center" vertical="center"/>
    </xf>
    <xf numFmtId="0" fontId="70" fillId="0" borderId="0" xfId="0" applyNumberFormat="1" applyFont="1" applyBorder="1" applyAlignment="1">
      <alignment horizontal="left" vertical="center"/>
    </xf>
    <xf numFmtId="0" fontId="70" fillId="2" borderId="7" xfId="0" applyNumberFormat="1" applyFont="1" applyFill="1" applyBorder="1" applyAlignment="1">
      <alignment horizontal="left" vertical="center" wrapText="1" shrinkToFit="1"/>
    </xf>
    <xf numFmtId="0" fontId="46" fillId="5" borderId="3" xfId="0" applyNumberFormat="1" applyFont="1" applyFill="1" applyBorder="1" applyAlignment="1" applyProtection="1">
      <alignment vertical="center" wrapText="1"/>
    </xf>
    <xf numFmtId="0" fontId="98" fillId="2" borderId="18" xfId="3" applyNumberFormat="1" applyFont="1" applyFill="1" applyBorder="1" applyAlignment="1">
      <alignment horizontal="center" vertical="center"/>
    </xf>
    <xf numFmtId="0" fontId="98" fillId="2" borderId="1" xfId="3" applyNumberFormat="1" applyFont="1" applyFill="1" applyBorder="1" applyAlignment="1">
      <alignment horizontal="center" vertical="center"/>
    </xf>
    <xf numFmtId="0" fontId="46" fillId="0" borderId="56" xfId="3" applyNumberFormat="1" applyFont="1" applyFill="1" applyBorder="1" applyAlignment="1" applyProtection="1">
      <alignment horizontal="center" vertical="center" wrapText="1"/>
      <protection locked="0"/>
    </xf>
    <xf numFmtId="0" fontId="66" fillId="5" borderId="56" xfId="3" applyNumberFormat="1" applyFont="1" applyFill="1" applyBorder="1" applyAlignment="1">
      <alignment horizontal="center" vertical="center"/>
    </xf>
    <xf numFmtId="0" fontId="173" fillId="0" borderId="56" xfId="3" applyNumberFormat="1" applyFont="1" applyBorder="1" applyAlignment="1">
      <alignment horizontal="center" vertical="center"/>
    </xf>
    <xf numFmtId="0" fontId="98" fillId="2" borderId="15" xfId="3" applyNumberFormat="1" applyFont="1" applyFill="1" applyBorder="1" applyAlignment="1">
      <alignment horizontal="center" vertical="center"/>
    </xf>
    <xf numFmtId="184" fontId="181" fillId="0" borderId="1" xfId="0" applyFont="1" applyBorder="1">
      <alignment vertical="center"/>
    </xf>
    <xf numFmtId="0" fontId="0" fillId="0" borderId="0" xfId="0" applyNumberFormat="1">
      <alignment vertical="center"/>
    </xf>
    <xf numFmtId="184" fontId="181" fillId="0" borderId="1" xfId="0" applyFont="1" applyFill="1" applyBorder="1">
      <alignment vertical="center"/>
    </xf>
    <xf numFmtId="0" fontId="181" fillId="0" borderId="1" xfId="0" applyNumberFormat="1" applyFont="1" applyBorder="1">
      <alignment vertical="center"/>
    </xf>
    <xf numFmtId="0" fontId="69" fillId="0" borderId="0" xfId="0" applyNumberFormat="1" applyFont="1" applyBorder="1" applyAlignment="1" applyProtection="1">
      <alignment horizontal="center" vertical="center"/>
    </xf>
    <xf numFmtId="0" fontId="30" fillId="33" borderId="1" xfId="0" applyNumberFormat="1" applyFont="1" applyFill="1" applyBorder="1" applyAlignment="1" applyProtection="1">
      <alignment horizontal="center" vertical="center"/>
    </xf>
    <xf numFmtId="0" fontId="30" fillId="33" borderId="18" xfId="0" applyNumberFormat="1" applyFont="1" applyFill="1" applyBorder="1" applyAlignment="1" applyProtection="1">
      <alignment horizontal="center" vertical="center"/>
    </xf>
    <xf numFmtId="0" fontId="33" fillId="33" borderId="1" xfId="0" applyNumberFormat="1" applyFont="1" applyFill="1" applyBorder="1" applyAlignment="1" applyProtection="1">
      <alignment horizontal="center" vertical="center"/>
    </xf>
    <xf numFmtId="0" fontId="33" fillId="33" borderId="1" xfId="0" applyNumberFormat="1" applyFont="1" applyFill="1" applyBorder="1" applyAlignment="1" applyProtection="1">
      <alignment horizontal="left" vertical="center"/>
    </xf>
    <xf numFmtId="0" fontId="33" fillId="33" borderId="1" xfId="0" applyNumberFormat="1" applyFont="1" applyFill="1" applyBorder="1" applyAlignment="1" applyProtection="1">
      <alignment horizontal="center" vertical="center" wrapText="1"/>
    </xf>
    <xf numFmtId="0" fontId="30" fillId="33" borderId="1" xfId="0" applyNumberFormat="1" applyFont="1" applyFill="1" applyBorder="1" applyProtection="1">
      <alignment vertical="center"/>
    </xf>
    <xf numFmtId="0" fontId="75" fillId="33" borderId="1" xfId="0" applyNumberFormat="1" applyFont="1" applyFill="1" applyBorder="1" applyAlignment="1" applyProtection="1">
      <alignment horizontal="left" vertical="center"/>
    </xf>
    <xf numFmtId="0" fontId="46" fillId="2" borderId="1" xfId="0" applyNumberFormat="1" applyFont="1" applyFill="1" applyBorder="1" applyAlignment="1" applyProtection="1">
      <alignment horizontal="center" vertical="center"/>
    </xf>
    <xf numFmtId="0" fontId="46" fillId="7" borderId="1" xfId="0" applyNumberFormat="1" applyFont="1" applyFill="1" applyBorder="1" applyAlignment="1" applyProtection="1">
      <alignment horizontal="center" vertical="center"/>
    </xf>
    <xf numFmtId="0" fontId="46" fillId="41" borderId="1" xfId="0" applyNumberFormat="1" applyFont="1" applyFill="1" applyBorder="1" applyAlignment="1" applyProtection="1">
      <alignment horizontal="center" vertical="center" wrapText="1"/>
    </xf>
    <xf numFmtId="0" fontId="46" fillId="7" borderId="0" xfId="0" applyNumberFormat="1" applyFont="1" applyFill="1" applyBorder="1" applyAlignment="1" applyProtection="1">
      <alignment vertical="center"/>
      <protection locked="0"/>
    </xf>
    <xf numFmtId="0" fontId="46" fillId="7" borderId="0" xfId="0" applyNumberFormat="1" applyFont="1" applyFill="1" applyBorder="1" applyAlignment="1" applyProtection="1">
      <alignment horizontal="center" vertical="center"/>
      <protection locked="0"/>
    </xf>
    <xf numFmtId="0" fontId="69" fillId="0" borderId="58" xfId="0" applyNumberFormat="1" applyFont="1" applyBorder="1" applyAlignment="1" applyProtection="1">
      <alignment horizontal="center" vertical="center"/>
    </xf>
    <xf numFmtId="0" fontId="69" fillId="0" borderId="57" xfId="0" applyNumberFormat="1" applyFont="1" applyBorder="1" applyAlignment="1" applyProtection="1">
      <alignment horizontal="center" vertical="center"/>
    </xf>
    <xf numFmtId="0" fontId="46" fillId="5" borderId="3" xfId="0" applyNumberFormat="1" applyFont="1" applyFill="1" applyBorder="1" applyAlignment="1" applyProtection="1">
      <alignment horizontal="center" vertical="center"/>
    </xf>
    <xf numFmtId="0" fontId="46" fillId="41" borderId="0" xfId="0" applyNumberFormat="1" applyFont="1" applyFill="1" applyBorder="1" applyAlignment="1" applyProtection="1">
      <alignment horizontal="left" vertical="center" wrapText="1"/>
    </xf>
    <xf numFmtId="0" fontId="16" fillId="0" borderId="0" xfId="52" applyFont="1" applyAlignment="1">
      <alignment vertical="center"/>
    </xf>
    <xf numFmtId="0" fontId="18" fillId="0" borderId="0" xfId="52" applyFont="1" applyAlignment="1">
      <alignment vertical="center"/>
    </xf>
    <xf numFmtId="0" fontId="18" fillId="2" borderId="0" xfId="52" applyFont="1" applyFill="1" applyAlignment="1">
      <alignment vertical="center"/>
    </xf>
    <xf numFmtId="0" fontId="19" fillId="0" borderId="0" xfId="52" applyFont="1" applyAlignment="1">
      <alignment vertical="center"/>
    </xf>
    <xf numFmtId="0" fontId="20" fillId="7" borderId="9" xfId="52" applyFont="1" applyFill="1" applyBorder="1" applyAlignment="1">
      <alignment horizontal="center" vertical="center"/>
    </xf>
    <xf numFmtId="0" fontId="20" fillId="7" borderId="13" xfId="52" applyFont="1" applyFill="1" applyBorder="1" applyAlignment="1">
      <alignment horizontal="center" vertical="center"/>
    </xf>
    <xf numFmtId="0" fontId="20" fillId="7" borderId="14" xfId="52" applyFont="1" applyFill="1" applyBorder="1" applyAlignment="1">
      <alignment horizontal="center" vertical="center"/>
    </xf>
    <xf numFmtId="0" fontId="16" fillId="0" borderId="15" xfId="52" applyFont="1" applyBorder="1" applyAlignment="1">
      <alignment horizontal="center" vertical="center"/>
    </xf>
    <xf numFmtId="0" fontId="16" fillId="0" borderId="1" xfId="52" applyFont="1" applyBorder="1" applyAlignment="1">
      <alignment horizontal="center" vertical="center"/>
    </xf>
    <xf numFmtId="14" fontId="16" fillId="0" borderId="19" xfId="52" applyNumberFormat="1" applyFont="1" applyBorder="1" applyAlignment="1">
      <alignment horizontal="center" vertical="center"/>
    </xf>
    <xf numFmtId="0" fontId="21" fillId="2" borderId="0" xfId="52" applyFont="1" applyFill="1" applyAlignment="1">
      <alignment horizontal="center" vertical="center"/>
    </xf>
    <xf numFmtId="0" fontId="16" fillId="0" borderId="0" xfId="52" applyFont="1" applyFill="1" applyAlignment="1">
      <alignment vertical="center"/>
    </xf>
    <xf numFmtId="0" fontId="16" fillId="0" borderId="20" xfId="52" applyFont="1" applyBorder="1" applyAlignment="1">
      <alignment horizontal="center" vertical="center"/>
    </xf>
    <xf numFmtId="0" fontId="16" fillId="0" borderId="24" xfId="52" applyFont="1" applyBorder="1" applyAlignment="1">
      <alignment horizontal="center" vertical="center"/>
    </xf>
    <xf numFmtId="14" fontId="16" fillId="0" borderId="25" xfId="52" applyNumberFormat="1" applyFont="1" applyBorder="1" applyAlignment="1">
      <alignment horizontal="center" vertical="center"/>
    </xf>
    <xf numFmtId="0" fontId="20" fillId="64" borderId="9" xfId="52" applyFont="1" applyFill="1" applyBorder="1" applyAlignment="1">
      <alignment horizontal="center" vertical="center"/>
    </xf>
    <xf numFmtId="0" fontId="20" fillId="64" borderId="13" xfId="52" applyFont="1" applyFill="1" applyBorder="1" applyAlignment="1">
      <alignment horizontal="center" vertical="center"/>
    </xf>
    <xf numFmtId="0" fontId="20" fillId="64" borderId="14" xfId="52" applyFont="1" applyFill="1" applyBorder="1" applyAlignment="1">
      <alignment horizontal="center" vertical="center"/>
    </xf>
    <xf numFmtId="0" fontId="16" fillId="0" borderId="0" xfId="52" applyFont="1" applyBorder="1" applyAlignment="1">
      <alignment horizontal="center" vertical="center"/>
    </xf>
    <xf numFmtId="0" fontId="16" fillId="0" borderId="0" xfId="52" applyFont="1" applyBorder="1" applyAlignment="1">
      <alignment horizontal="left" vertical="center"/>
    </xf>
    <xf numFmtId="14" fontId="16" fillId="0" borderId="0" xfId="52" applyNumberFormat="1" applyFont="1" applyBorder="1" applyAlignment="1">
      <alignment horizontal="center" vertical="center"/>
    </xf>
    <xf numFmtId="0" fontId="33" fillId="0" borderId="0" xfId="0" applyNumberFormat="1" applyFont="1" applyAlignment="1" applyProtection="1">
      <alignment vertical="center"/>
      <protection locked="0"/>
    </xf>
    <xf numFmtId="0" fontId="69" fillId="0" borderId="0" xfId="0" applyNumberFormat="1" applyFont="1" applyAlignment="1" applyProtection="1">
      <alignment horizontal="left" vertical="center"/>
      <protection locked="0"/>
    </xf>
    <xf numFmtId="0" fontId="69" fillId="0" borderId="0" xfId="0" applyNumberFormat="1" applyFont="1" applyBorder="1" applyAlignment="1" applyProtection="1">
      <alignment vertical="center"/>
      <protection locked="0"/>
    </xf>
    <xf numFmtId="184" fontId="33" fillId="0" borderId="0" xfId="0" applyFont="1" applyAlignment="1" applyProtection="1">
      <alignment horizontal="center" vertical="center"/>
      <protection locked="0"/>
    </xf>
    <xf numFmtId="0" fontId="33" fillId="0" borderId="0" xfId="0" applyNumberFormat="1" applyFont="1" applyAlignment="1" applyProtection="1">
      <alignment vertical="center"/>
    </xf>
    <xf numFmtId="0" fontId="33" fillId="0" borderId="0" xfId="0" applyNumberFormat="1" applyFont="1" applyAlignment="1" applyProtection="1">
      <alignment horizontal="center" vertical="center"/>
      <protection locked="0"/>
    </xf>
    <xf numFmtId="0" fontId="69" fillId="0" borderId="0" xfId="0" applyNumberFormat="1" applyFont="1" applyBorder="1" applyAlignment="1" applyProtection="1">
      <alignment horizontal="left" vertical="center"/>
      <protection locked="0"/>
    </xf>
    <xf numFmtId="0" fontId="33" fillId="0" borderId="0" xfId="1" applyNumberFormat="1" applyFont="1" applyAlignment="1" applyProtection="1">
      <alignment vertical="center"/>
      <protection locked="0"/>
    </xf>
    <xf numFmtId="0" fontId="185" fillId="3" borderId="0" xfId="2" applyNumberFormat="1" applyFont="1" applyFill="1" applyAlignment="1" applyProtection="1">
      <alignment vertical="center"/>
      <protection locked="0"/>
    </xf>
    <xf numFmtId="0" fontId="186" fillId="3" borderId="0" xfId="2" applyNumberFormat="1" applyFont="1" applyFill="1" applyAlignment="1" applyProtection="1">
      <alignment vertical="center"/>
      <protection locked="0"/>
    </xf>
    <xf numFmtId="0" fontId="186" fillId="3" borderId="0" xfId="2" applyNumberFormat="1" applyFont="1" applyFill="1" applyAlignment="1" applyProtection="1">
      <alignment horizontal="center" vertical="center"/>
      <protection locked="0"/>
    </xf>
    <xf numFmtId="0" fontId="33" fillId="0" borderId="0" xfId="1" applyNumberFormat="1" applyFont="1" applyFill="1" applyAlignment="1" applyProtection="1">
      <alignment vertical="center"/>
      <protection locked="0"/>
    </xf>
    <xf numFmtId="0" fontId="46" fillId="55" borderId="0" xfId="2" applyNumberFormat="1" applyFont="1" applyFill="1" applyAlignment="1" applyProtection="1">
      <alignment vertical="center"/>
      <protection locked="0"/>
    </xf>
    <xf numFmtId="0" fontId="33" fillId="55" borderId="0" xfId="2" applyNumberFormat="1" applyFont="1" applyFill="1" applyAlignment="1" applyProtection="1">
      <alignment vertical="center"/>
      <protection locked="0"/>
    </xf>
    <xf numFmtId="0" fontId="33" fillId="55" borderId="0" xfId="2" applyNumberFormat="1" applyFont="1" applyFill="1" applyAlignment="1" applyProtection="1">
      <alignment horizontal="center" vertical="center"/>
      <protection locked="0"/>
    </xf>
    <xf numFmtId="0" fontId="46" fillId="56" borderId="0" xfId="2" applyNumberFormat="1" applyFont="1" applyFill="1" applyAlignment="1" applyProtection="1">
      <alignment vertical="center"/>
      <protection locked="0"/>
    </xf>
    <xf numFmtId="0" fontId="33" fillId="56" borderId="0" xfId="2" applyNumberFormat="1" applyFont="1" applyFill="1" applyAlignment="1" applyProtection="1">
      <alignment vertical="center"/>
      <protection locked="0"/>
    </xf>
    <xf numFmtId="0" fontId="33" fillId="56" borderId="0" xfId="2" applyNumberFormat="1" applyFont="1" applyFill="1" applyAlignment="1" applyProtection="1">
      <alignment horizontal="center" vertical="center"/>
      <protection locked="0"/>
    </xf>
    <xf numFmtId="0" fontId="46" fillId="4" borderId="0" xfId="2" applyNumberFormat="1" applyFont="1" applyFill="1" applyAlignment="1" applyProtection="1">
      <alignment vertical="center"/>
      <protection locked="0"/>
    </xf>
    <xf numFmtId="0" fontId="187" fillId="4" borderId="0" xfId="2" applyNumberFormat="1" applyFont="1" applyFill="1" applyAlignment="1" applyProtection="1">
      <alignment horizontal="center" vertical="center"/>
      <protection locked="0"/>
    </xf>
    <xf numFmtId="0" fontId="183" fillId="6" borderId="0" xfId="0" applyNumberFormat="1" applyFont="1" applyFill="1" applyBorder="1" applyAlignment="1" applyProtection="1">
      <alignment horizontal="left" vertical="center"/>
      <protection locked="0"/>
    </xf>
    <xf numFmtId="0" fontId="69" fillId="6" borderId="0" xfId="0" applyNumberFormat="1" applyFont="1" applyFill="1" applyBorder="1" applyAlignment="1" applyProtection="1">
      <alignment horizontal="left" vertical="center"/>
      <protection locked="0"/>
    </xf>
    <xf numFmtId="0" fontId="57" fillId="0" borderId="0" xfId="0" applyNumberFormat="1" applyFont="1" applyBorder="1" applyAlignment="1" applyProtection="1">
      <alignment horizontal="left" vertical="center"/>
      <protection locked="0"/>
    </xf>
    <xf numFmtId="184" fontId="69" fillId="0" borderId="0" xfId="0" applyFont="1" applyBorder="1" applyAlignment="1" applyProtection="1">
      <alignment vertical="center"/>
      <protection locked="0"/>
    </xf>
    <xf numFmtId="184" fontId="69" fillId="0" borderId="0" xfId="0" applyFont="1" applyBorder="1" applyAlignment="1" applyProtection="1">
      <alignment horizontal="left" vertical="center"/>
      <protection locked="0"/>
    </xf>
    <xf numFmtId="0" fontId="63" fillId="0" borderId="0" xfId="0" applyNumberFormat="1" applyFont="1" applyFill="1" applyBorder="1" applyAlignment="1" applyProtection="1">
      <alignment vertical="center"/>
      <protection locked="0"/>
    </xf>
    <xf numFmtId="0" fontId="70" fillId="0" borderId="2" xfId="0" applyNumberFormat="1" applyFont="1" applyFill="1" applyBorder="1" applyAlignment="1" applyProtection="1">
      <alignment horizontal="left" vertical="center"/>
      <protection locked="0"/>
    </xf>
    <xf numFmtId="0" fontId="57" fillId="0" borderId="2" xfId="0" applyNumberFormat="1" applyFont="1" applyBorder="1" applyAlignment="1" applyProtection="1">
      <alignment horizontal="left" vertical="center"/>
      <protection locked="0"/>
    </xf>
    <xf numFmtId="184" fontId="46" fillId="7" borderId="1" xfId="0" applyFont="1" applyFill="1" applyBorder="1" applyAlignment="1" applyProtection="1">
      <alignment horizontal="center" vertical="center"/>
      <protection locked="0"/>
    </xf>
    <xf numFmtId="0" fontId="33" fillId="0" borderId="18" xfId="0" applyNumberFormat="1" applyFont="1" applyFill="1" applyBorder="1" applyAlignment="1" applyProtection="1">
      <alignment horizontal="center" vertical="center"/>
      <protection locked="0"/>
    </xf>
    <xf numFmtId="184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8" xfId="0" applyNumberFormat="1" applyFont="1" applyBorder="1" applyAlignment="1" applyProtection="1">
      <alignment horizontal="center" vertical="center"/>
      <protection locked="0"/>
    </xf>
    <xf numFmtId="184" fontId="33" fillId="0" borderId="1" xfId="0" applyFont="1" applyBorder="1" applyAlignment="1" applyProtection="1">
      <alignment horizontal="center" vertical="center"/>
      <protection locked="0"/>
    </xf>
    <xf numFmtId="0" fontId="33" fillId="33" borderId="18" xfId="0" applyNumberFormat="1" applyFont="1" applyFill="1" applyBorder="1" applyAlignment="1" applyProtection="1">
      <alignment horizontal="center" vertical="center"/>
      <protection locked="0"/>
    </xf>
    <xf numFmtId="0" fontId="33" fillId="33" borderId="1" xfId="0" applyNumberFormat="1" applyFont="1" applyFill="1" applyBorder="1" applyAlignment="1" applyProtection="1">
      <alignment horizontal="center" vertical="center"/>
      <protection locked="0"/>
    </xf>
    <xf numFmtId="184" fontId="33" fillId="33" borderId="1" xfId="0" applyFont="1" applyFill="1" applyBorder="1" applyAlignment="1" applyProtection="1">
      <alignment horizontal="center" vertical="center"/>
      <protection locked="0"/>
    </xf>
    <xf numFmtId="0" fontId="7" fillId="0" borderId="0" xfId="52" applyAlignment="1">
      <alignment vertical="center"/>
    </xf>
    <xf numFmtId="0" fontId="190" fillId="0" borderId="0" xfId="53" applyFont="1" applyAlignment="1">
      <alignment horizontal="left" vertical="center"/>
    </xf>
    <xf numFmtId="0" fontId="190" fillId="0" borderId="0" xfId="53" applyFont="1" applyAlignment="1">
      <alignment horizontal="center" vertical="center"/>
    </xf>
    <xf numFmtId="0" fontId="6" fillId="0" borderId="0" xfId="53" applyFont="1" applyAlignment="1">
      <alignment vertical="center"/>
    </xf>
    <xf numFmtId="0" fontId="6" fillId="0" borderId="0" xfId="53" applyFont="1" applyAlignment="1">
      <alignment horizontal="left" vertical="center"/>
    </xf>
    <xf numFmtId="0" fontId="6" fillId="0" borderId="0" xfId="53" applyFont="1" applyAlignment="1">
      <alignment horizontal="center" vertical="center"/>
    </xf>
    <xf numFmtId="0" fontId="191" fillId="65" borderId="3" xfId="53" applyFont="1" applyFill="1" applyBorder="1" applyAlignment="1">
      <alignment horizontal="center" vertical="center"/>
    </xf>
    <xf numFmtId="0" fontId="20" fillId="0" borderId="0" xfId="53" applyFont="1" applyAlignment="1">
      <alignment horizontal="center" vertical="center"/>
    </xf>
    <xf numFmtId="0" fontId="6" fillId="0" borderId="13" xfId="53" applyFont="1" applyFill="1" applyBorder="1" applyAlignment="1">
      <alignment horizontal="left" vertical="center" wrapText="1"/>
    </xf>
    <xf numFmtId="0" fontId="6" fillId="0" borderId="13" xfId="53" applyFont="1" applyFill="1" applyBorder="1" applyAlignment="1">
      <alignment horizontal="center" vertical="center" wrapText="1"/>
    </xf>
    <xf numFmtId="0" fontId="6" fillId="0" borderId="13" xfId="53" applyFont="1" applyFill="1" applyBorder="1" applyAlignment="1">
      <alignment horizontal="center" vertical="center"/>
    </xf>
    <xf numFmtId="0" fontId="6" fillId="0" borderId="1" xfId="53" applyFont="1" applyFill="1" applyBorder="1" applyAlignment="1">
      <alignment horizontal="left" vertical="center" wrapText="1"/>
    </xf>
    <xf numFmtId="0" fontId="6" fillId="0" borderId="1" xfId="53" applyFont="1" applyFill="1" applyBorder="1" applyAlignment="1">
      <alignment horizontal="center" vertical="center" wrapText="1"/>
    </xf>
    <xf numFmtId="0" fontId="6" fillId="0" borderId="1" xfId="53" applyFont="1" applyFill="1" applyBorder="1" applyAlignment="1">
      <alignment horizontal="center" vertical="center"/>
    </xf>
    <xf numFmtId="0" fontId="6" fillId="0" borderId="1" xfId="53" applyFont="1" applyBorder="1" applyAlignment="1">
      <alignment horizontal="center" vertical="center"/>
    </xf>
    <xf numFmtId="0" fontId="6" fillId="0" borderId="1" xfId="53" applyFont="1" applyBorder="1" applyAlignment="1">
      <alignment horizontal="center" vertical="center" wrapText="1"/>
    </xf>
    <xf numFmtId="0" fontId="6" fillId="55" borderId="1" xfId="53" applyFont="1" applyFill="1" applyBorder="1" applyAlignment="1">
      <alignment horizontal="center" vertical="center"/>
    </xf>
    <xf numFmtId="0" fontId="6" fillId="0" borderId="24" xfId="53" applyFont="1" applyBorder="1" applyAlignment="1">
      <alignment horizontal="center" vertical="center"/>
    </xf>
    <xf numFmtId="0" fontId="6" fillId="55" borderId="24" xfId="53" applyFont="1" applyFill="1" applyBorder="1" applyAlignment="1">
      <alignment horizontal="center" vertical="center"/>
    </xf>
    <xf numFmtId="0" fontId="6" fillId="0" borderId="24" xfId="53" applyFont="1" applyFill="1" applyBorder="1" applyAlignment="1">
      <alignment horizontal="center" vertical="center" wrapText="1"/>
    </xf>
    <xf numFmtId="0" fontId="6" fillId="0" borderId="24" xfId="53" applyFont="1" applyFill="1" applyBorder="1" applyAlignment="1">
      <alignment horizontal="left" vertical="center" wrapText="1"/>
    </xf>
    <xf numFmtId="0" fontId="6" fillId="0" borderId="24" xfId="53" applyFont="1" applyFill="1" applyBorder="1" applyAlignment="1">
      <alignment horizontal="center" vertical="center"/>
    </xf>
    <xf numFmtId="0" fontId="18" fillId="0" borderId="7" xfId="53" applyFont="1" applyBorder="1" applyAlignment="1">
      <alignment horizontal="center" vertical="center"/>
    </xf>
    <xf numFmtId="0" fontId="6" fillId="0" borderId="0" xfId="53" applyFont="1" applyBorder="1" applyAlignment="1">
      <alignment vertical="center"/>
    </xf>
    <xf numFmtId="0" fontId="192" fillId="66" borderId="9" xfId="53" applyFont="1" applyFill="1" applyBorder="1" applyAlignment="1">
      <alignment horizontal="center" vertical="center"/>
    </xf>
    <xf numFmtId="0" fontId="193" fillId="0" borderId="61" xfId="53" applyFont="1" applyBorder="1" applyAlignment="1">
      <alignment horizontal="right" vertical="center"/>
    </xf>
    <xf numFmtId="0" fontId="193" fillId="16" borderId="52" xfId="53" applyFont="1" applyFill="1" applyBorder="1" applyAlignment="1">
      <alignment horizontal="center" vertical="center"/>
    </xf>
    <xf numFmtId="0" fontId="6" fillId="0" borderId="0" xfId="53" applyFont="1" applyBorder="1" applyAlignment="1">
      <alignment horizontal="center" vertical="center"/>
    </xf>
    <xf numFmtId="0" fontId="6" fillId="16" borderId="15" xfId="53" applyFont="1" applyFill="1" applyBorder="1" applyAlignment="1">
      <alignment horizontal="center" vertical="center"/>
    </xf>
    <xf numFmtId="0" fontId="193" fillId="55" borderId="52" xfId="53" applyFont="1" applyFill="1" applyBorder="1" applyAlignment="1">
      <alignment horizontal="center" vertical="center"/>
    </xf>
    <xf numFmtId="0" fontId="6" fillId="55" borderId="15" xfId="53" applyFont="1" applyFill="1" applyBorder="1" applyAlignment="1">
      <alignment horizontal="center" vertical="center"/>
    </xf>
    <xf numFmtId="0" fontId="193" fillId="0" borderId="15" xfId="53" applyFont="1" applyBorder="1" applyAlignment="1">
      <alignment horizontal="right" vertical="center"/>
    </xf>
    <xf numFmtId="0" fontId="193" fillId="67" borderId="19" xfId="53" applyFont="1" applyFill="1" applyBorder="1" applyAlignment="1">
      <alignment horizontal="center" vertical="center"/>
    </xf>
    <xf numFmtId="0" fontId="6" fillId="67" borderId="15" xfId="53" applyFont="1" applyFill="1" applyBorder="1" applyAlignment="1">
      <alignment horizontal="center" vertical="center"/>
    </xf>
    <xf numFmtId="0" fontId="194" fillId="4" borderId="44" xfId="53" applyFont="1" applyFill="1" applyBorder="1" applyAlignment="1">
      <alignment horizontal="right" vertical="center"/>
    </xf>
    <xf numFmtId="0" fontId="194" fillId="4" borderId="41" xfId="53" applyFont="1" applyFill="1" applyBorder="1" applyAlignment="1">
      <alignment horizontal="center" vertical="center"/>
    </xf>
    <xf numFmtId="0" fontId="6" fillId="0" borderId="20" xfId="53" applyFont="1" applyFill="1" applyBorder="1" applyAlignment="1">
      <alignment horizontal="center" vertical="center"/>
    </xf>
    <xf numFmtId="0" fontId="195" fillId="0" borderId="0" xfId="53" applyFont="1" applyAlignment="1">
      <alignment horizontal="left" vertical="center"/>
    </xf>
    <xf numFmtId="0" fontId="6" fillId="0" borderId="19" xfId="53" applyFont="1" applyBorder="1" applyAlignment="1">
      <alignment horizontal="center" vertical="center"/>
    </xf>
    <xf numFmtId="0" fontId="8" fillId="67" borderId="52" xfId="53" applyFont="1" applyFill="1" applyBorder="1" applyAlignment="1">
      <alignment horizontal="center" vertical="center"/>
    </xf>
    <xf numFmtId="0" fontId="193" fillId="0" borderId="44" xfId="53" applyFont="1" applyBorder="1" applyAlignment="1">
      <alignment horizontal="right" vertical="center"/>
    </xf>
    <xf numFmtId="0" fontId="193" fillId="0" borderId="19" xfId="53" applyFont="1" applyFill="1" applyBorder="1" applyAlignment="1">
      <alignment horizontal="center" vertical="center"/>
    </xf>
    <xf numFmtId="0" fontId="194" fillId="4" borderId="20" xfId="53" applyFont="1" applyFill="1" applyBorder="1" applyAlignment="1">
      <alignment horizontal="right" vertical="center"/>
    </xf>
    <xf numFmtId="0" fontId="194" fillId="4" borderId="25" xfId="53" applyFont="1" applyFill="1" applyBorder="1" applyAlignment="1">
      <alignment horizontal="center" vertical="center"/>
    </xf>
    <xf numFmtId="0" fontId="6" fillId="0" borderId="15" xfId="53" applyFont="1" applyFill="1" applyBorder="1" applyAlignment="1">
      <alignment horizontal="center" vertical="center"/>
    </xf>
    <xf numFmtId="0" fontId="6" fillId="69" borderId="20" xfId="53" applyFont="1" applyFill="1" applyBorder="1" applyAlignment="1">
      <alignment horizontal="center" vertical="center"/>
    </xf>
    <xf numFmtId="0" fontId="6" fillId="69" borderId="25" xfId="53" applyFont="1" applyFill="1" applyBorder="1" applyAlignment="1">
      <alignment horizontal="center" vertical="center"/>
    </xf>
    <xf numFmtId="0" fontId="195" fillId="0" borderId="0" xfId="53" applyFont="1" applyAlignment="1">
      <alignment vertical="center"/>
    </xf>
    <xf numFmtId="0" fontId="195" fillId="0" borderId="0" xfId="53" applyFont="1" applyAlignment="1">
      <alignment horizontal="left"/>
    </xf>
    <xf numFmtId="0" fontId="195" fillId="0" borderId="0" xfId="53" applyFont="1" applyAlignment="1"/>
    <xf numFmtId="0" fontId="197" fillId="0" borderId="0" xfId="52" applyFont="1" applyAlignment="1" applyProtection="1">
      <alignment horizontal="center" vertical="center"/>
      <protection locked="0"/>
    </xf>
    <xf numFmtId="0" fontId="197" fillId="0" borderId="0" xfId="52" applyFont="1" applyAlignment="1">
      <alignment horizontal="center" vertical="center"/>
    </xf>
    <xf numFmtId="0" fontId="198" fillId="0" borderId="0" xfId="52" applyFont="1" applyAlignment="1" applyProtection="1">
      <alignment horizontal="center" vertical="center"/>
      <protection locked="0"/>
    </xf>
    <xf numFmtId="0" fontId="198" fillId="0" borderId="0" xfId="52" applyFont="1" applyAlignment="1">
      <alignment horizontal="center" vertical="center"/>
    </xf>
    <xf numFmtId="49" fontId="198" fillId="0" borderId="0" xfId="52" applyNumberFormat="1" applyFont="1" applyBorder="1" applyAlignment="1" applyProtection="1">
      <alignment horizontal="center" vertical="center"/>
      <protection locked="0"/>
    </xf>
    <xf numFmtId="0" fontId="200" fillId="0" borderId="0" xfId="52" applyFont="1" applyAlignment="1" applyProtection="1">
      <alignment horizontal="center" vertical="center"/>
      <protection locked="0"/>
    </xf>
    <xf numFmtId="0" fontId="200" fillId="0" borderId="0" xfId="52" applyFont="1" applyAlignment="1">
      <alignment horizontal="center" vertical="center"/>
    </xf>
    <xf numFmtId="0" fontId="46" fillId="7" borderId="0" xfId="0" applyNumberFormat="1" applyFont="1" applyFill="1" applyBorder="1" applyAlignment="1" applyProtection="1">
      <alignment horizontal="center" vertical="center"/>
      <protection locked="0"/>
    </xf>
    <xf numFmtId="0" fontId="63" fillId="7" borderId="0" xfId="0" applyNumberFormat="1" applyFont="1" applyFill="1" applyBorder="1" applyAlignment="1" applyProtection="1">
      <alignment horizontal="center" vertical="center"/>
      <protection locked="0"/>
    </xf>
    <xf numFmtId="0" fontId="46" fillId="41" borderId="1" xfId="0" applyNumberFormat="1" applyFont="1" applyFill="1" applyBorder="1" applyAlignment="1" applyProtection="1">
      <alignment horizontal="center" vertical="center" wrapText="1"/>
    </xf>
    <xf numFmtId="0" fontId="75" fillId="5" borderId="0" xfId="1" applyNumberFormat="1" applyFont="1" applyFill="1" applyAlignment="1" applyProtection="1">
      <alignment vertical="center"/>
    </xf>
    <xf numFmtId="0" fontId="75" fillId="5" borderId="0" xfId="0" applyNumberFormat="1" applyFont="1" applyFill="1" applyBorder="1" applyAlignment="1" applyProtection="1">
      <alignment vertical="center"/>
      <protection locked="0"/>
    </xf>
    <xf numFmtId="0" fontId="70" fillId="0" borderId="0" xfId="0" applyNumberFormat="1" applyFont="1" applyFill="1" applyBorder="1" applyAlignment="1" applyProtection="1">
      <alignment horizontal="left" vertical="center"/>
      <protection locked="0"/>
    </xf>
    <xf numFmtId="0" fontId="57" fillId="0" borderId="18" xfId="3" applyNumberFormat="1" applyFont="1" applyBorder="1" applyAlignment="1">
      <alignment vertical="center"/>
    </xf>
    <xf numFmtId="0" fontId="57" fillId="44" borderId="16" xfId="3" applyNumberFormat="1" applyFont="1" applyFill="1" applyBorder="1" applyAlignment="1">
      <alignment vertical="center"/>
    </xf>
    <xf numFmtId="0" fontId="57" fillId="5" borderId="17" xfId="3" applyNumberFormat="1" applyFont="1" applyFill="1" applyBorder="1" applyAlignment="1">
      <alignment vertical="center"/>
    </xf>
    <xf numFmtId="0" fontId="46" fillId="7" borderId="0" xfId="0" applyNumberFormat="1" applyFont="1" applyFill="1" applyBorder="1" applyAlignment="1" applyProtection="1">
      <alignment horizontal="center" vertical="center"/>
      <protection locked="0"/>
    </xf>
    <xf numFmtId="0" fontId="73" fillId="8" borderId="1" xfId="3" applyNumberFormat="1" applyFont="1" applyFill="1" applyBorder="1" applyAlignment="1" applyProtection="1">
      <alignment horizontal="center" vertical="center" wrapText="1"/>
      <protection locked="0"/>
    </xf>
    <xf numFmtId="0" fontId="73" fillId="8" borderId="0" xfId="3" applyNumberFormat="1" applyFont="1" applyFill="1" applyBorder="1" applyAlignment="1" applyProtection="1">
      <alignment horizontal="left" vertical="center" wrapText="1"/>
      <protection locked="0"/>
    </xf>
    <xf numFmtId="0" fontId="73" fillId="8" borderId="1" xfId="3" applyNumberFormat="1" applyFont="1" applyFill="1" applyBorder="1" applyAlignment="1" applyProtection="1">
      <alignment vertical="center" wrapText="1"/>
      <protection locked="0"/>
    </xf>
    <xf numFmtId="0" fontId="73" fillId="8" borderId="16" xfId="3" applyNumberFormat="1" applyFont="1" applyFill="1" applyBorder="1" applyAlignment="1" applyProtection="1">
      <alignment horizontal="center" vertical="center" wrapText="1"/>
      <protection locked="0"/>
    </xf>
    <xf numFmtId="0" fontId="73" fillId="8" borderId="17" xfId="3" applyNumberFormat="1" applyFont="1" applyFill="1" applyBorder="1" applyAlignment="1" applyProtection="1">
      <alignment horizontal="center" vertical="center" wrapText="1"/>
      <protection locked="0"/>
    </xf>
    <xf numFmtId="0" fontId="73" fillId="61" borderId="1" xfId="3" applyNumberFormat="1" applyFont="1" applyFill="1" applyBorder="1" applyAlignment="1" applyProtection="1">
      <alignment horizontal="center" vertical="center" wrapText="1"/>
      <protection locked="0"/>
    </xf>
    <xf numFmtId="0" fontId="73" fillId="8" borderId="16" xfId="3" applyNumberFormat="1" applyFont="1" applyFill="1" applyBorder="1" applyAlignment="1" applyProtection="1">
      <alignment vertical="center" wrapText="1"/>
      <protection locked="0"/>
    </xf>
    <xf numFmtId="0" fontId="73" fillId="8" borderId="18" xfId="3" applyNumberFormat="1" applyFont="1" applyFill="1" applyBorder="1" applyAlignment="1" applyProtection="1">
      <alignment vertical="center" wrapText="1"/>
      <protection locked="0"/>
    </xf>
    <xf numFmtId="0" fontId="57" fillId="17" borderId="1" xfId="0" applyNumberFormat="1" applyFont="1" applyFill="1" applyBorder="1" applyAlignment="1">
      <alignment horizontal="left" vertical="center"/>
    </xf>
    <xf numFmtId="0" fontId="57" fillId="21" borderId="1" xfId="0" applyNumberFormat="1" applyFont="1" applyFill="1" applyBorder="1" applyAlignment="1">
      <alignment horizontal="left" vertical="center"/>
    </xf>
    <xf numFmtId="0" fontId="30" fillId="21" borderId="1" xfId="0" applyNumberFormat="1" applyFont="1" applyFill="1" applyBorder="1" applyAlignment="1">
      <alignment horizontal="left" vertical="center"/>
    </xf>
    <xf numFmtId="0" fontId="30" fillId="0" borderId="0" xfId="0" applyNumberFormat="1" applyFont="1" applyBorder="1" applyAlignment="1">
      <alignment horizontal="center" vertical="center"/>
    </xf>
    <xf numFmtId="0" fontId="88" fillId="5" borderId="0" xfId="3" applyNumberFormat="1" applyFont="1" applyFill="1" applyBorder="1" applyAlignment="1">
      <alignment vertical="center"/>
    </xf>
    <xf numFmtId="0" fontId="88" fillId="5" borderId="0" xfId="0" applyNumberFormat="1" applyFont="1" applyFill="1" applyBorder="1">
      <alignment vertical="center"/>
    </xf>
    <xf numFmtId="0" fontId="30" fillId="0" borderId="1" xfId="10" applyNumberFormat="1" applyFont="1" applyFill="1" applyBorder="1" applyAlignment="1">
      <alignment horizontal="left" vertical="center"/>
    </xf>
    <xf numFmtId="0" fontId="46" fillId="43" borderId="16" xfId="0" applyNumberFormat="1" applyFont="1" applyFill="1" applyBorder="1" applyAlignment="1" applyProtection="1">
      <alignment horizontal="center" vertical="center" wrapText="1"/>
    </xf>
    <xf numFmtId="0" fontId="46" fillId="43" borderId="1" xfId="0" applyNumberFormat="1" applyFont="1" applyFill="1" applyBorder="1" applyAlignment="1" applyProtection="1">
      <alignment horizontal="center" vertical="center" wrapText="1"/>
    </xf>
    <xf numFmtId="0" fontId="73" fillId="8" borderId="1" xfId="3" applyNumberFormat="1" applyFont="1" applyFill="1" applyBorder="1" applyAlignment="1" applyProtection="1">
      <alignment horizontal="center" vertical="center" wrapText="1"/>
      <protection locked="0"/>
    </xf>
    <xf numFmtId="0" fontId="75" fillId="5" borderId="0" xfId="0" applyNumberFormat="1" applyFont="1" applyFill="1" applyBorder="1" applyAlignment="1" applyProtection="1">
      <alignment horizontal="center" vertical="center"/>
    </xf>
    <xf numFmtId="0" fontId="75" fillId="5" borderId="0" xfId="0" applyNumberFormat="1" applyFont="1" applyFill="1" applyProtection="1">
      <alignment vertical="center"/>
    </xf>
    <xf numFmtId="0" fontId="75" fillId="5" borderId="1" xfId="9" applyNumberFormat="1" applyFont="1" applyFill="1" applyBorder="1" applyAlignment="1" applyProtection="1">
      <alignment horizontal="center" vertical="center"/>
    </xf>
    <xf numFmtId="0" fontId="75" fillId="5" borderId="1" xfId="0" applyNumberFormat="1" applyFont="1" applyFill="1" applyBorder="1" applyAlignment="1">
      <alignment horizontal="center" vertical="center"/>
    </xf>
    <xf numFmtId="0" fontId="75" fillId="5" borderId="1" xfId="0" applyNumberFormat="1" applyFont="1" applyFill="1" applyBorder="1" applyAlignment="1" applyProtection="1">
      <alignment horizontal="center" vertical="center"/>
      <protection locked="0"/>
    </xf>
    <xf numFmtId="0" fontId="75" fillId="5" borderId="1" xfId="0" applyNumberFormat="1" applyFont="1" applyFill="1" applyBorder="1" applyAlignment="1" applyProtection="1">
      <alignment horizontal="left" vertical="center" wrapText="1"/>
      <protection locked="0"/>
    </xf>
    <xf numFmtId="0" fontId="75" fillId="5" borderId="1" xfId="2" applyNumberFormat="1" applyFont="1" applyFill="1" applyBorder="1" applyAlignment="1" applyProtection="1">
      <alignment horizontal="center" vertical="center" wrapText="1"/>
    </xf>
    <xf numFmtId="184" fontId="75" fillId="5" borderId="1" xfId="0" applyFont="1" applyFill="1" applyBorder="1" applyAlignment="1" applyProtection="1">
      <alignment horizontal="center" vertical="center"/>
      <protection locked="0"/>
    </xf>
    <xf numFmtId="0" fontId="75" fillId="5" borderId="1" xfId="0" applyNumberFormat="1" applyFont="1" applyFill="1" applyBorder="1" applyAlignment="1" applyProtection="1">
      <alignment horizontal="center" vertical="center" wrapText="1"/>
    </xf>
    <xf numFmtId="0" fontId="75" fillId="5" borderId="1" xfId="0" applyNumberFormat="1" applyFont="1" applyFill="1" applyBorder="1" applyAlignment="1">
      <alignment horizontal="left" vertical="center" wrapText="1"/>
    </xf>
    <xf numFmtId="0" fontId="46" fillId="7" borderId="0" xfId="0" applyNumberFormat="1" applyFont="1" applyFill="1" applyBorder="1" applyAlignment="1" applyProtection="1">
      <alignment horizontal="center" vertical="center"/>
      <protection locked="0"/>
    </xf>
    <xf numFmtId="0" fontId="33" fillId="43" borderId="1" xfId="0" applyNumberFormat="1" applyFont="1" applyFill="1" applyBorder="1" applyAlignment="1" applyProtection="1">
      <alignment horizontal="center" vertical="center"/>
    </xf>
    <xf numFmtId="49" fontId="75" fillId="5" borderId="1" xfId="0" applyNumberFormat="1" applyFont="1" applyFill="1" applyBorder="1" applyAlignment="1" applyProtection="1">
      <alignment horizontal="center" vertical="center"/>
    </xf>
    <xf numFmtId="0" fontId="33" fillId="43" borderId="1" xfId="0" applyNumberFormat="1" applyFont="1" applyFill="1" applyBorder="1" applyAlignment="1" applyProtection="1">
      <alignment horizontal="center" vertical="center" wrapText="1"/>
    </xf>
    <xf numFmtId="0" fontId="66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6" fillId="7" borderId="1" xfId="0" applyNumberFormat="1" applyFont="1" applyFill="1" applyBorder="1" applyAlignment="1" applyProtection="1">
      <alignment horizontal="center" vertical="center"/>
    </xf>
    <xf numFmtId="0" fontId="66" fillId="7" borderId="1" xfId="0" applyNumberFormat="1" applyFont="1" applyFill="1" applyBorder="1" applyAlignment="1" applyProtection="1">
      <alignment horizontal="center" vertical="center" wrapText="1"/>
    </xf>
    <xf numFmtId="0" fontId="66" fillId="41" borderId="1" xfId="0" applyNumberFormat="1" applyFont="1" applyFill="1" applyBorder="1" applyAlignment="1" applyProtection="1">
      <alignment horizontal="center" vertical="center" wrapText="1"/>
    </xf>
    <xf numFmtId="0" fontId="66" fillId="41" borderId="3" xfId="0" applyNumberFormat="1" applyFont="1" applyFill="1" applyBorder="1" applyAlignment="1" applyProtection="1">
      <alignment horizontal="center" vertical="center" wrapText="1"/>
    </xf>
    <xf numFmtId="0" fontId="66" fillId="43" borderId="16" xfId="0" applyNumberFormat="1" applyFont="1" applyFill="1" applyBorder="1" applyAlignment="1" applyProtection="1">
      <alignment horizontal="center" vertical="center" wrapText="1"/>
    </xf>
    <xf numFmtId="0" fontId="66" fillId="43" borderId="1" xfId="0" applyNumberFormat="1" applyFont="1" applyFill="1" applyBorder="1" applyAlignment="1" applyProtection="1">
      <alignment horizontal="center" vertical="center" wrapText="1"/>
    </xf>
    <xf numFmtId="0" fontId="88" fillId="0" borderId="0" xfId="0" applyNumberFormat="1" applyFont="1" applyBorder="1" applyAlignment="1" applyProtection="1">
      <alignment horizontal="center" vertical="top"/>
    </xf>
    <xf numFmtId="0" fontId="88" fillId="0" borderId="0" xfId="0" applyNumberFormat="1" applyFont="1" applyAlignment="1" applyProtection="1">
      <alignment horizontal="center" vertical="center"/>
    </xf>
    <xf numFmtId="0" fontId="57" fillId="0" borderId="0" xfId="0" applyNumberFormat="1" applyFont="1" applyAlignment="1" applyProtection="1">
      <alignment horizontal="center" vertical="center"/>
    </xf>
    <xf numFmtId="0" fontId="57" fillId="0" borderId="0" xfId="0" applyNumberFormat="1" applyFont="1" applyBorder="1" applyAlignment="1" applyProtection="1">
      <alignment horizontal="center" vertical="top"/>
    </xf>
    <xf numFmtId="0" fontId="33" fillId="0" borderId="0" xfId="0" applyNumberFormat="1" applyFont="1" applyAlignment="1" applyProtection="1">
      <alignment horizontal="left" vertical="center"/>
      <protection locked="0"/>
    </xf>
    <xf numFmtId="0" fontId="12" fillId="8" borderId="1" xfId="3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NumberFormat="1" applyFill="1" applyAlignment="1">
      <alignment vertical="center"/>
    </xf>
    <xf numFmtId="0" fontId="0" fillId="33" borderId="0" xfId="0" applyNumberFormat="1" applyFill="1" applyBorder="1" applyAlignment="1">
      <alignment horizontal="left" vertical="center"/>
    </xf>
    <xf numFmtId="0" fontId="0" fillId="33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95" fillId="5" borderId="0" xfId="0" applyNumberFormat="1" applyFont="1" applyFill="1">
      <alignment vertical="center"/>
    </xf>
    <xf numFmtId="0" fontId="95" fillId="0" borderId="0" xfId="0" applyNumberFormat="1" applyFont="1">
      <alignment vertical="center"/>
    </xf>
    <xf numFmtId="0" fontId="0" fillId="27" borderId="0" xfId="0" applyNumberFormat="1" applyFill="1" applyAlignment="1">
      <alignment vertical="center"/>
    </xf>
    <xf numFmtId="0" fontId="0" fillId="36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31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24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37" borderId="0" xfId="0" applyNumberFormat="1" applyFill="1" applyAlignment="1">
      <alignment vertical="center"/>
    </xf>
    <xf numFmtId="0" fontId="0" fillId="32" borderId="0" xfId="0" applyNumberFormat="1" applyFill="1" applyAlignment="1">
      <alignment vertical="center"/>
    </xf>
    <xf numFmtId="0" fontId="0" fillId="8" borderId="0" xfId="0" applyNumberFormat="1" applyFill="1" applyAlignment="1">
      <alignment vertical="center"/>
    </xf>
    <xf numFmtId="0" fontId="0" fillId="11" borderId="0" xfId="0" applyNumberFormat="1" applyFill="1" applyAlignment="1">
      <alignment vertical="center"/>
    </xf>
    <xf numFmtId="0" fontId="0" fillId="34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38" borderId="0" xfId="0" applyNumberFormat="1" applyFill="1" applyAlignment="1">
      <alignment vertical="center"/>
    </xf>
    <xf numFmtId="0" fontId="0" fillId="35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 wrapText="1"/>
    </xf>
    <xf numFmtId="0" fontId="57" fillId="0" borderId="16" xfId="3" applyNumberFormat="1" applyFont="1" applyBorder="1" applyAlignment="1">
      <alignment horizontal="center" vertical="center"/>
    </xf>
    <xf numFmtId="193" fontId="70" fillId="2" borderId="0" xfId="37" applyNumberFormat="1" applyFont="1" applyFill="1" applyBorder="1" applyAlignment="1">
      <alignment horizontal="center" vertical="center"/>
    </xf>
    <xf numFmtId="0" fontId="66" fillId="0" borderId="1" xfId="3" applyNumberFormat="1" applyFont="1" applyBorder="1" applyAlignment="1">
      <alignment horizontal="center" vertical="center"/>
    </xf>
    <xf numFmtId="0" fontId="65" fillId="0" borderId="1" xfId="0" applyNumberFormat="1" applyFont="1" applyBorder="1" applyAlignment="1">
      <alignment horizontal="center" vertical="center"/>
    </xf>
    <xf numFmtId="0" fontId="66" fillId="5" borderId="1" xfId="3" applyNumberFormat="1" applyFont="1" applyFill="1" applyBorder="1" applyAlignment="1">
      <alignment horizontal="center" vertical="center"/>
    </xf>
    <xf numFmtId="0" fontId="178" fillId="0" borderId="0" xfId="3" applyNumberFormat="1" applyFont="1" applyAlignment="1">
      <alignment horizontal="center" vertical="center"/>
    </xf>
    <xf numFmtId="0" fontId="180" fillId="0" borderId="1" xfId="3" applyNumberFormat="1" applyFont="1" applyBorder="1" applyAlignment="1">
      <alignment horizontal="center" vertical="center"/>
    </xf>
    <xf numFmtId="0" fontId="204" fillId="0" borderId="1" xfId="3" applyNumberFormat="1" applyFont="1" applyBorder="1" applyAlignment="1">
      <alignment horizontal="center" vertical="center"/>
    </xf>
    <xf numFmtId="0" fontId="205" fillId="5" borderId="18" xfId="3" applyNumberFormat="1" applyFont="1" applyFill="1" applyBorder="1" applyAlignment="1">
      <alignment horizontal="center" vertical="center"/>
    </xf>
    <xf numFmtId="0" fontId="70" fillId="26" borderId="7" xfId="54" applyFont="1" applyFill="1" applyBorder="1" applyAlignment="1">
      <alignment horizontal="left" vertical="center"/>
    </xf>
    <xf numFmtId="0" fontId="205" fillId="5" borderId="16" xfId="3" applyNumberFormat="1" applyFont="1" applyFill="1" applyBorder="1" applyAlignment="1">
      <alignment horizontal="center" vertical="center"/>
    </xf>
    <xf numFmtId="0" fontId="180" fillId="0" borderId="0" xfId="3" applyNumberFormat="1" applyFont="1" applyAlignment="1">
      <alignment horizontal="center" vertical="center"/>
    </xf>
    <xf numFmtId="0" fontId="169" fillId="58" borderId="3" xfId="3" applyNumberFormat="1" applyFont="1" applyFill="1" applyBorder="1" applyAlignment="1">
      <alignment vertical="center"/>
    </xf>
    <xf numFmtId="0" fontId="169" fillId="58" borderId="4" xfId="3" applyNumberFormat="1" applyFont="1" applyFill="1" applyBorder="1" applyAlignment="1" applyProtection="1">
      <alignment vertical="center" wrapText="1"/>
      <protection locked="0"/>
    </xf>
    <xf numFmtId="49" fontId="82" fillId="58" borderId="3" xfId="54" applyNumberFormat="1" applyFont="1" applyFill="1" applyBorder="1">
      <alignment vertical="center"/>
    </xf>
    <xf numFmtId="49" fontId="82" fillId="58" borderId="4" xfId="54" applyNumberFormat="1" applyFont="1" applyFill="1" applyBorder="1">
      <alignment vertical="center"/>
    </xf>
    <xf numFmtId="0" fontId="169" fillId="58" borderId="0" xfId="3" applyNumberFormat="1" applyFont="1" applyFill="1" applyAlignment="1">
      <alignment horizontal="center" vertical="center"/>
    </xf>
    <xf numFmtId="0" fontId="66" fillId="58" borderId="0" xfId="3" applyNumberFormat="1" applyFont="1" applyFill="1" applyAlignment="1">
      <alignment vertical="center"/>
    </xf>
    <xf numFmtId="0" fontId="30" fillId="70" borderId="1" xfId="56" applyFont="1" applyFill="1" applyBorder="1" applyAlignment="1">
      <alignment horizontal="center" vertical="center"/>
    </xf>
    <xf numFmtId="0" fontId="30" fillId="5" borderId="1" xfId="3" applyNumberFormat="1" applyFont="1" applyFill="1" applyBorder="1" applyAlignment="1">
      <alignment horizontal="center" vertical="center"/>
    </xf>
    <xf numFmtId="0" fontId="57" fillId="5" borderId="16" xfId="3" applyNumberFormat="1" applyFont="1" applyFill="1" applyBorder="1" applyAlignment="1">
      <alignment horizontal="center" vertical="center"/>
    </xf>
    <xf numFmtId="0" fontId="206" fillId="5" borderId="1" xfId="3" applyNumberFormat="1" applyFont="1" applyFill="1" applyBorder="1" applyAlignment="1">
      <alignment horizontal="center" vertical="center"/>
    </xf>
    <xf numFmtId="0" fontId="206" fillId="5" borderId="18" xfId="3" applyNumberFormat="1" applyFont="1" applyFill="1" applyBorder="1" applyAlignment="1">
      <alignment horizontal="center" vertical="center"/>
    </xf>
    <xf numFmtId="0" fontId="66" fillId="5" borderId="33" xfId="3" applyNumberFormat="1" applyFont="1" applyFill="1" applyBorder="1" applyAlignment="1">
      <alignment vertical="center"/>
    </xf>
    <xf numFmtId="0" fontId="30" fillId="70" borderId="18" xfId="54" applyFont="1" applyFill="1" applyBorder="1" applyAlignment="1">
      <alignment horizontal="center" vertical="center"/>
    </xf>
    <xf numFmtId="49" fontId="30" fillId="70" borderId="1" xfId="54" applyNumberFormat="1" applyFont="1" applyFill="1" applyBorder="1" applyAlignment="1">
      <alignment horizontal="center" vertical="center" wrapText="1"/>
    </xf>
    <xf numFmtId="49" fontId="30" fillId="70" borderId="1" xfId="54" applyNumberFormat="1" applyFont="1" applyFill="1" applyBorder="1" applyAlignment="1">
      <alignment horizontal="center" vertical="center"/>
    </xf>
    <xf numFmtId="0" fontId="66" fillId="5" borderId="7" xfId="3" applyNumberFormat="1" applyFont="1" applyFill="1" applyBorder="1" applyAlignment="1">
      <alignment vertical="center"/>
    </xf>
    <xf numFmtId="0" fontId="57" fillId="5" borderId="1" xfId="3" applyNumberFormat="1" applyFont="1" applyFill="1" applyBorder="1" applyAlignment="1">
      <alignment horizontal="center" vertical="center"/>
    </xf>
    <xf numFmtId="0" fontId="30" fillId="5" borderId="18" xfId="3" applyNumberFormat="1" applyFont="1" applyFill="1" applyBorder="1" applyAlignment="1">
      <alignment horizontal="center" vertical="center"/>
    </xf>
    <xf numFmtId="0" fontId="96" fillId="70" borderId="0" xfId="54" applyFont="1" applyFill="1" applyAlignment="1">
      <alignment horizontal="center" vertical="center"/>
    </xf>
    <xf numFmtId="49" fontId="96" fillId="70" borderId="1" xfId="54" applyNumberFormat="1" applyFont="1" applyFill="1" applyBorder="1" applyAlignment="1">
      <alignment horizontal="center" vertical="center"/>
    </xf>
    <xf numFmtId="49" fontId="96" fillId="70" borderId="1" xfId="54" applyNumberFormat="1" applyFont="1" applyFill="1" applyBorder="1" applyAlignment="1">
      <alignment horizontal="center" vertical="center" wrapText="1"/>
    </xf>
    <xf numFmtId="49" fontId="96" fillId="70" borderId="1" xfId="54" applyNumberFormat="1" applyFont="1" applyFill="1" applyBorder="1" applyAlignment="1">
      <alignment horizontal="center" vertical="top" wrapText="1"/>
    </xf>
    <xf numFmtId="49" fontId="102" fillId="70" borderId="1" xfId="54" applyNumberFormat="1" applyFont="1" applyFill="1" applyBorder="1" applyAlignment="1">
      <alignment horizontal="center" vertical="top" wrapText="1"/>
    </xf>
    <xf numFmtId="0" fontId="57" fillId="5" borderId="18" xfId="3" applyNumberFormat="1" applyFont="1" applyFill="1" applyBorder="1" applyAlignment="1">
      <alignment horizontal="center" vertical="center"/>
    </xf>
    <xf numFmtId="0" fontId="30" fillId="70" borderId="0" xfId="54" applyFont="1" applyFill="1" applyAlignment="1">
      <alignment horizontal="center" vertical="center"/>
    </xf>
    <xf numFmtId="0" fontId="30" fillId="70" borderId="1" xfId="54" applyFont="1" applyFill="1" applyBorder="1" applyAlignment="1">
      <alignment horizontal="center" vertical="center"/>
    </xf>
    <xf numFmtId="49" fontId="30" fillId="70" borderId="33" xfId="54" applyNumberFormat="1" applyFont="1" applyFill="1" applyBorder="1" applyAlignment="1">
      <alignment horizontal="center" vertical="center" wrapText="1"/>
    </xf>
    <xf numFmtId="49" fontId="30" fillId="70" borderId="33" xfId="54" applyNumberFormat="1" applyFont="1" applyFill="1" applyBorder="1" applyAlignment="1">
      <alignment horizontal="center" vertical="top" wrapText="1"/>
    </xf>
    <xf numFmtId="0" fontId="30" fillId="70" borderId="1" xfId="54" applyFont="1" applyFill="1" applyBorder="1" applyAlignment="1">
      <alignment horizontal="center" vertical="center" wrapText="1"/>
    </xf>
    <xf numFmtId="0" fontId="30" fillId="5" borderId="3" xfId="56" applyFont="1" applyFill="1" applyBorder="1" applyAlignment="1">
      <alignment horizontal="center" vertical="center"/>
    </xf>
    <xf numFmtId="0" fontId="30" fillId="5" borderId="1" xfId="56" applyFont="1" applyFill="1" applyBorder="1" applyAlignment="1">
      <alignment horizontal="center" vertical="center"/>
    </xf>
    <xf numFmtId="49" fontId="207" fillId="5" borderId="3" xfId="54" applyNumberFormat="1" applyFont="1" applyFill="1" applyBorder="1" applyAlignment="1">
      <alignment horizontal="center" vertical="center"/>
    </xf>
    <xf numFmtId="49" fontId="207" fillId="5" borderId="3" xfId="54" applyNumberFormat="1" applyFont="1" applyFill="1" applyBorder="1" applyAlignment="1">
      <alignment horizontal="center" vertical="center" wrapText="1"/>
    </xf>
    <xf numFmtId="49" fontId="207" fillId="5" borderId="1" xfId="54" applyNumberFormat="1" applyFont="1" applyFill="1" applyBorder="1" applyAlignment="1">
      <alignment horizontal="center" vertical="center" wrapText="1"/>
    </xf>
    <xf numFmtId="0" fontId="30" fillId="5" borderId="0" xfId="56" applyFont="1" applyFill="1" applyBorder="1" applyAlignment="1">
      <alignment horizontal="center" vertical="center"/>
    </xf>
    <xf numFmtId="0" fontId="75" fillId="5" borderId="3" xfId="56" applyFont="1" applyFill="1" applyBorder="1" applyAlignment="1">
      <alignment horizontal="center" vertical="center"/>
    </xf>
    <xf numFmtId="0" fontId="30" fillId="5" borderId="1" xfId="56" applyNumberFormat="1" applyFont="1" applyFill="1" applyBorder="1" applyAlignment="1">
      <alignment horizontal="center" vertical="center"/>
    </xf>
    <xf numFmtId="49" fontId="30" fillId="5" borderId="1" xfId="56" applyNumberFormat="1" applyFont="1" applyFill="1" applyBorder="1" applyAlignment="1">
      <alignment horizontal="center" vertical="center"/>
    </xf>
    <xf numFmtId="0" fontId="30" fillId="5" borderId="1" xfId="56" applyNumberFormat="1" applyFont="1" applyFill="1" applyBorder="1" applyAlignment="1">
      <alignment horizontal="center" vertical="center" wrapText="1"/>
    </xf>
    <xf numFmtId="0" fontId="30" fillId="5" borderId="3" xfId="57" applyFont="1" applyFill="1" applyBorder="1" applyAlignment="1">
      <alignment horizontal="center" vertical="center" wrapText="1"/>
    </xf>
    <xf numFmtId="0" fontId="30" fillId="5" borderId="1" xfId="56" applyFont="1" applyFill="1" applyBorder="1" applyAlignment="1">
      <alignment horizontal="center" vertical="center" wrapText="1"/>
    </xf>
    <xf numFmtId="0" fontId="30" fillId="5" borderId="1" xfId="54" applyFont="1" applyFill="1" applyBorder="1" applyAlignment="1">
      <alignment horizontal="center" vertical="center" wrapText="1"/>
    </xf>
    <xf numFmtId="0" fontId="30" fillId="5" borderId="1" xfId="57" applyFont="1" applyFill="1" applyBorder="1" applyAlignment="1">
      <alignment horizontal="center" vertical="center"/>
    </xf>
    <xf numFmtId="0" fontId="30" fillId="5" borderId="1" xfId="57" applyFont="1" applyFill="1" applyBorder="1" applyAlignment="1">
      <alignment horizontal="center" vertical="center" wrapText="1"/>
    </xf>
    <xf numFmtId="0" fontId="30" fillId="0" borderId="3" xfId="57" applyFont="1" applyBorder="1" applyAlignment="1">
      <alignment horizontal="center" vertical="center"/>
    </xf>
    <xf numFmtId="49" fontId="57" fillId="0" borderId="1" xfId="54" applyNumberFormat="1" applyFont="1" applyFill="1" applyBorder="1" applyAlignment="1">
      <alignment horizontal="center" vertical="center"/>
    </xf>
    <xf numFmtId="0" fontId="30" fillId="0" borderId="1" xfId="54" applyFont="1" applyBorder="1" applyAlignment="1">
      <alignment horizontal="center" vertical="center" wrapText="1"/>
    </xf>
    <xf numFmtId="0" fontId="30" fillId="0" borderId="1" xfId="54" applyFont="1" applyBorder="1" applyAlignment="1">
      <alignment horizontal="center" vertical="center"/>
    </xf>
    <xf numFmtId="0" fontId="30" fillId="0" borderId="1" xfId="56" applyFont="1" applyFill="1" applyBorder="1" applyAlignment="1">
      <alignment horizontal="center" vertical="center"/>
    </xf>
    <xf numFmtId="0" fontId="30" fillId="0" borderId="1" xfId="54" applyFont="1" applyFill="1" applyBorder="1" applyAlignment="1">
      <alignment horizontal="center" vertical="center"/>
    </xf>
    <xf numFmtId="0" fontId="30" fillId="0" borderId="3" xfId="57" applyFont="1" applyBorder="1" applyAlignment="1">
      <alignment horizontal="center" vertical="center" wrapText="1"/>
    </xf>
    <xf numFmtId="0" fontId="30" fillId="0" borderId="1" xfId="56" applyFont="1" applyFill="1" applyBorder="1" applyAlignment="1">
      <alignment horizontal="center" vertical="center" wrapText="1"/>
    </xf>
    <xf numFmtId="0" fontId="30" fillId="5" borderId="1" xfId="54" applyFont="1" applyFill="1" applyBorder="1" applyAlignment="1">
      <alignment horizontal="center" vertical="center"/>
    </xf>
    <xf numFmtId="0" fontId="66" fillId="5" borderId="33" xfId="3" applyNumberFormat="1" applyFont="1" applyFill="1" applyBorder="1" applyAlignment="1">
      <alignment horizontal="center" vertical="center"/>
    </xf>
    <xf numFmtId="0" fontId="66" fillId="5" borderId="4" xfId="3" applyNumberFormat="1" applyFont="1" applyFill="1" applyBorder="1" applyAlignment="1">
      <alignment vertical="center"/>
    </xf>
    <xf numFmtId="0" fontId="30" fillId="0" borderId="50" xfId="54" applyFont="1" applyBorder="1" applyAlignment="1">
      <alignment vertical="center"/>
    </xf>
    <xf numFmtId="0" fontId="30" fillId="0" borderId="8" xfId="54" applyFont="1" applyBorder="1" applyAlignment="1">
      <alignment vertical="center"/>
    </xf>
    <xf numFmtId="0" fontId="66" fillId="9" borderId="1" xfId="3" applyNumberFormat="1" applyFont="1" applyFill="1" applyBorder="1" applyAlignment="1">
      <alignment horizontal="center" vertical="center"/>
    </xf>
    <xf numFmtId="0" fontId="65" fillId="9" borderId="1" xfId="0" applyNumberFormat="1" applyFont="1" applyFill="1" applyBorder="1" applyAlignment="1">
      <alignment horizontal="center" vertical="center"/>
    </xf>
    <xf numFmtId="0" fontId="16" fillId="0" borderId="0" xfId="52" applyFont="1" applyAlignment="1">
      <alignment vertical="center"/>
    </xf>
    <xf numFmtId="0" fontId="16" fillId="0" borderId="1" xfId="52" applyFont="1" applyBorder="1" applyAlignment="1">
      <alignment horizontal="left" vertical="center"/>
    </xf>
    <xf numFmtId="0" fontId="16" fillId="0" borderId="24" xfId="52" applyFont="1" applyBorder="1" applyAlignment="1">
      <alignment horizontal="left" vertical="center"/>
    </xf>
    <xf numFmtId="0" fontId="16" fillId="11" borderId="27" xfId="52" applyFont="1" applyFill="1" applyBorder="1" applyAlignment="1">
      <alignment horizontal="center" vertical="center"/>
    </xf>
    <xf numFmtId="0" fontId="16" fillId="11" borderId="28" xfId="52" applyFont="1" applyFill="1" applyBorder="1" applyAlignment="1">
      <alignment horizontal="center" vertical="center"/>
    </xf>
    <xf numFmtId="0" fontId="16" fillId="11" borderId="29" xfId="52" applyFont="1" applyFill="1" applyBorder="1" applyAlignment="1">
      <alignment horizontal="center" vertical="center"/>
    </xf>
    <xf numFmtId="0" fontId="20" fillId="2" borderId="30" xfId="52" applyFont="1" applyFill="1" applyBorder="1" applyAlignment="1">
      <alignment vertical="center" wrapText="1"/>
    </xf>
    <xf numFmtId="0" fontId="20" fillId="2" borderId="31" xfId="52" applyFont="1" applyFill="1" applyBorder="1" applyAlignment="1">
      <alignment vertical="center"/>
    </xf>
    <xf numFmtId="0" fontId="20" fillId="2" borderId="32" xfId="52" applyFont="1" applyFill="1" applyBorder="1" applyAlignment="1">
      <alignment vertical="center"/>
    </xf>
    <xf numFmtId="0" fontId="16" fillId="0" borderId="0" xfId="52" applyFont="1" applyAlignment="1">
      <alignment vertical="center" wrapText="1"/>
    </xf>
    <xf numFmtId="0" fontId="20" fillId="64" borderId="10" xfId="52" applyFont="1" applyFill="1" applyBorder="1" applyAlignment="1">
      <alignment horizontal="center" vertical="center"/>
    </xf>
    <xf numFmtId="0" fontId="16" fillId="64" borderId="11" xfId="52" applyFont="1" applyFill="1" applyBorder="1" applyAlignment="1">
      <alignment horizontal="center" vertical="center"/>
    </xf>
    <xf numFmtId="0" fontId="16" fillId="64" borderId="12" xfId="52" applyFont="1" applyFill="1" applyBorder="1" applyAlignment="1">
      <alignment horizontal="center" vertical="center"/>
    </xf>
    <xf numFmtId="0" fontId="16" fillId="0" borderId="1" xfId="52" applyFont="1" applyBorder="1" applyAlignment="1">
      <alignment vertical="center"/>
    </xf>
    <xf numFmtId="0" fontId="18" fillId="64" borderId="26" xfId="52" applyFont="1" applyFill="1" applyBorder="1" applyAlignment="1">
      <alignment vertical="center"/>
    </xf>
    <xf numFmtId="0" fontId="17" fillId="0" borderId="0" xfId="52" applyFont="1" applyAlignment="1">
      <alignment vertical="center"/>
    </xf>
    <xf numFmtId="0" fontId="18" fillId="7" borderId="0" xfId="52" applyFont="1" applyFill="1" applyAlignment="1">
      <alignment vertical="center"/>
    </xf>
    <xf numFmtId="0" fontId="20" fillId="7" borderId="10" xfId="52" applyFont="1" applyFill="1" applyBorder="1" applyAlignment="1">
      <alignment horizontal="center" vertical="center"/>
    </xf>
    <xf numFmtId="0" fontId="16" fillId="0" borderId="11" xfId="52" applyFont="1" applyBorder="1" applyAlignment="1">
      <alignment horizontal="center" vertical="center"/>
    </xf>
    <xf numFmtId="0" fontId="16" fillId="0" borderId="12" xfId="52" applyFont="1" applyBorder="1" applyAlignment="1">
      <alignment horizontal="center" vertical="center"/>
    </xf>
    <xf numFmtId="0" fontId="16" fillId="0" borderId="16" xfId="52" applyFont="1" applyBorder="1" applyAlignment="1">
      <alignment horizontal="left" vertical="center"/>
    </xf>
    <xf numFmtId="0" fontId="16" fillId="0" borderId="17" xfId="52" applyFont="1" applyBorder="1" applyAlignment="1">
      <alignment vertical="center"/>
    </xf>
    <xf numFmtId="0" fontId="16" fillId="0" borderId="18" xfId="52" applyFont="1" applyBorder="1" applyAlignment="1">
      <alignment vertical="center"/>
    </xf>
    <xf numFmtId="0" fontId="16" fillId="0" borderId="16" xfId="52" applyFont="1" applyBorder="1" applyAlignment="1">
      <alignment horizontal="center" vertical="center"/>
    </xf>
    <xf numFmtId="0" fontId="16" fillId="0" borderId="21" xfId="52" applyFont="1" applyBorder="1" applyAlignment="1">
      <alignment horizontal="center" vertical="center"/>
    </xf>
    <xf numFmtId="0" fontId="16" fillId="0" borderId="22" xfId="52" applyFont="1" applyBorder="1" applyAlignment="1">
      <alignment vertical="center"/>
    </xf>
    <xf numFmtId="0" fontId="16" fillId="0" borderId="23" xfId="52" applyFont="1" applyBorder="1" applyAlignment="1">
      <alignment vertical="center"/>
    </xf>
    <xf numFmtId="0" fontId="16" fillId="0" borderId="0" xfId="52" applyFont="1" applyBorder="1" applyAlignment="1">
      <alignment horizontal="center" vertical="center"/>
    </xf>
    <xf numFmtId="0" fontId="16" fillId="0" borderId="0" xfId="52" applyFont="1" applyBorder="1" applyAlignment="1">
      <alignment vertical="center"/>
    </xf>
    <xf numFmtId="0" fontId="46" fillId="7" borderId="3" xfId="0" applyNumberFormat="1" applyFont="1" applyFill="1" applyBorder="1" applyAlignment="1" applyProtection="1">
      <alignment horizontal="center" vertical="center" wrapText="1"/>
    </xf>
    <xf numFmtId="0" fontId="46" fillId="7" borderId="7" xfId="0" applyNumberFormat="1" applyFont="1" applyFill="1" applyBorder="1" applyAlignment="1" applyProtection="1">
      <alignment horizontal="center" vertical="center" wrapText="1"/>
    </xf>
    <xf numFmtId="0" fontId="46" fillId="45" borderId="4" xfId="0" applyNumberFormat="1" applyFont="1" applyFill="1" applyBorder="1" applyAlignment="1" applyProtection="1">
      <alignment horizontal="center" vertical="center"/>
      <protection locked="0"/>
    </xf>
    <xf numFmtId="0" fontId="46" fillId="45" borderId="8" xfId="0" applyNumberFormat="1" applyFont="1" applyFill="1" applyBorder="1" applyAlignment="1" applyProtection="1">
      <alignment horizontal="center" vertical="center"/>
      <protection locked="0"/>
    </xf>
    <xf numFmtId="0" fontId="46" fillId="7" borderId="0" xfId="0" applyNumberFormat="1" applyFont="1" applyFill="1" applyBorder="1" applyAlignment="1" applyProtection="1">
      <alignment horizontal="center" vertical="center"/>
      <protection locked="0"/>
    </xf>
    <xf numFmtId="0" fontId="46" fillId="7" borderId="1" xfId="0" applyNumberFormat="1" applyFont="1" applyFill="1" applyBorder="1" applyAlignment="1" applyProtection="1">
      <alignment horizontal="center" vertical="center"/>
    </xf>
    <xf numFmtId="0" fontId="46" fillId="41" borderId="16" xfId="0" applyNumberFormat="1" applyFont="1" applyFill="1" applyBorder="1" applyAlignment="1" applyProtection="1">
      <alignment horizontal="center" vertical="center" wrapText="1"/>
    </xf>
    <xf numFmtId="0" fontId="46" fillId="41" borderId="17" xfId="0" applyNumberFormat="1" applyFont="1" applyFill="1" applyBorder="1" applyAlignment="1" applyProtection="1">
      <alignment horizontal="center" vertical="center" wrapText="1"/>
    </xf>
    <xf numFmtId="0" fontId="46" fillId="41" borderId="18" xfId="0" applyNumberFormat="1" applyFont="1" applyFill="1" applyBorder="1" applyAlignment="1" applyProtection="1">
      <alignment horizontal="center" vertical="center" wrapText="1"/>
    </xf>
    <xf numFmtId="0" fontId="46" fillId="41" borderId="1" xfId="0" applyNumberFormat="1" applyFont="1" applyFill="1" applyBorder="1" applyAlignment="1" applyProtection="1">
      <alignment horizontal="center" vertical="center" wrapText="1"/>
    </xf>
    <xf numFmtId="0" fontId="30" fillId="41" borderId="1" xfId="0" applyNumberFormat="1" applyFont="1" applyFill="1" applyBorder="1" applyAlignment="1">
      <alignment horizontal="center" vertical="center" wrapText="1"/>
    </xf>
    <xf numFmtId="0" fontId="30" fillId="0" borderId="7" xfId="0" applyNumberFormat="1" applyFont="1" applyBorder="1" applyAlignment="1">
      <alignment horizontal="center" vertical="center"/>
    </xf>
    <xf numFmtId="184" fontId="46" fillId="7" borderId="1" xfId="0" applyFont="1" applyFill="1" applyBorder="1" applyAlignment="1" applyProtection="1">
      <alignment horizontal="center" vertical="center"/>
      <protection locked="0"/>
    </xf>
    <xf numFmtId="0" fontId="46" fillId="2" borderId="16" xfId="0" applyNumberFormat="1" applyFont="1" applyFill="1" applyBorder="1" applyAlignment="1" applyProtection="1">
      <alignment horizontal="center" vertical="center"/>
    </xf>
    <xf numFmtId="0" fontId="46" fillId="2" borderId="18" xfId="0" applyNumberFormat="1" applyFont="1" applyFill="1" applyBorder="1" applyAlignment="1" applyProtection="1">
      <alignment horizontal="center" vertical="center"/>
    </xf>
    <xf numFmtId="0" fontId="46" fillId="41" borderId="3" xfId="0" applyNumberFormat="1" applyFont="1" applyFill="1" applyBorder="1" applyAlignment="1" applyProtection="1">
      <alignment horizontal="center" vertical="center" wrapText="1"/>
    </xf>
    <xf numFmtId="0" fontId="46" fillId="41" borderId="7" xfId="0" applyNumberFormat="1" applyFont="1" applyFill="1" applyBorder="1" applyAlignment="1" applyProtection="1">
      <alignment horizontal="center" vertical="center" wrapText="1"/>
    </xf>
    <xf numFmtId="0" fontId="47" fillId="2" borderId="3" xfId="0" applyNumberFormat="1" applyFont="1" applyFill="1" applyBorder="1" applyAlignment="1" applyProtection="1">
      <alignment horizontal="center" vertical="center" wrapText="1"/>
    </xf>
    <xf numFmtId="0" fontId="47" fillId="2" borderId="7" xfId="0" applyNumberFormat="1" applyFont="1" applyFill="1" applyBorder="1" applyAlignment="1" applyProtection="1">
      <alignment horizontal="center" vertical="center" wrapText="1"/>
    </xf>
    <xf numFmtId="0" fontId="46" fillId="43" borderId="16" xfId="0" applyNumberFormat="1" applyFont="1" applyFill="1" applyBorder="1" applyAlignment="1" applyProtection="1">
      <alignment horizontal="center" vertical="center" wrapText="1"/>
    </xf>
    <xf numFmtId="0" fontId="46" fillId="43" borderId="17" xfId="0" applyNumberFormat="1" applyFont="1" applyFill="1" applyBorder="1" applyAlignment="1" applyProtection="1">
      <alignment horizontal="center" vertical="center" wrapText="1"/>
    </xf>
    <xf numFmtId="0" fontId="46" fillId="43" borderId="17" xfId="0" applyNumberFormat="1" applyFont="1" applyFill="1" applyBorder="1" applyAlignment="1" applyProtection="1">
      <alignment horizontal="center" vertical="center"/>
    </xf>
    <xf numFmtId="0" fontId="46" fillId="43" borderId="18" xfId="0" applyNumberFormat="1" applyFont="1" applyFill="1" applyBorder="1" applyAlignment="1" applyProtection="1">
      <alignment horizontal="center" vertical="center"/>
    </xf>
    <xf numFmtId="0" fontId="46" fillId="7" borderId="3" xfId="0" applyNumberFormat="1" applyFont="1" applyFill="1" applyBorder="1" applyAlignment="1" applyProtection="1">
      <alignment horizontal="center" vertical="center"/>
    </xf>
    <xf numFmtId="0" fontId="46" fillId="7" borderId="7" xfId="0" applyNumberFormat="1" applyFont="1" applyFill="1" applyBorder="1" applyAlignment="1" applyProtection="1">
      <alignment horizontal="center" vertical="center"/>
    </xf>
    <xf numFmtId="0" fontId="46" fillId="41" borderId="0" xfId="0" applyNumberFormat="1" applyFont="1" applyFill="1" applyBorder="1" applyAlignment="1" applyProtection="1">
      <alignment horizontal="left" vertical="center" wrapText="1"/>
    </xf>
    <xf numFmtId="0" fontId="46" fillId="7" borderId="4" xfId="0" applyNumberFormat="1" applyFont="1" applyFill="1" applyBorder="1" applyAlignment="1" applyProtection="1">
      <alignment horizontal="center" vertical="center"/>
      <protection locked="0"/>
    </xf>
    <xf numFmtId="0" fontId="46" fillId="7" borderId="5" xfId="0" applyNumberFormat="1" applyFont="1" applyFill="1" applyBorder="1" applyAlignment="1" applyProtection="1">
      <alignment horizontal="center" vertical="center"/>
      <protection locked="0"/>
    </xf>
    <xf numFmtId="0" fontId="46" fillId="7" borderId="6" xfId="0" applyNumberFormat="1" applyFont="1" applyFill="1" applyBorder="1" applyAlignment="1" applyProtection="1">
      <alignment horizontal="center" vertical="center"/>
      <protection locked="0"/>
    </xf>
    <xf numFmtId="0" fontId="46" fillId="7" borderId="8" xfId="0" applyNumberFormat="1" applyFont="1" applyFill="1" applyBorder="1" applyAlignment="1" applyProtection="1">
      <alignment horizontal="center" vertical="center"/>
      <protection locked="0"/>
    </xf>
    <xf numFmtId="0" fontId="46" fillId="7" borderId="2" xfId="0" applyNumberFormat="1" applyFont="1" applyFill="1" applyBorder="1" applyAlignment="1" applyProtection="1">
      <alignment horizontal="center" vertical="center"/>
      <protection locked="0"/>
    </xf>
    <xf numFmtId="0" fontId="46" fillId="7" borderId="53" xfId="0" applyNumberFormat="1" applyFont="1" applyFill="1" applyBorder="1" applyAlignment="1" applyProtection="1">
      <alignment horizontal="center" vertical="center"/>
      <protection locked="0"/>
    </xf>
    <xf numFmtId="184" fontId="1" fillId="0" borderId="0" xfId="50" applyBorder="1" applyAlignment="1">
      <alignment horizontal="center" vertical="center"/>
    </xf>
    <xf numFmtId="184" fontId="1" fillId="2" borderId="13" xfId="50" applyFill="1" applyBorder="1" applyAlignment="1">
      <alignment horizontal="center" vertical="center"/>
    </xf>
    <xf numFmtId="184" fontId="1" fillId="0" borderId="13" xfId="50" applyBorder="1" applyAlignment="1">
      <alignment horizontal="center" vertical="center"/>
    </xf>
    <xf numFmtId="184" fontId="1" fillId="3" borderId="13" xfId="50" applyFill="1" applyBorder="1" applyAlignment="1">
      <alignment horizontal="center" vertical="center"/>
    </xf>
    <xf numFmtId="184" fontId="1" fillId="21" borderId="13" xfId="50" applyFill="1" applyBorder="1" applyAlignment="1">
      <alignment horizontal="center" vertical="center"/>
    </xf>
    <xf numFmtId="184" fontId="1" fillId="0" borderId="14" xfId="50" applyBorder="1" applyAlignment="1">
      <alignment horizontal="center" vertical="center"/>
    </xf>
    <xf numFmtId="0" fontId="73" fillId="8" borderId="3" xfId="3" applyNumberFormat="1" applyFont="1" applyFill="1" applyBorder="1" applyAlignment="1" applyProtection="1">
      <alignment horizontal="center" vertical="center" wrapText="1"/>
      <protection locked="0"/>
    </xf>
    <xf numFmtId="0" fontId="73" fillId="8" borderId="7" xfId="3" applyNumberFormat="1" applyFont="1" applyFill="1" applyBorder="1" applyAlignment="1" applyProtection="1">
      <alignment horizontal="center" vertical="center" wrapText="1"/>
      <protection locked="0"/>
    </xf>
    <xf numFmtId="0" fontId="73" fillId="8" borderId="1" xfId="3" applyNumberFormat="1" applyFont="1" applyFill="1" applyBorder="1" applyAlignment="1" applyProtection="1">
      <alignment horizontal="center" vertical="center" wrapText="1"/>
      <protection locked="0"/>
    </xf>
    <xf numFmtId="0" fontId="57" fillId="0" borderId="3" xfId="3" applyNumberFormat="1" applyFont="1" applyBorder="1" applyAlignment="1">
      <alignment horizontal="center" vertical="center"/>
    </xf>
    <xf numFmtId="0" fontId="30" fillId="0" borderId="33" xfId="0" applyNumberFormat="1" applyFont="1" applyBorder="1" applyAlignment="1">
      <alignment horizontal="center" vertical="center"/>
    </xf>
    <xf numFmtId="0" fontId="57" fillId="5" borderId="3" xfId="3" applyNumberFormat="1" applyFont="1" applyFill="1" applyBorder="1" applyAlignment="1">
      <alignment horizontal="center" vertical="center"/>
    </xf>
    <xf numFmtId="0" fontId="30" fillId="5" borderId="33" xfId="0" applyNumberFormat="1" applyFont="1" applyFill="1" applyBorder="1" applyAlignment="1">
      <alignment horizontal="center" vertical="center"/>
    </xf>
    <xf numFmtId="0" fontId="30" fillId="5" borderId="7" xfId="0" applyNumberFormat="1" applyFont="1" applyFill="1" applyBorder="1" applyAlignment="1">
      <alignment horizontal="center" vertical="center"/>
    </xf>
    <xf numFmtId="0" fontId="57" fillId="0" borderId="33" xfId="3" applyNumberFormat="1" applyFont="1" applyBorder="1" applyAlignment="1">
      <alignment horizontal="center" vertical="center"/>
    </xf>
    <xf numFmtId="0" fontId="57" fillId="0" borderId="7" xfId="3" applyNumberFormat="1" applyFont="1" applyBorder="1" applyAlignment="1">
      <alignment horizontal="center" vertical="center"/>
    </xf>
    <xf numFmtId="0" fontId="6" fillId="0" borderId="24" xfId="53" applyFont="1" applyFill="1" applyBorder="1" applyAlignment="1">
      <alignment horizontal="center" vertical="center"/>
    </xf>
    <xf numFmtId="0" fontId="6" fillId="0" borderId="21" xfId="53" applyFont="1" applyFill="1" applyBorder="1" applyAlignment="1">
      <alignment horizontal="center" vertical="center"/>
    </xf>
    <xf numFmtId="0" fontId="6" fillId="0" borderId="25" xfId="53" applyFont="1" applyFill="1" applyBorder="1" applyAlignment="1">
      <alignment horizontal="center" vertical="center"/>
    </xf>
    <xf numFmtId="0" fontId="8" fillId="68" borderId="62" xfId="53" applyFont="1" applyFill="1" applyBorder="1" applyAlignment="1">
      <alignment vertical="center"/>
    </xf>
    <xf numFmtId="0" fontId="20" fillId="68" borderId="63" xfId="52" applyFont="1" applyFill="1" applyBorder="1" applyAlignment="1">
      <alignment vertical="center"/>
    </xf>
    <xf numFmtId="0" fontId="6" fillId="59" borderId="9" xfId="53" applyFont="1" applyFill="1" applyBorder="1" applyAlignment="1">
      <alignment vertical="center"/>
    </xf>
    <xf numFmtId="0" fontId="16" fillId="59" borderId="14" xfId="52" applyFont="1" applyFill="1" applyBorder="1" applyAlignment="1">
      <alignment vertical="center"/>
    </xf>
    <xf numFmtId="0" fontId="6" fillId="0" borderId="10" xfId="53" applyFont="1" applyFill="1" applyBorder="1" applyAlignment="1">
      <alignment horizontal="center" vertical="center"/>
    </xf>
    <xf numFmtId="0" fontId="16" fillId="0" borderId="11" xfId="52" applyFont="1" applyBorder="1" applyAlignment="1">
      <alignment vertical="center"/>
    </xf>
    <xf numFmtId="0" fontId="16" fillId="0" borderId="12" xfId="52" applyFont="1" applyBorder="1" applyAlignment="1">
      <alignment vertical="center"/>
    </xf>
    <xf numFmtId="0" fontId="8" fillId="55" borderId="59" xfId="53" applyFont="1" applyFill="1" applyBorder="1" applyAlignment="1">
      <alignment horizontal="left" vertical="center"/>
    </xf>
    <xf numFmtId="0" fontId="20" fillId="55" borderId="60" xfId="52" applyFont="1" applyFill="1" applyBorder="1" applyAlignment="1">
      <alignment vertical="center"/>
    </xf>
    <xf numFmtId="0" fontId="6" fillId="66" borderId="13" xfId="53" applyFont="1" applyFill="1" applyBorder="1" applyAlignment="1">
      <alignment horizontal="center" vertical="center"/>
    </xf>
    <xf numFmtId="0" fontId="6" fillId="66" borderId="10" xfId="53" applyFont="1" applyFill="1" applyBorder="1" applyAlignment="1">
      <alignment horizontal="center" vertical="center"/>
    </xf>
    <xf numFmtId="0" fontId="6" fillId="66" borderId="14" xfId="53" applyFont="1" applyFill="1" applyBorder="1" applyAlignment="1">
      <alignment horizontal="center" vertical="center"/>
    </xf>
    <xf numFmtId="0" fontId="6" fillId="16" borderId="1" xfId="53" applyFont="1" applyFill="1" applyBorder="1" applyAlignment="1">
      <alignment horizontal="center" vertical="center"/>
    </xf>
    <xf numFmtId="0" fontId="6" fillId="16" borderId="16" xfId="53" applyFont="1" applyFill="1" applyBorder="1" applyAlignment="1">
      <alignment horizontal="center" vertical="center"/>
    </xf>
    <xf numFmtId="0" fontId="6" fillId="16" borderId="19" xfId="53" applyFont="1" applyFill="1" applyBorder="1" applyAlignment="1">
      <alignment horizontal="center" vertical="center"/>
    </xf>
    <xf numFmtId="0" fontId="6" fillId="55" borderId="1" xfId="53" applyFont="1" applyFill="1" applyBorder="1" applyAlignment="1">
      <alignment horizontal="center" vertical="center"/>
    </xf>
    <xf numFmtId="0" fontId="6" fillId="55" borderId="16" xfId="53" applyFont="1" applyFill="1" applyBorder="1" applyAlignment="1">
      <alignment horizontal="center" vertical="center"/>
    </xf>
    <xf numFmtId="0" fontId="6" fillId="55" borderId="19" xfId="53" applyFont="1" applyFill="1" applyBorder="1" applyAlignment="1">
      <alignment horizontal="center" vertical="center"/>
    </xf>
    <xf numFmtId="0" fontId="6" fillId="67" borderId="1" xfId="53" applyFont="1" applyFill="1" applyBorder="1" applyAlignment="1">
      <alignment horizontal="center" vertical="center"/>
    </xf>
    <xf numFmtId="0" fontId="6" fillId="67" borderId="16" xfId="53" applyFont="1" applyFill="1" applyBorder="1" applyAlignment="1">
      <alignment horizontal="center" vertical="center"/>
    </xf>
    <xf numFmtId="0" fontId="6" fillId="67" borderId="19" xfId="53" applyFont="1" applyFill="1" applyBorder="1" applyAlignment="1">
      <alignment horizontal="center" vertical="center"/>
    </xf>
    <xf numFmtId="0" fontId="18" fillId="0" borderId="10" xfId="53" applyFont="1" applyBorder="1" applyAlignment="1">
      <alignment horizontal="right" vertical="center"/>
    </xf>
    <xf numFmtId="0" fontId="19" fillId="0" borderId="11" xfId="52" applyFont="1" applyBorder="1" applyAlignment="1">
      <alignment vertical="center"/>
    </xf>
    <xf numFmtId="0" fontId="19" fillId="0" borderId="12" xfId="52" applyFont="1" applyBorder="1" applyAlignment="1">
      <alignment vertical="center"/>
    </xf>
    <xf numFmtId="0" fontId="6" fillId="0" borderId="1" xfId="53" applyFont="1" applyBorder="1" applyAlignment="1">
      <alignment horizontal="center" vertical="center"/>
    </xf>
    <xf numFmtId="0" fontId="6" fillId="0" borderId="1" xfId="53" applyFont="1" applyBorder="1" applyAlignment="1">
      <alignment horizontal="center" vertical="center" wrapText="1"/>
    </xf>
    <xf numFmtId="0" fontId="6" fillId="59" borderId="0" xfId="53" applyFont="1" applyFill="1" applyBorder="1" applyAlignment="1">
      <alignment horizontal="left" vertical="center"/>
    </xf>
    <xf numFmtId="0" fontId="16" fillId="59" borderId="0" xfId="53" applyFont="1" applyFill="1" applyBorder="1" applyAlignment="1">
      <alignment horizontal="left" vertical="center"/>
    </xf>
    <xf numFmtId="0" fontId="6" fillId="0" borderId="0" xfId="53" applyFont="1" applyBorder="1" applyAlignment="1">
      <alignment horizontal="right" vertical="center"/>
    </xf>
    <xf numFmtId="0" fontId="191" fillId="65" borderId="3" xfId="53" applyFont="1" applyFill="1" applyBorder="1" applyAlignment="1">
      <alignment horizontal="center" vertical="center"/>
    </xf>
    <xf numFmtId="0" fontId="20" fillId="0" borderId="3" xfId="53" applyFont="1" applyBorder="1" applyAlignment="1">
      <alignment horizontal="center" vertical="center"/>
    </xf>
    <xf numFmtId="0" fontId="6" fillId="0" borderId="13" xfId="53" applyFont="1" applyBorder="1" applyAlignment="1">
      <alignment horizontal="center" vertical="center"/>
    </xf>
    <xf numFmtId="0" fontId="6" fillId="0" borderId="13" xfId="53" applyFont="1" applyBorder="1" applyAlignment="1">
      <alignment horizontal="center" vertical="center" wrapText="1"/>
    </xf>
    <xf numFmtId="0" fontId="6" fillId="55" borderId="13" xfId="53" applyFont="1" applyFill="1" applyBorder="1" applyAlignment="1">
      <alignment horizontal="center" vertical="center"/>
    </xf>
    <xf numFmtId="0" fontId="197" fillId="0" borderId="0" xfId="52" applyFont="1" applyAlignment="1" applyProtection="1">
      <alignment horizontal="center" vertical="center"/>
      <protection locked="0"/>
    </xf>
    <xf numFmtId="0" fontId="46" fillId="41" borderId="1" xfId="0" applyNumberFormat="1" applyFont="1" applyFill="1" applyBorder="1" applyAlignment="1" applyProtection="1">
      <alignment horizontal="center" vertical="center"/>
    </xf>
    <xf numFmtId="0" fontId="65" fillId="41" borderId="1" xfId="0" applyNumberFormat="1" applyFont="1" applyFill="1" applyBorder="1" applyAlignment="1">
      <alignment horizontal="center" vertical="center" wrapText="1"/>
    </xf>
    <xf numFmtId="0" fontId="180" fillId="6" borderId="28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30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32" xfId="3" applyNumberFormat="1" applyFont="1" applyFill="1" applyBorder="1" applyAlignment="1" applyProtection="1">
      <alignment horizontal="center" vertical="center" wrapText="1"/>
      <protection locked="0"/>
    </xf>
    <xf numFmtId="0" fontId="169" fillId="61" borderId="3" xfId="3" applyNumberFormat="1" applyFont="1" applyFill="1" applyBorder="1" applyAlignment="1" applyProtection="1">
      <alignment horizontal="center" vertical="center" wrapText="1"/>
      <protection locked="0"/>
    </xf>
    <xf numFmtId="0" fontId="169" fillId="61" borderId="7" xfId="3" applyNumberFormat="1" applyFont="1" applyFill="1" applyBorder="1" applyAlignment="1" applyProtection="1">
      <alignment horizontal="center" vertical="center" wrapText="1"/>
      <protection locked="0"/>
    </xf>
    <xf numFmtId="0" fontId="66" fillId="0" borderId="1" xfId="3" applyNumberFormat="1" applyFont="1" applyBorder="1" applyAlignment="1">
      <alignment horizontal="center" vertical="center"/>
    </xf>
    <xf numFmtId="0" fontId="65" fillId="0" borderId="1" xfId="0" applyNumberFormat="1" applyFont="1" applyBorder="1" applyAlignment="1">
      <alignment horizontal="center" vertical="center"/>
    </xf>
    <xf numFmtId="0" fontId="169" fillId="61" borderId="3" xfId="3" applyNumberFormat="1" applyFont="1" applyFill="1" applyBorder="1" applyAlignment="1">
      <alignment horizontal="center" vertical="center"/>
    </xf>
    <xf numFmtId="0" fontId="169" fillId="61" borderId="7" xfId="3" applyNumberFormat="1" applyFont="1" applyFill="1" applyBorder="1" applyAlignment="1">
      <alignment horizontal="center" vertical="center"/>
    </xf>
    <xf numFmtId="0" fontId="169" fillId="61" borderId="4" xfId="3" applyNumberFormat="1" applyFont="1" applyFill="1" applyBorder="1" applyAlignment="1" applyProtection="1">
      <alignment horizontal="center" vertical="center" wrapText="1"/>
      <protection locked="0"/>
    </xf>
    <xf numFmtId="0" fontId="169" fillId="61" borderId="8" xfId="3" applyNumberFormat="1" applyFont="1" applyFill="1" applyBorder="1" applyAlignment="1" applyProtection="1">
      <alignment horizontal="center" vertical="center" wrapText="1"/>
      <protection locked="0"/>
    </xf>
    <xf numFmtId="0" fontId="169" fillId="61" borderId="6" xfId="3" applyNumberFormat="1" applyFont="1" applyFill="1" applyBorder="1" applyAlignment="1" applyProtection="1">
      <alignment horizontal="center" vertical="center" wrapText="1"/>
      <protection locked="0"/>
    </xf>
    <xf numFmtId="0" fontId="169" fillId="61" borderId="53" xfId="3" applyNumberFormat="1" applyFont="1" applyFill="1" applyBorder="1" applyAlignment="1" applyProtection="1">
      <alignment horizontal="center" vertical="center" wrapText="1"/>
      <protection locked="0"/>
    </xf>
    <xf numFmtId="0" fontId="180" fillId="6" borderId="9" xfId="3" applyNumberFormat="1" applyFont="1" applyFill="1" applyBorder="1" applyAlignment="1" applyProtection="1">
      <alignment horizontal="center" vertical="center" wrapText="1"/>
      <protection locked="0"/>
    </xf>
    <xf numFmtId="0" fontId="180" fillId="6" borderId="13" xfId="3" applyNumberFormat="1" applyFont="1" applyFill="1" applyBorder="1" applyAlignment="1" applyProtection="1">
      <alignment horizontal="center" vertical="center" wrapText="1"/>
      <protection locked="0"/>
    </xf>
    <xf numFmtId="0" fontId="180" fillId="6" borderId="14" xfId="3" applyNumberFormat="1" applyFont="1" applyFill="1" applyBorder="1" applyAlignment="1" applyProtection="1">
      <alignment horizontal="center" vertical="center" wrapText="1"/>
      <protection locked="0"/>
    </xf>
    <xf numFmtId="0" fontId="180" fillId="60" borderId="28" xfId="3" applyNumberFormat="1" applyFont="1" applyFill="1" applyBorder="1" applyAlignment="1" applyProtection="1">
      <alignment horizontal="center" vertical="center" wrapText="1"/>
      <protection locked="0"/>
    </xf>
    <xf numFmtId="0" fontId="180" fillId="60" borderId="9" xfId="3" applyNumberFormat="1" applyFont="1" applyFill="1" applyBorder="1" applyAlignment="1" applyProtection="1">
      <alignment horizontal="center" vertical="center" wrapText="1"/>
      <protection locked="0"/>
    </xf>
    <xf numFmtId="0" fontId="180" fillId="60" borderId="13" xfId="3" applyNumberFormat="1" applyFont="1" applyFill="1" applyBorder="1" applyAlignment="1" applyProtection="1">
      <alignment horizontal="center" vertical="center" wrapText="1"/>
      <protection locked="0"/>
    </xf>
    <xf numFmtId="0" fontId="180" fillId="60" borderId="10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9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13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14" xfId="3" applyNumberFormat="1" applyFont="1" applyFill="1" applyBorder="1" applyAlignment="1" applyProtection="1">
      <alignment horizontal="center" vertical="center" wrapText="1"/>
      <protection locked="0"/>
    </xf>
    <xf numFmtId="0" fontId="180" fillId="60" borderId="14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12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10" xfId="3" applyNumberFormat="1" applyFont="1" applyFill="1" applyBorder="1" applyAlignment="1" applyProtection="1">
      <alignment horizontal="center" vertical="center" wrapText="1"/>
      <protection locked="0"/>
    </xf>
    <xf numFmtId="0" fontId="66" fillId="5" borderId="3" xfId="3" applyNumberFormat="1" applyFont="1" applyFill="1" applyBorder="1" applyAlignment="1">
      <alignment horizontal="left" vertical="center" wrapText="1"/>
    </xf>
    <xf numFmtId="0" fontId="66" fillId="5" borderId="33" xfId="3" applyNumberFormat="1" applyFont="1" applyFill="1" applyBorder="1" applyAlignment="1">
      <alignment horizontal="left" vertical="center" wrapText="1"/>
    </xf>
    <xf numFmtId="0" fontId="66" fillId="5" borderId="7" xfId="3" applyNumberFormat="1" applyFont="1" applyFill="1" applyBorder="1" applyAlignment="1">
      <alignment horizontal="left" vertical="center" wrapText="1"/>
    </xf>
    <xf numFmtId="0" fontId="66" fillId="5" borderId="1" xfId="3" applyNumberFormat="1" applyFont="1" applyFill="1" applyBorder="1" applyAlignment="1">
      <alignment horizontal="center" vertical="center"/>
    </xf>
    <xf numFmtId="0" fontId="65" fillId="5" borderId="1" xfId="0" applyNumberFormat="1" applyFont="1" applyFill="1" applyBorder="1" applyAlignment="1">
      <alignment horizontal="center" vertical="center"/>
    </xf>
    <xf numFmtId="0" fontId="66" fillId="5" borderId="6" xfId="3" applyNumberFormat="1" applyFont="1" applyFill="1" applyBorder="1" applyAlignment="1">
      <alignment horizontal="left" vertical="center" wrapText="1"/>
    </xf>
    <xf numFmtId="0" fontId="66" fillId="5" borderId="49" xfId="3" applyNumberFormat="1" applyFont="1" applyFill="1" applyBorder="1" applyAlignment="1">
      <alignment horizontal="left" vertical="center" wrapText="1"/>
    </xf>
    <xf numFmtId="0" fontId="66" fillId="5" borderId="53" xfId="3" applyNumberFormat="1" applyFont="1" applyFill="1" applyBorder="1" applyAlignment="1">
      <alignment horizontal="left" vertical="center" wrapText="1"/>
    </xf>
    <xf numFmtId="0" fontId="66" fillId="0" borderId="3" xfId="3" applyNumberFormat="1" applyFont="1" applyBorder="1" applyAlignment="1">
      <alignment horizontal="center" vertical="center"/>
    </xf>
    <xf numFmtId="0" fontId="66" fillId="0" borderId="33" xfId="3" applyNumberFormat="1" applyFont="1" applyBorder="1" applyAlignment="1">
      <alignment horizontal="center" vertical="center"/>
    </xf>
    <xf numFmtId="0" fontId="180" fillId="6" borderId="27" xfId="3" applyNumberFormat="1" applyFont="1" applyFill="1" applyBorder="1" applyAlignment="1" applyProtection="1">
      <alignment horizontal="center" vertical="center" wrapText="1"/>
      <protection locked="0"/>
    </xf>
    <xf numFmtId="0" fontId="180" fillId="6" borderId="31" xfId="3" applyNumberFormat="1" applyFont="1" applyFill="1" applyBorder="1" applyAlignment="1" applyProtection="1">
      <alignment horizontal="center" vertical="center" wrapText="1"/>
      <protection locked="0"/>
    </xf>
    <xf numFmtId="0" fontId="180" fillId="6" borderId="29" xfId="3" applyNumberFormat="1" applyFont="1" applyFill="1" applyBorder="1" applyAlignment="1" applyProtection="1">
      <alignment horizontal="center" vertical="center" wrapText="1"/>
      <protection locked="0"/>
    </xf>
    <xf numFmtId="0" fontId="180" fillId="60" borderId="27" xfId="3" applyNumberFormat="1" applyFont="1" applyFill="1" applyBorder="1" applyAlignment="1" applyProtection="1">
      <alignment horizontal="center" vertical="center" wrapText="1"/>
      <protection locked="0"/>
    </xf>
    <xf numFmtId="0" fontId="180" fillId="60" borderId="29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27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28" xfId="3" applyNumberFormat="1" applyFont="1" applyFill="1" applyBorder="1" applyAlignment="1" applyProtection="1">
      <alignment horizontal="center" vertical="center" wrapText="1"/>
      <protection locked="0"/>
    </xf>
    <xf numFmtId="0" fontId="180" fillId="28" borderId="29" xfId="3" applyNumberFormat="1" applyFont="1" applyFill="1" applyBorder="1" applyAlignment="1" applyProtection="1">
      <alignment horizontal="center" vertical="center" wrapText="1"/>
      <protection locked="0"/>
    </xf>
    <xf numFmtId="0" fontId="46" fillId="5" borderId="16" xfId="0" applyNumberFormat="1" applyFont="1" applyFill="1" applyBorder="1" applyAlignment="1" applyProtection="1">
      <alignment horizontal="center" vertical="center" wrapText="1"/>
    </xf>
    <xf numFmtId="0" fontId="46" fillId="5" borderId="17" xfId="0" applyNumberFormat="1" applyFont="1" applyFill="1" applyBorder="1" applyAlignment="1" applyProtection="1">
      <alignment horizontal="center" vertical="center" wrapText="1"/>
    </xf>
    <xf numFmtId="0" fontId="46" fillId="5" borderId="18" xfId="0" applyNumberFormat="1" applyFont="1" applyFill="1" applyBorder="1" applyAlignment="1" applyProtection="1">
      <alignment horizontal="center" vertical="center" wrapText="1"/>
    </xf>
    <xf numFmtId="0" fontId="46" fillId="5" borderId="1" xfId="0" applyNumberFormat="1" applyFont="1" applyFill="1" applyBorder="1" applyAlignment="1" applyProtection="1">
      <alignment horizontal="center" vertical="center" wrapText="1"/>
    </xf>
    <xf numFmtId="0" fontId="65" fillId="5" borderId="1" xfId="0" applyNumberFormat="1" applyFont="1" applyFill="1" applyBorder="1" applyAlignment="1">
      <alignment horizontal="center" vertical="center" wrapText="1"/>
    </xf>
    <xf numFmtId="184" fontId="181" fillId="0" borderId="16" xfId="0" applyFont="1" applyBorder="1" applyAlignment="1">
      <alignment horizontal="center" vertical="center"/>
    </xf>
    <xf numFmtId="184" fontId="181" fillId="0" borderId="17" xfId="0" applyFont="1" applyBorder="1" applyAlignment="1">
      <alignment horizontal="center" vertical="center"/>
    </xf>
    <xf numFmtId="184" fontId="181" fillId="0" borderId="18" xfId="0" applyFont="1" applyBorder="1" applyAlignment="1">
      <alignment horizontal="center" vertical="center"/>
    </xf>
    <xf numFmtId="184" fontId="101" fillId="0" borderId="1" xfId="35" applyFont="1" applyBorder="1" applyAlignment="1">
      <alignment horizontal="center" vertical="center"/>
    </xf>
    <xf numFmtId="184" fontId="96" fillId="10" borderId="1" xfId="35" applyFont="1" applyFill="1" applyBorder="1" applyAlignment="1">
      <alignment horizontal="center" vertical="center" wrapText="1"/>
    </xf>
    <xf numFmtId="184" fontId="96" fillId="10" borderId="1" xfId="35" applyFont="1" applyFill="1" applyBorder="1" applyAlignment="1">
      <alignment horizontal="center" vertical="center"/>
    </xf>
    <xf numFmtId="184" fontId="101" fillId="35" borderId="1" xfId="35" applyFont="1" applyFill="1" applyBorder="1" applyAlignment="1">
      <alignment horizontal="center" vertical="center"/>
    </xf>
    <xf numFmtId="184" fontId="96" fillId="35" borderId="1" xfId="35" applyFont="1" applyFill="1" applyBorder="1" applyAlignment="1">
      <alignment horizontal="center" vertical="center"/>
    </xf>
    <xf numFmtId="184" fontId="106" fillId="0" borderId="1" xfId="38" applyFont="1" applyFill="1" applyBorder="1" applyAlignment="1">
      <alignment horizontal="center" vertical="center" wrapText="1"/>
    </xf>
    <xf numFmtId="184" fontId="96" fillId="0" borderId="1" xfId="35" applyFont="1" applyBorder="1" applyAlignment="1">
      <alignment horizontal="center" vertical="center"/>
    </xf>
    <xf numFmtId="176" fontId="96" fillId="0" borderId="1" xfId="35" applyNumberFormat="1" applyFont="1" applyFill="1" applyBorder="1" applyAlignment="1">
      <alignment horizontal="center" vertical="center"/>
    </xf>
    <xf numFmtId="184" fontId="101" fillId="0" borderId="1" xfId="35" applyFont="1" applyFill="1" applyBorder="1" applyAlignment="1">
      <alignment horizontal="center" vertical="center"/>
    </xf>
    <xf numFmtId="184" fontId="101" fillId="0" borderId="3" xfId="35" applyFont="1" applyFill="1" applyBorder="1" applyAlignment="1">
      <alignment horizontal="center" vertical="center"/>
    </xf>
    <xf numFmtId="184" fontId="101" fillId="0" borderId="33" xfId="35" applyFont="1" applyFill="1" applyBorder="1" applyAlignment="1">
      <alignment horizontal="center" vertical="center"/>
    </xf>
    <xf numFmtId="184" fontId="101" fillId="0" borderId="7" xfId="35" applyFont="1" applyFill="1" applyBorder="1" applyAlignment="1">
      <alignment horizontal="center" vertical="center"/>
    </xf>
    <xf numFmtId="184" fontId="108" fillId="0" borderId="1" xfId="35" applyFont="1" applyBorder="1" applyAlignment="1">
      <alignment horizontal="center" vertical="center"/>
    </xf>
    <xf numFmtId="176" fontId="96" fillId="0" borderId="1" xfId="35" applyNumberFormat="1" applyFont="1" applyBorder="1" applyAlignment="1">
      <alignment horizontal="center" vertical="center"/>
    </xf>
    <xf numFmtId="184" fontId="101" fillId="2" borderId="1" xfId="35" applyFont="1" applyFill="1" applyBorder="1" applyAlignment="1">
      <alignment horizontal="center" vertical="center"/>
    </xf>
    <xf numFmtId="184" fontId="96" fillId="2" borderId="1" xfId="35" applyFont="1" applyFill="1" applyBorder="1" applyAlignment="1">
      <alignment horizontal="center" vertical="center"/>
    </xf>
    <xf numFmtId="184" fontId="101" fillId="36" borderId="1" xfId="35" applyFont="1" applyFill="1" applyBorder="1" applyAlignment="1">
      <alignment horizontal="center" vertical="center"/>
    </xf>
    <xf numFmtId="184" fontId="96" fillId="36" borderId="1" xfId="35" applyFont="1" applyFill="1" applyBorder="1" applyAlignment="1">
      <alignment horizontal="center" vertical="center"/>
    </xf>
    <xf numFmtId="184" fontId="101" fillId="49" borderId="1" xfId="35" applyFont="1" applyFill="1" applyBorder="1" applyAlignment="1">
      <alignment horizontal="center" vertical="center"/>
    </xf>
    <xf numFmtId="184" fontId="96" fillId="49" borderId="1" xfId="35" applyFont="1" applyFill="1" applyBorder="1" applyAlignment="1">
      <alignment horizontal="center" vertical="center"/>
    </xf>
    <xf numFmtId="184" fontId="101" fillId="34" borderId="1" xfId="35" applyFont="1" applyFill="1" applyBorder="1" applyAlignment="1">
      <alignment horizontal="center" vertical="center" wrapText="1"/>
    </xf>
    <xf numFmtId="184" fontId="96" fillId="34" borderId="1" xfId="35" applyFont="1" applyFill="1" applyBorder="1" applyAlignment="1">
      <alignment horizontal="center" vertical="center"/>
    </xf>
    <xf numFmtId="184" fontId="57" fillId="0" borderId="1" xfId="35" applyFont="1" applyFill="1" applyBorder="1" applyAlignment="1">
      <alignment horizontal="left" vertical="center" wrapText="1"/>
    </xf>
    <xf numFmtId="178" fontId="96" fillId="0" borderId="1" xfId="35" applyNumberFormat="1" applyFont="1" applyBorder="1" applyAlignment="1">
      <alignment horizontal="center" vertical="center"/>
    </xf>
    <xf numFmtId="184" fontId="57" fillId="0" borderId="1" xfId="35" applyFont="1" applyFill="1" applyBorder="1" applyAlignment="1">
      <alignment horizontal="left" vertical="center"/>
    </xf>
    <xf numFmtId="184" fontId="106" fillId="0" borderId="1" xfId="35" applyFont="1" applyFill="1" applyBorder="1" applyAlignment="1">
      <alignment horizontal="center" vertical="center"/>
    </xf>
    <xf numFmtId="184" fontId="106" fillId="0" borderId="1" xfId="0" applyFont="1" applyFill="1" applyBorder="1" applyAlignment="1">
      <alignment horizontal="center" vertical="center"/>
    </xf>
    <xf numFmtId="176" fontId="106" fillId="0" borderId="1" xfId="35" applyNumberFormat="1" applyFont="1" applyFill="1" applyBorder="1" applyAlignment="1">
      <alignment horizontal="center" vertical="center"/>
    </xf>
    <xf numFmtId="176" fontId="106" fillId="0" borderId="3" xfId="35" applyNumberFormat="1" applyFont="1" applyFill="1" applyBorder="1" applyAlignment="1">
      <alignment horizontal="center" vertical="center"/>
    </xf>
    <xf numFmtId="176" fontId="106" fillId="0" borderId="33" xfId="35" applyNumberFormat="1" applyFont="1" applyFill="1" applyBorder="1" applyAlignment="1">
      <alignment horizontal="center" vertical="center"/>
    </xf>
    <xf numFmtId="184" fontId="0" fillId="0" borderId="33" xfId="0" applyBorder="1" applyAlignment="1">
      <alignment vertical="center"/>
    </xf>
    <xf numFmtId="184" fontId="0" fillId="0" borderId="7" xfId="0" applyBorder="1" applyAlignment="1">
      <alignment vertical="center"/>
    </xf>
    <xf numFmtId="184" fontId="106" fillId="0" borderId="1" xfId="35" applyFont="1" applyFill="1" applyBorder="1" applyAlignment="1">
      <alignment horizontal="center" vertical="center" wrapText="1"/>
    </xf>
    <xf numFmtId="184" fontId="106" fillId="0" borderId="3" xfId="35" applyFont="1" applyFill="1" applyBorder="1" applyAlignment="1">
      <alignment horizontal="center" vertical="center"/>
    </xf>
    <xf numFmtId="184" fontId="0" fillId="0" borderId="7" xfId="0" applyBorder="1" applyAlignment="1">
      <alignment horizontal="center" vertical="center"/>
    </xf>
    <xf numFmtId="184" fontId="101" fillId="0" borderId="1" xfId="0" applyFont="1" applyBorder="1" applyAlignment="1">
      <alignment horizontal="center" vertical="center"/>
    </xf>
    <xf numFmtId="184" fontId="100" fillId="8" borderId="9" xfId="42" applyFont="1" applyFill="1" applyBorder="1" applyAlignment="1" applyProtection="1">
      <alignment horizontal="center" vertical="center"/>
      <protection locked="0"/>
    </xf>
    <xf numFmtId="184" fontId="100" fillId="8" borderId="13" xfId="43" applyFont="1" applyFill="1" applyBorder="1" applyAlignment="1">
      <alignment horizontal="center" vertical="center"/>
    </xf>
    <xf numFmtId="196" fontId="120" fillId="11" borderId="13" xfId="42" applyNumberFormat="1" applyFont="1" applyFill="1" applyBorder="1" applyAlignment="1" applyProtection="1">
      <alignment horizontal="center" vertical="center"/>
      <protection locked="0"/>
    </xf>
    <xf numFmtId="184" fontId="99" fillId="11" borderId="13" xfId="43" applyFont="1" applyFill="1" applyBorder="1" applyAlignment="1">
      <alignment horizontal="center" vertical="center"/>
    </xf>
    <xf numFmtId="184" fontId="99" fillId="5" borderId="9" xfId="42" applyFont="1" applyFill="1" applyBorder="1" applyAlignment="1" applyProtection="1">
      <alignment horizontal="center" vertical="center"/>
      <protection locked="0"/>
    </xf>
    <xf numFmtId="184" fontId="99" fillId="0" borderId="15" xfId="43" applyFont="1" applyBorder="1" applyAlignment="1">
      <alignment horizontal="center" vertical="center"/>
    </xf>
    <xf numFmtId="184" fontId="99" fillId="0" borderId="20" xfId="43" applyFont="1" applyBorder="1" applyAlignment="1">
      <alignment horizontal="center" vertical="center"/>
    </xf>
    <xf numFmtId="195" fontId="125" fillId="5" borderId="13" xfId="42" applyNumberFormat="1" applyFont="1" applyFill="1" applyBorder="1" applyAlignment="1" applyProtection="1">
      <alignment vertical="center" wrapText="1"/>
      <protection locked="0"/>
    </xf>
    <xf numFmtId="184" fontId="107" fillId="0" borderId="24" xfId="43" applyBorder="1" applyAlignment="1">
      <alignment vertical="center" wrapText="1"/>
    </xf>
    <xf numFmtId="181" fontId="99" fillId="5" borderId="13" xfId="42" applyNumberFormat="1" applyFont="1" applyFill="1" applyBorder="1" applyAlignment="1" applyProtection="1">
      <alignment horizontal="right" vertical="center"/>
      <protection locked="0"/>
    </xf>
    <xf numFmtId="184" fontId="107" fillId="0" borderId="24" xfId="43" applyBorder="1" applyAlignment="1">
      <alignment horizontal="right" vertical="center"/>
    </xf>
    <xf numFmtId="185" fontId="99" fillId="5" borderId="13" xfId="42" applyNumberFormat="1" applyFont="1" applyFill="1" applyBorder="1" applyAlignment="1" applyProtection="1">
      <alignment vertical="center"/>
      <protection locked="0"/>
    </xf>
    <xf numFmtId="184" fontId="107" fillId="0" borderId="24" xfId="43" applyBorder="1" applyAlignment="1">
      <alignment vertical="center"/>
    </xf>
    <xf numFmtId="184" fontId="106" fillId="0" borderId="3" xfId="48" applyFont="1" applyFill="1" applyBorder="1" applyAlignment="1" applyProtection="1">
      <alignment horizontal="center" vertical="center"/>
      <protection locked="0"/>
    </xf>
    <xf numFmtId="184" fontId="106" fillId="0" borderId="33" xfId="48" applyFont="1" applyFill="1" applyBorder="1" applyAlignment="1" applyProtection="1">
      <alignment horizontal="center" vertical="center"/>
      <protection locked="0"/>
    </xf>
    <xf numFmtId="184" fontId="138" fillId="0" borderId="0" xfId="48" applyFont="1" applyBorder="1" applyAlignment="1" applyProtection="1">
      <alignment horizontal="center" vertical="center"/>
      <protection locked="0"/>
    </xf>
    <xf numFmtId="184" fontId="106" fillId="0" borderId="0" xfId="49" applyFont="1" applyAlignment="1" applyProtection="1">
      <alignment horizontal="center" vertical="center"/>
      <protection locked="0"/>
    </xf>
    <xf numFmtId="184" fontId="106" fillId="8" borderId="0" xfId="49" applyFont="1" applyFill="1" applyAlignment="1" applyProtection="1">
      <alignment horizontal="center" vertical="center"/>
      <protection locked="0"/>
    </xf>
    <xf numFmtId="184" fontId="140" fillId="8" borderId="0" xfId="41" applyFont="1" applyFill="1" applyAlignment="1" applyProtection="1">
      <alignment vertical="center"/>
      <protection locked="0"/>
    </xf>
    <xf numFmtId="184" fontId="106" fillId="0" borderId="0" xfId="49" applyFont="1" applyFill="1" applyAlignment="1" applyProtection="1">
      <alignment horizontal="center" vertical="center"/>
      <protection locked="0"/>
    </xf>
    <xf numFmtId="184" fontId="106" fillId="55" borderId="0" xfId="41" applyFont="1" applyFill="1" applyAlignment="1" applyProtection="1">
      <alignment vertical="center"/>
      <protection locked="0"/>
    </xf>
    <xf numFmtId="184" fontId="106" fillId="56" borderId="0" xfId="41" applyFont="1" applyFill="1" applyAlignment="1" applyProtection="1">
      <alignment vertical="center"/>
      <protection locked="0"/>
    </xf>
    <xf numFmtId="184" fontId="118" fillId="0" borderId="2" xfId="48" applyFont="1" applyFill="1" applyBorder="1" applyAlignment="1" applyProtection="1">
      <alignment horizontal="left" vertical="center"/>
      <protection locked="0"/>
    </xf>
    <xf numFmtId="184" fontId="106" fillId="0" borderId="3" xfId="48" applyFont="1" applyBorder="1" applyAlignment="1" applyProtection="1">
      <alignment horizontal="center" vertical="center"/>
      <protection locked="0"/>
    </xf>
    <xf numFmtId="184" fontId="106" fillId="0" borderId="7" xfId="48" applyFont="1" applyBorder="1" applyAlignment="1" applyProtection="1">
      <alignment horizontal="center" vertical="center"/>
      <protection locked="0"/>
    </xf>
    <xf numFmtId="0" fontId="65" fillId="5" borderId="1" xfId="55" applyNumberFormat="1" applyFont="1" applyFill="1" applyBorder="1" applyAlignment="1">
      <alignment horizontal="center" vertical="center"/>
    </xf>
    <xf numFmtId="0" fontId="66" fillId="5" borderId="4" xfId="3" applyNumberFormat="1" applyFont="1" applyFill="1" applyBorder="1" applyAlignment="1">
      <alignment horizontal="center" vertical="center"/>
    </xf>
    <xf numFmtId="0" fontId="30" fillId="0" borderId="50" xfId="54" applyFont="1" applyBorder="1" applyAlignment="1">
      <alignment horizontal="center" vertical="center"/>
    </xf>
    <xf numFmtId="0" fontId="30" fillId="0" borderId="8" xfId="54" applyFont="1" applyBorder="1" applyAlignment="1">
      <alignment horizontal="center" vertical="center"/>
    </xf>
    <xf numFmtId="0" fontId="66" fillId="5" borderId="3" xfId="3" applyNumberFormat="1" applyFont="1" applyFill="1" applyBorder="1" applyAlignment="1">
      <alignment horizontal="center" vertical="center"/>
    </xf>
    <xf numFmtId="0" fontId="66" fillId="5" borderId="33" xfId="3" applyNumberFormat="1" applyFont="1" applyFill="1" applyBorder="1" applyAlignment="1">
      <alignment horizontal="center" vertical="center"/>
    </xf>
    <xf numFmtId="0" fontId="66" fillId="5" borderId="50" xfId="3" applyNumberFormat="1" applyFont="1" applyFill="1" applyBorder="1" applyAlignment="1">
      <alignment horizontal="center" vertical="center"/>
    </xf>
    <xf numFmtId="0" fontId="180" fillId="28" borderId="11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11" xfId="54" applyBorder="1" applyAlignment="1">
      <alignment horizontal="center" vertical="center" wrapText="1"/>
    </xf>
    <xf numFmtId="0" fontId="1" fillId="0" borderId="12" xfId="54" applyBorder="1" applyAlignment="1">
      <alignment horizontal="center" vertical="center" wrapText="1"/>
    </xf>
    <xf numFmtId="0" fontId="66" fillId="5" borderId="7" xfId="3" applyNumberFormat="1" applyFont="1" applyFill="1" applyBorder="1" applyAlignment="1">
      <alignment horizontal="center" vertical="center"/>
    </xf>
    <xf numFmtId="0" fontId="65" fillId="5" borderId="3" xfId="3" applyNumberFormat="1" applyFont="1" applyFill="1" applyBorder="1" applyAlignment="1">
      <alignment horizontal="center" vertical="center"/>
    </xf>
    <xf numFmtId="0" fontId="65" fillId="5" borderId="33" xfId="3" applyNumberFormat="1" applyFont="1" applyFill="1" applyBorder="1" applyAlignment="1">
      <alignment horizontal="center" vertical="center"/>
    </xf>
    <xf numFmtId="0" fontId="65" fillId="5" borderId="7" xfId="3" applyNumberFormat="1" applyFont="1" applyFill="1" applyBorder="1" applyAlignment="1">
      <alignment horizontal="center" vertical="center"/>
    </xf>
    <xf numFmtId="0" fontId="70" fillId="26" borderId="3" xfId="54" applyFont="1" applyFill="1" applyBorder="1" applyAlignment="1">
      <alignment horizontal="center" vertical="center"/>
    </xf>
    <xf numFmtId="0" fontId="70" fillId="26" borderId="33" xfId="54" applyFont="1" applyFill="1" applyBorder="1" applyAlignment="1">
      <alignment horizontal="center" vertical="center"/>
    </xf>
    <xf numFmtId="0" fontId="70" fillId="26" borderId="7" xfId="54" applyFont="1" applyFill="1" applyBorder="1" applyAlignment="1">
      <alignment horizontal="center" vertical="center"/>
    </xf>
    <xf numFmtId="184" fontId="169" fillId="45" borderId="1" xfId="35" applyFont="1" applyFill="1" applyBorder="1" applyAlignment="1">
      <alignment horizontal="center" vertical="center"/>
    </xf>
    <xf numFmtId="184" fontId="169" fillId="20" borderId="1" xfId="35" applyFont="1" applyFill="1" applyBorder="1" applyAlignment="1">
      <alignment horizontal="center" vertical="center" wrapText="1"/>
    </xf>
    <xf numFmtId="184" fontId="169" fillId="20" borderId="1" xfId="35" applyFont="1" applyFill="1" applyBorder="1" applyAlignment="1">
      <alignment horizontal="center" vertical="center"/>
    </xf>
    <xf numFmtId="184" fontId="169" fillId="61" borderId="1" xfId="35" applyFont="1" applyFill="1" applyBorder="1" applyAlignment="1">
      <alignment horizontal="center" vertical="center" wrapText="1"/>
    </xf>
    <xf numFmtId="184" fontId="169" fillId="61" borderId="1" xfId="35" applyFont="1" applyFill="1" applyBorder="1" applyAlignment="1">
      <alignment horizontal="center" vertical="center"/>
    </xf>
    <xf numFmtId="184" fontId="30" fillId="5" borderId="3" xfId="35" applyFont="1" applyFill="1" applyBorder="1" applyAlignment="1">
      <alignment horizontal="center" vertical="center" wrapText="1"/>
    </xf>
    <xf numFmtId="184" fontId="30" fillId="0" borderId="33" xfId="0" applyFont="1" applyBorder="1" applyAlignment="1">
      <alignment horizontal="center" vertical="center" wrapText="1"/>
    </xf>
    <xf numFmtId="184" fontId="30" fillId="0" borderId="7" xfId="0" applyFont="1" applyBorder="1" applyAlignment="1">
      <alignment horizontal="center" vertical="center" wrapText="1"/>
    </xf>
    <xf numFmtId="184" fontId="30" fillId="10" borderId="0" xfId="0" applyNumberFormat="1" applyFont="1" applyFill="1" applyAlignment="1">
      <alignment vertical="center"/>
    </xf>
    <xf numFmtId="184" fontId="30" fillId="21" borderId="0" xfId="0" applyNumberFormat="1" applyFont="1" applyFill="1" applyAlignment="1">
      <alignment vertical="center"/>
    </xf>
    <xf numFmtId="184" fontId="30" fillId="23" borderId="0" xfId="0" applyNumberFormat="1" applyFont="1" applyFill="1" applyAlignment="1">
      <alignment vertical="center"/>
    </xf>
    <xf numFmtId="184" fontId="30" fillId="22" borderId="0" xfId="0" applyNumberFormat="1" applyFont="1" applyFill="1" applyAlignment="1">
      <alignment vertical="center" wrapText="1"/>
    </xf>
    <xf numFmtId="184" fontId="30" fillId="11" borderId="0" xfId="0" applyNumberFormat="1" applyFont="1" applyFill="1" applyAlignment="1">
      <alignment vertical="center" wrapText="1"/>
    </xf>
    <xf numFmtId="184" fontId="30" fillId="0" borderId="0" xfId="0" applyNumberFormat="1" applyFont="1" applyAlignment="1">
      <alignment vertical="center"/>
    </xf>
    <xf numFmtId="184" fontId="30" fillId="0" borderId="1" xfId="0" applyNumberFormat="1" applyFont="1" applyBorder="1" applyAlignment="1">
      <alignment vertical="center"/>
    </xf>
    <xf numFmtId="184" fontId="63" fillId="8" borderId="16" xfId="3" applyNumberFormat="1" applyFont="1" applyFill="1" applyBorder="1" applyAlignment="1" applyProtection="1">
      <alignment horizontal="center" vertical="center" wrapText="1"/>
      <protection locked="0"/>
    </xf>
    <xf numFmtId="184" fontId="63" fillId="8" borderId="17" xfId="3" applyNumberFormat="1" applyFont="1" applyFill="1" applyBorder="1" applyAlignment="1" applyProtection="1">
      <alignment horizontal="center" vertical="center" wrapText="1"/>
      <protection locked="0"/>
    </xf>
    <xf numFmtId="184" fontId="30" fillId="0" borderId="18" xfId="0" applyNumberFormat="1" applyFont="1" applyBorder="1" applyAlignment="1">
      <alignment horizontal="center" vertical="center" wrapText="1"/>
    </xf>
    <xf numFmtId="184" fontId="63" fillId="8" borderId="1" xfId="3" applyNumberFormat="1" applyFont="1" applyFill="1" applyBorder="1" applyAlignment="1" applyProtection="1">
      <alignment horizontal="center" vertical="center" wrapText="1"/>
      <protection locked="0"/>
    </xf>
    <xf numFmtId="184" fontId="63" fillId="18" borderId="16" xfId="0" applyNumberFormat="1" applyFont="1" applyFill="1" applyBorder="1" applyAlignment="1">
      <alignment vertical="center" wrapText="1"/>
    </xf>
    <xf numFmtId="184" fontId="30" fillId="0" borderId="18" xfId="0" applyNumberFormat="1" applyFont="1" applyBorder="1" applyAlignment="1">
      <alignment vertical="center" wrapText="1"/>
    </xf>
    <xf numFmtId="184" fontId="30" fillId="0" borderId="17" xfId="0" applyNumberFormat="1" applyFont="1" applyBorder="1" applyAlignment="1">
      <alignment vertical="center" wrapText="1"/>
    </xf>
    <xf numFmtId="184" fontId="12" fillId="12" borderId="16" xfId="3" applyNumberFormat="1" applyFont="1" applyFill="1" applyBorder="1" applyAlignment="1" applyProtection="1">
      <alignment horizontal="center" vertical="center" wrapText="1"/>
      <protection locked="0"/>
    </xf>
    <xf numFmtId="184" fontId="12" fillId="12" borderId="17" xfId="3" applyNumberFormat="1" applyFont="1" applyFill="1" applyBorder="1" applyAlignment="1" applyProtection="1">
      <alignment horizontal="center" vertical="center" wrapText="1"/>
      <protection locked="0"/>
    </xf>
    <xf numFmtId="184" fontId="12" fillId="18" borderId="16" xfId="0" applyNumberFormat="1" applyFont="1" applyFill="1" applyBorder="1" applyAlignment="1">
      <alignment horizontal="center" vertical="center" wrapText="1"/>
    </xf>
    <xf numFmtId="184" fontId="12" fillId="18" borderId="18" xfId="0" applyNumberFormat="1" applyFont="1" applyFill="1" applyBorder="1" applyAlignment="1">
      <alignment horizontal="center" vertical="center" wrapText="1"/>
    </xf>
    <xf numFmtId="184" fontId="12" fillId="12" borderId="16" xfId="3" applyFont="1" applyFill="1" applyBorder="1" applyAlignment="1" applyProtection="1">
      <alignment horizontal="center" vertical="center" wrapText="1"/>
      <protection locked="0"/>
    </xf>
    <xf numFmtId="184" fontId="12" fillId="12" borderId="17" xfId="3" applyFont="1" applyFill="1" applyBorder="1" applyAlignment="1" applyProtection="1">
      <alignment horizontal="center" vertical="center" wrapText="1"/>
      <protection locked="0"/>
    </xf>
    <xf numFmtId="189" fontId="11" fillId="0" borderId="3" xfId="7" applyNumberFormat="1" applyFont="1" applyFill="1" applyBorder="1" applyAlignment="1">
      <alignment horizontal="center" vertical="center" wrapText="1"/>
    </xf>
    <xf numFmtId="189" fontId="11" fillId="0" borderId="33" xfId="7" applyNumberFormat="1" applyFont="1" applyFill="1" applyBorder="1" applyAlignment="1">
      <alignment horizontal="center" vertical="center" wrapText="1"/>
    </xf>
    <xf numFmtId="189" fontId="11" fillId="0" borderId="7" xfId="7" applyNumberFormat="1" applyFont="1" applyFill="1" applyBorder="1" applyAlignment="1">
      <alignment horizontal="center" vertical="center" wrapText="1"/>
    </xf>
    <xf numFmtId="190" fontId="11" fillId="0" borderId="3" xfId="7" applyNumberFormat="1" applyFont="1" applyFill="1" applyBorder="1" applyAlignment="1">
      <alignment horizontal="center" vertical="center" wrapText="1"/>
    </xf>
    <xf numFmtId="190" fontId="11" fillId="0" borderId="33" xfId="7" applyNumberFormat="1" applyFont="1" applyFill="1" applyBorder="1" applyAlignment="1">
      <alignment horizontal="center" vertical="center" wrapText="1"/>
    </xf>
    <xf numFmtId="190" fontId="11" fillId="0" borderId="7" xfId="7" applyNumberFormat="1" applyFont="1" applyFill="1" applyBorder="1" applyAlignment="1">
      <alignment horizontal="center" vertical="center" wrapText="1"/>
    </xf>
    <xf numFmtId="179" fontId="16" fillId="0" borderId="3" xfId="7" applyNumberFormat="1" applyFont="1" applyFill="1" applyBorder="1" applyAlignment="1">
      <alignment horizontal="center" vertical="center"/>
    </xf>
    <xf numFmtId="179" fontId="16" fillId="0" borderId="33" xfId="7" applyNumberFormat="1" applyFont="1" applyFill="1" applyBorder="1" applyAlignment="1">
      <alignment horizontal="center" vertical="center"/>
    </xf>
    <xf numFmtId="179" fontId="16" fillId="0" borderId="7" xfId="7" applyNumberFormat="1" applyFont="1" applyFill="1" applyBorder="1" applyAlignment="1">
      <alignment horizontal="center" vertical="center"/>
    </xf>
    <xf numFmtId="184" fontId="43" fillId="3" borderId="3" xfId="7" applyFont="1" applyFill="1" applyBorder="1" applyAlignment="1">
      <alignment horizontal="center" vertical="center" wrapText="1"/>
    </xf>
    <xf numFmtId="184" fontId="43" fillId="3" borderId="7" xfId="7" applyFont="1" applyFill="1" applyBorder="1" applyAlignment="1">
      <alignment horizontal="center" vertical="center" wrapText="1"/>
    </xf>
    <xf numFmtId="184" fontId="43" fillId="24" borderId="3" xfId="7" applyFont="1" applyFill="1" applyBorder="1" applyAlignment="1">
      <alignment horizontal="center" vertical="center" wrapText="1"/>
    </xf>
    <xf numFmtId="184" fontId="43" fillId="24" borderId="7" xfId="7" applyFont="1" applyFill="1" applyBorder="1" applyAlignment="1">
      <alignment horizontal="center" vertical="center" wrapText="1"/>
    </xf>
    <xf numFmtId="180" fontId="28" fillId="16" borderId="1" xfId="5" applyNumberFormat="1" applyFont="1" applyFill="1" applyBorder="1" applyAlignment="1">
      <alignment horizontal="center" vertical="center" wrapText="1"/>
    </xf>
    <xf numFmtId="184" fontId="28" fillId="10" borderId="1" xfId="5" applyFont="1" applyFill="1" applyBorder="1" applyAlignment="1">
      <alignment horizontal="center" vertical="center" wrapText="1"/>
    </xf>
    <xf numFmtId="184" fontId="28" fillId="10" borderId="1" xfId="0" applyFont="1" applyFill="1" applyBorder="1" applyAlignment="1">
      <alignment horizontal="center" vertical="center" wrapText="1"/>
    </xf>
    <xf numFmtId="184" fontId="41" fillId="10" borderId="1" xfId="11" applyFont="1" applyFill="1" applyBorder="1" applyAlignment="1">
      <alignment horizontal="center" vertical="center" wrapText="1"/>
    </xf>
    <xf numFmtId="184" fontId="28" fillId="10" borderId="1" xfId="0" applyFont="1" applyFill="1" applyBorder="1" applyAlignment="1">
      <alignment horizontal="center" vertical="center"/>
    </xf>
    <xf numFmtId="184" fontId="41" fillId="10" borderId="1" xfId="11" applyFont="1" applyFill="1" applyBorder="1" applyAlignment="1">
      <alignment horizontal="center" wrapText="1" shrinkToFit="1"/>
    </xf>
    <xf numFmtId="184" fontId="28" fillId="10" borderId="1" xfId="0" applyFont="1" applyFill="1" applyBorder="1" applyAlignment="1">
      <alignment horizontal="center" wrapText="1" shrinkToFit="1"/>
    </xf>
    <xf numFmtId="181" fontId="11" fillId="0" borderId="3" xfId="7" applyNumberFormat="1" applyFont="1" applyFill="1" applyBorder="1" applyAlignment="1">
      <alignment horizontal="center" vertical="center" wrapText="1"/>
    </xf>
    <xf numFmtId="181" fontId="11" fillId="0" borderId="33" xfId="7" applyNumberFormat="1" applyFont="1" applyFill="1" applyBorder="1" applyAlignment="1">
      <alignment horizontal="center" vertical="center" wrapText="1"/>
    </xf>
    <xf numFmtId="181" fontId="11" fillId="0" borderId="7" xfId="7" applyNumberFormat="1" applyFont="1" applyFill="1" applyBorder="1" applyAlignment="1">
      <alignment horizontal="center" vertical="center" wrapText="1"/>
    </xf>
    <xf numFmtId="184" fontId="22" fillId="3" borderId="16" xfId="7" applyFont="1" applyFill="1" applyBorder="1" applyAlignment="1">
      <alignment horizontal="center" vertical="center" wrapText="1"/>
    </xf>
    <xf numFmtId="184" fontId="22" fillId="3" borderId="17" xfId="7" applyFont="1" applyFill="1" applyBorder="1" applyAlignment="1">
      <alignment horizontal="center" vertical="center" wrapText="1"/>
    </xf>
    <xf numFmtId="184" fontId="22" fillId="3" borderId="18" xfId="7" applyFont="1" applyFill="1" applyBorder="1" applyAlignment="1">
      <alignment horizontal="center" vertical="center" wrapText="1"/>
    </xf>
    <xf numFmtId="184" fontId="22" fillId="24" borderId="16" xfId="7" applyFont="1" applyFill="1" applyBorder="1" applyAlignment="1">
      <alignment horizontal="center" vertical="center" wrapText="1"/>
    </xf>
    <xf numFmtId="184" fontId="22" fillId="24" borderId="17" xfId="7" applyFont="1" applyFill="1" applyBorder="1" applyAlignment="1">
      <alignment horizontal="center" vertical="center" wrapText="1"/>
    </xf>
    <xf numFmtId="184" fontId="22" fillId="24" borderId="18" xfId="7" applyFont="1" applyFill="1" applyBorder="1" applyAlignment="1">
      <alignment horizontal="center" vertical="center" wrapText="1"/>
    </xf>
    <xf numFmtId="184" fontId="18" fillId="0" borderId="3" xfId="7" applyNumberFormat="1" applyFont="1" applyFill="1" applyBorder="1" applyAlignment="1">
      <alignment horizontal="center" vertical="center" wrapText="1"/>
    </xf>
    <xf numFmtId="184" fontId="18" fillId="0" borderId="33" xfId="7" applyNumberFormat="1" applyFont="1" applyFill="1" applyBorder="1" applyAlignment="1">
      <alignment horizontal="center" vertical="center" wrapText="1"/>
    </xf>
    <xf numFmtId="184" fontId="18" fillId="0" borderId="7" xfId="7" applyNumberFormat="1" applyFont="1" applyFill="1" applyBorder="1" applyAlignment="1">
      <alignment horizontal="center" vertical="center" wrapText="1"/>
    </xf>
    <xf numFmtId="184" fontId="16" fillId="0" borderId="3" xfId="7" applyFont="1" applyFill="1" applyBorder="1" applyAlignment="1">
      <alignment horizontal="center" vertical="center" wrapText="1"/>
    </xf>
    <xf numFmtId="184" fontId="16" fillId="0" borderId="33" xfId="7" applyFont="1" applyFill="1" applyBorder="1" applyAlignment="1">
      <alignment horizontal="center" vertical="center" wrapText="1"/>
    </xf>
    <xf numFmtId="184" fontId="16" fillId="0" borderId="7" xfId="7" applyFont="1" applyFill="1" applyBorder="1" applyAlignment="1">
      <alignment horizontal="center" vertical="center" wrapText="1"/>
    </xf>
    <xf numFmtId="184" fontId="16" fillId="0" borderId="3" xfId="7" applyFont="1" applyFill="1" applyBorder="1" applyAlignment="1">
      <alignment horizontal="center" vertical="center"/>
    </xf>
    <xf numFmtId="184" fontId="16" fillId="0" borderId="33" xfId="7" applyFont="1" applyFill="1" applyBorder="1" applyAlignment="1">
      <alignment horizontal="center" vertical="center"/>
    </xf>
    <xf numFmtId="184" fontId="16" fillId="0" borderId="7" xfId="7" applyFont="1" applyFill="1" applyBorder="1" applyAlignment="1">
      <alignment horizontal="center" vertical="center"/>
    </xf>
    <xf numFmtId="184" fontId="43" fillId="0" borderId="3" xfId="7" applyFont="1" applyFill="1" applyBorder="1" applyAlignment="1">
      <alignment horizontal="center" vertical="center" wrapText="1"/>
    </xf>
    <xf numFmtId="184" fontId="43" fillId="0" borderId="33" xfId="7" applyFont="1" applyFill="1" applyBorder="1" applyAlignment="1">
      <alignment horizontal="center" vertical="center" wrapText="1"/>
    </xf>
    <xf numFmtId="184" fontId="43" fillId="0" borderId="7" xfId="7" applyFont="1" applyFill="1" applyBorder="1" applyAlignment="1">
      <alignment horizontal="center" vertical="center" wrapText="1"/>
    </xf>
    <xf numFmtId="184" fontId="42" fillId="0" borderId="3" xfId="12" applyFont="1" applyFill="1" applyBorder="1" applyAlignment="1">
      <alignment horizontal="center" vertical="center" wrapText="1"/>
    </xf>
    <xf numFmtId="184" fontId="42" fillId="0" borderId="33" xfId="12" applyFont="1" applyFill="1" applyBorder="1" applyAlignment="1">
      <alignment horizontal="center" vertical="center" wrapText="1"/>
    </xf>
    <xf numFmtId="184" fontId="42" fillId="0" borderId="7" xfId="12" applyFont="1" applyFill="1" applyBorder="1" applyAlignment="1">
      <alignment horizontal="center" vertical="center" wrapText="1"/>
    </xf>
    <xf numFmtId="184" fontId="6" fillId="0" borderId="3" xfId="13" applyFont="1" applyFill="1" applyBorder="1" applyAlignment="1">
      <alignment horizontal="center" vertical="center"/>
    </xf>
    <xf numFmtId="184" fontId="6" fillId="0" borderId="33" xfId="13" applyFont="1" applyFill="1" applyBorder="1" applyAlignment="1">
      <alignment horizontal="center" vertical="center"/>
    </xf>
    <xf numFmtId="184" fontId="6" fillId="0" borderId="7" xfId="13" applyFont="1" applyFill="1" applyBorder="1" applyAlignment="1">
      <alignment horizontal="center" vertical="center"/>
    </xf>
    <xf numFmtId="184" fontId="28" fillId="10" borderId="3" xfId="5" applyFont="1" applyFill="1" applyBorder="1" applyAlignment="1">
      <alignment horizontal="center" vertical="center" wrapText="1"/>
    </xf>
    <xf numFmtId="184" fontId="28" fillId="10" borderId="7" xfId="5" applyFont="1" applyFill="1" applyBorder="1" applyAlignment="1">
      <alignment horizontal="center" vertical="center" wrapText="1"/>
    </xf>
    <xf numFmtId="184" fontId="3" fillId="0" borderId="0" xfId="0" applyFont="1" applyBorder="1" applyAlignment="1" applyProtection="1">
      <alignment horizontal="center" vertical="center"/>
      <protection locked="0"/>
    </xf>
    <xf numFmtId="184" fontId="12" fillId="0" borderId="0" xfId="0" applyFont="1" applyFill="1" applyBorder="1" applyAlignment="1" applyProtection="1">
      <alignment horizontal="left" vertical="center"/>
      <protection locked="0"/>
    </xf>
    <xf numFmtId="184" fontId="15" fillId="0" borderId="0" xfId="0" applyFont="1" applyFill="1" applyBorder="1" applyAlignment="1" applyProtection="1">
      <alignment horizontal="left" vertical="center"/>
      <protection locked="0"/>
    </xf>
    <xf numFmtId="184" fontId="16" fillId="0" borderId="0" xfId="0" applyFont="1" applyBorder="1" applyAlignment="1" applyProtection="1">
      <alignment horizontal="left" vertical="center"/>
      <protection locked="0"/>
    </xf>
    <xf numFmtId="184" fontId="28" fillId="19" borderId="1" xfId="5" applyFont="1" applyFill="1" applyBorder="1" applyAlignment="1">
      <alignment horizontal="center" vertical="center"/>
    </xf>
    <xf numFmtId="184" fontId="28" fillId="9" borderId="3" xfId="5" applyFont="1" applyFill="1" applyBorder="1" applyAlignment="1">
      <alignment horizontal="center" vertical="center" wrapText="1"/>
    </xf>
    <xf numFmtId="184" fontId="28" fillId="9" borderId="7" xfId="5" applyFont="1" applyFill="1" applyBorder="1" applyAlignment="1">
      <alignment horizontal="center" vertical="center" wrapText="1"/>
    </xf>
    <xf numFmtId="184" fontId="28" fillId="19" borderId="3" xfId="5" applyFont="1" applyFill="1" applyBorder="1" applyAlignment="1">
      <alignment horizontal="center" vertical="center"/>
    </xf>
    <xf numFmtId="184" fontId="28" fillId="19" borderId="7" xfId="5" applyFont="1" applyFill="1" applyBorder="1" applyAlignment="1">
      <alignment horizontal="center" vertical="center"/>
    </xf>
    <xf numFmtId="184" fontId="28" fillId="19" borderId="1" xfId="5" applyFont="1" applyFill="1" applyBorder="1" applyAlignment="1">
      <alignment horizontal="center" vertical="center" wrapText="1"/>
    </xf>
    <xf numFmtId="184" fontId="28" fillId="19" borderId="3" xfId="5" applyFont="1" applyFill="1" applyBorder="1" applyAlignment="1">
      <alignment horizontal="center" vertical="center" wrapText="1"/>
    </xf>
    <xf numFmtId="184" fontId="28" fillId="19" borderId="7" xfId="5" applyFont="1" applyFill="1" applyBorder="1" applyAlignment="1">
      <alignment horizontal="center" vertical="center" wrapText="1"/>
    </xf>
    <xf numFmtId="184" fontId="28" fillId="39" borderId="16" xfId="5" applyFont="1" applyFill="1" applyBorder="1" applyAlignment="1">
      <alignment horizontal="center" vertical="center" wrapText="1"/>
    </xf>
    <xf numFmtId="184" fontId="28" fillId="39" borderId="17" xfId="5" applyFont="1" applyFill="1" applyBorder="1" applyAlignment="1">
      <alignment horizontal="center" vertical="center" wrapText="1"/>
    </xf>
    <xf numFmtId="184" fontId="28" fillId="39" borderId="18" xfId="5" applyFont="1" applyFill="1" applyBorder="1" applyAlignment="1">
      <alignment horizontal="center" vertical="center" wrapText="1"/>
    </xf>
    <xf numFmtId="184" fontId="28" fillId="19" borderId="1" xfId="5" applyFont="1" applyFill="1" applyBorder="1" applyAlignment="1">
      <alignment horizontal="center" vertical="top" wrapText="1"/>
    </xf>
    <xf numFmtId="184" fontId="0" fillId="19" borderId="1" xfId="0" applyFill="1" applyBorder="1" applyAlignment="1">
      <alignment horizontal="center" vertical="top" wrapText="1"/>
    </xf>
    <xf numFmtId="184" fontId="28" fillId="29" borderId="3" xfId="5" applyFont="1" applyFill="1" applyBorder="1" applyAlignment="1">
      <alignment horizontal="center" vertical="center" wrapText="1"/>
    </xf>
    <xf numFmtId="184" fontId="28" fillId="29" borderId="7" xfId="5" applyFont="1" applyFill="1" applyBorder="1" applyAlignment="1">
      <alignment horizontal="center" vertical="center" wrapText="1"/>
    </xf>
    <xf numFmtId="0" fontId="66" fillId="0" borderId="14" xfId="4" applyNumberFormat="1" applyFont="1" applyFill="1" applyBorder="1" applyAlignment="1">
      <alignment horizontal="center" vertical="center"/>
    </xf>
    <xf numFmtId="0" fontId="65" fillId="0" borderId="19" xfId="0" applyNumberFormat="1" applyFont="1" applyBorder="1" applyAlignment="1">
      <alignment vertical="center"/>
    </xf>
    <xf numFmtId="0" fontId="65" fillId="41" borderId="13" xfId="0" applyNumberFormat="1" applyFont="1" applyFill="1" applyBorder="1" applyAlignment="1">
      <alignment horizontal="center" vertical="center"/>
    </xf>
    <xf numFmtId="0" fontId="65" fillId="41" borderId="1" xfId="0" applyNumberFormat="1" applyFont="1" applyFill="1" applyBorder="1" applyAlignment="1">
      <alignment horizontal="center" vertical="center"/>
    </xf>
    <xf numFmtId="0" fontId="66" fillId="41" borderId="10" xfId="0" applyNumberFormat="1" applyFont="1" applyFill="1" applyBorder="1" applyAlignment="1" applyProtection="1">
      <alignment horizontal="center" vertical="center" wrapText="1"/>
    </xf>
    <xf numFmtId="0" fontId="0" fillId="41" borderId="11" xfId="0" applyNumberFormat="1" applyFill="1" applyBorder="1" applyAlignment="1">
      <alignment horizontal="center" vertical="center" wrapText="1"/>
    </xf>
    <xf numFmtId="184" fontId="0" fillId="0" borderId="12" xfId="0" applyBorder="1" applyAlignment="1">
      <alignment horizontal="center" vertical="center" wrapText="1"/>
    </xf>
    <xf numFmtId="0" fontId="65" fillId="0" borderId="49" xfId="0" applyNumberFormat="1" applyFont="1" applyBorder="1" applyAlignment="1">
      <alignment horizontal="center" vertical="center"/>
    </xf>
    <xf numFmtId="0" fontId="65" fillId="0" borderId="33" xfId="0" applyNumberFormat="1" applyFont="1" applyBorder="1" applyAlignment="1">
      <alignment horizontal="center" vertical="center"/>
    </xf>
    <xf numFmtId="0" fontId="65" fillId="0" borderId="50" xfId="0" applyNumberFormat="1" applyFont="1" applyBorder="1" applyAlignment="1">
      <alignment horizontal="center" vertical="center"/>
    </xf>
    <xf numFmtId="0" fontId="65" fillId="43" borderId="9" xfId="0" applyNumberFormat="1" applyFont="1" applyFill="1" applyBorder="1" applyAlignment="1">
      <alignment vertical="center"/>
    </xf>
    <xf numFmtId="0" fontId="65" fillId="43" borderId="15" xfId="0" applyNumberFormat="1" applyFont="1" applyFill="1" applyBorder="1" applyAlignment="1">
      <alignment vertical="center"/>
    </xf>
    <xf numFmtId="0" fontId="66" fillId="43" borderId="13" xfId="4" applyNumberFormat="1" applyFont="1" applyFill="1" applyBorder="1" applyAlignment="1">
      <alignment horizontal="center" vertical="center" wrapText="1" shrinkToFit="1"/>
    </xf>
    <xf numFmtId="0" fontId="66" fillId="43" borderId="1" xfId="4" applyNumberFormat="1" applyFont="1" applyFill="1" applyBorder="1" applyAlignment="1">
      <alignment horizontal="center" vertical="center" shrinkToFit="1"/>
    </xf>
    <xf numFmtId="0" fontId="65" fillId="43" borderId="1" xfId="0" applyNumberFormat="1" applyFont="1" applyFill="1" applyBorder="1" applyAlignment="1">
      <alignment horizontal="center" vertical="center" shrinkToFit="1"/>
    </xf>
    <xf numFmtId="0" fontId="65" fillId="0" borderId="41" xfId="0" applyNumberFormat="1" applyFont="1" applyBorder="1" applyAlignment="1">
      <alignment vertical="center"/>
    </xf>
    <xf numFmtId="0" fontId="65" fillId="0" borderId="42" xfId="0" applyNumberFormat="1" applyFont="1" applyBorder="1" applyAlignment="1">
      <alignment vertical="center"/>
    </xf>
    <xf numFmtId="0" fontId="66" fillId="41" borderId="43" xfId="0" applyNumberFormat="1" applyFont="1" applyFill="1" applyBorder="1" applyAlignment="1" applyProtection="1">
      <alignment horizontal="center" vertical="center" wrapText="1"/>
    </xf>
    <xf numFmtId="0" fontId="65" fillId="41" borderId="7" xfId="0" applyNumberFormat="1" applyFont="1" applyFill="1" applyBorder="1" applyAlignment="1">
      <alignment horizontal="center" vertical="center" wrapText="1"/>
    </xf>
    <xf numFmtId="0" fontId="65" fillId="41" borderId="43" xfId="0" applyNumberFormat="1" applyFont="1" applyFill="1" applyBorder="1" applyAlignment="1">
      <alignment horizontal="center" vertical="center" wrapText="1" shrinkToFit="1"/>
    </xf>
    <xf numFmtId="0" fontId="0" fillId="41" borderId="33" xfId="0" applyNumberFormat="1" applyFill="1" applyBorder="1" applyAlignment="1">
      <alignment horizontal="center" vertical="center" shrinkToFit="1"/>
    </xf>
    <xf numFmtId="0" fontId="66" fillId="43" borderId="55" xfId="4" applyNumberFormat="1" applyFont="1" applyFill="1" applyBorder="1" applyAlignment="1">
      <alignment horizontal="center" vertical="center" shrinkToFit="1"/>
    </xf>
    <xf numFmtId="0" fontId="65" fillId="43" borderId="28" xfId="0" applyNumberFormat="1" applyFont="1" applyFill="1" applyBorder="1" applyAlignment="1">
      <alignment horizontal="center" vertical="center" shrinkToFit="1"/>
    </xf>
    <xf numFmtId="184" fontId="0" fillId="0" borderId="54" xfId="0" applyBorder="1" applyAlignment="1">
      <alignment horizontal="center" vertical="center" shrinkToFit="1"/>
    </xf>
    <xf numFmtId="0" fontId="70" fillId="2" borderId="1" xfId="0" applyNumberFormat="1" applyFont="1" applyFill="1" applyBorder="1" applyAlignment="1">
      <alignment horizontal="left" vertical="center" wrapText="1"/>
    </xf>
    <xf numFmtId="184" fontId="59" fillId="2" borderId="1" xfId="0" applyFont="1" applyFill="1" applyBorder="1" applyAlignment="1">
      <alignment horizontal="left" vertical="center"/>
    </xf>
    <xf numFmtId="0" fontId="66" fillId="0" borderId="9" xfId="4" applyNumberFormat="1" applyFont="1" applyFill="1" applyBorder="1" applyAlignment="1">
      <alignment horizontal="center" vertical="center"/>
    </xf>
    <xf numFmtId="0" fontId="65" fillId="0" borderId="15" xfId="0" applyNumberFormat="1" applyFont="1" applyBorder="1" applyAlignment="1">
      <alignment horizontal="center" vertical="center"/>
    </xf>
    <xf numFmtId="0" fontId="66" fillId="41" borderId="13" xfId="4" applyNumberFormat="1" applyFont="1" applyFill="1" applyBorder="1" applyAlignment="1">
      <alignment horizontal="center" vertical="center" wrapText="1" shrinkToFit="1"/>
    </xf>
    <xf numFmtId="0" fontId="66" fillId="41" borderId="1" xfId="4" applyNumberFormat="1" applyFont="1" applyFill="1" applyBorder="1" applyAlignment="1">
      <alignment horizontal="center" vertical="center" shrinkToFit="1"/>
    </xf>
    <xf numFmtId="0" fontId="65" fillId="41" borderId="1" xfId="0" applyNumberFormat="1" applyFont="1" applyFill="1" applyBorder="1" applyAlignment="1">
      <alignment horizontal="center" vertical="center" shrinkToFit="1"/>
    </xf>
    <xf numFmtId="0" fontId="66" fillId="41" borderId="13" xfId="4" applyNumberFormat="1" applyFont="1" applyFill="1" applyBorder="1" applyAlignment="1">
      <alignment horizontal="center" vertical="center"/>
    </xf>
    <xf numFmtId="0" fontId="66" fillId="41" borderId="1" xfId="4" applyNumberFormat="1" applyFont="1" applyFill="1" applyBorder="1" applyAlignment="1">
      <alignment horizontal="center" vertical="center"/>
    </xf>
    <xf numFmtId="0" fontId="82" fillId="15" borderId="14" xfId="4" applyNumberFormat="1" applyFont="1" applyFill="1" applyBorder="1" applyAlignment="1">
      <alignment horizontal="center" vertical="center" shrinkToFit="1"/>
    </xf>
    <xf numFmtId="0" fontId="82" fillId="15" borderId="19" xfId="4" applyNumberFormat="1" applyFont="1" applyFill="1" applyBorder="1" applyAlignment="1">
      <alignment horizontal="center" vertical="center" shrinkToFit="1"/>
    </xf>
    <xf numFmtId="0" fontId="81" fillId="0" borderId="43" xfId="4" applyNumberFormat="1" applyFont="1" applyFill="1" applyBorder="1" applyAlignment="1">
      <alignment horizontal="center" vertical="center" shrinkToFit="1"/>
    </xf>
    <xf numFmtId="0" fontId="65" fillId="0" borderId="7" xfId="0" applyNumberFormat="1" applyFont="1" applyBorder="1" applyAlignment="1">
      <alignment horizontal="center" vertical="center" shrinkToFit="1"/>
    </xf>
    <xf numFmtId="0" fontId="65" fillId="0" borderId="43" xfId="0" applyNumberFormat="1" applyFont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82" fillId="15" borderId="51" xfId="4" applyNumberFormat="1" applyFont="1" applyFill="1" applyBorder="1" applyAlignment="1">
      <alignment horizontal="center" vertical="center" shrinkToFit="1"/>
    </xf>
    <xf numFmtId="0" fontId="0" fillId="0" borderId="52" xfId="0" applyNumberFormat="1" applyBorder="1" applyAlignment="1">
      <alignment horizontal="center" vertical="center" shrinkToFit="1"/>
    </xf>
    <xf numFmtId="0" fontId="66" fillId="0" borderId="13" xfId="4" applyNumberFormat="1" applyFont="1" applyFill="1" applyBorder="1" applyAlignment="1">
      <alignment horizontal="center" vertical="center"/>
    </xf>
    <xf numFmtId="0" fontId="65" fillId="0" borderId="1" xfId="0" applyNumberFormat="1" applyFont="1" applyBorder="1" applyAlignment="1">
      <alignment vertical="center"/>
    </xf>
    <xf numFmtId="0" fontId="66" fillId="0" borderId="10" xfId="4" applyNumberFormat="1" applyFont="1" applyFill="1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84" fontId="0" fillId="0" borderId="11" xfId="0" applyBorder="1" applyAlignment="1">
      <alignment horizontal="center" vertical="center" shrinkToFit="1"/>
    </xf>
    <xf numFmtId="184" fontId="0" fillId="0" borderId="12" xfId="0" applyBorder="1" applyAlignment="1">
      <alignment horizontal="center" vertical="center" shrinkToFit="1"/>
    </xf>
    <xf numFmtId="0" fontId="65" fillId="0" borderId="11" xfId="0" applyNumberFormat="1" applyFont="1" applyBorder="1" applyAlignment="1">
      <alignment horizontal="center" vertical="center" shrinkToFit="1"/>
    </xf>
    <xf numFmtId="0" fontId="65" fillId="0" borderId="12" xfId="0" applyNumberFormat="1" applyFont="1" applyBorder="1" applyAlignment="1">
      <alignment horizontal="center" vertical="center" shrinkToFit="1"/>
    </xf>
    <xf numFmtId="0" fontId="66" fillId="0" borderId="13" xfId="4" applyNumberFormat="1" applyFont="1" applyFill="1" applyBorder="1" applyAlignment="1">
      <alignment horizontal="center" vertical="center" wrapText="1" shrinkToFit="1"/>
    </xf>
    <xf numFmtId="0" fontId="66" fillId="0" borderId="1" xfId="4" applyNumberFormat="1" applyFont="1" applyFill="1" applyBorder="1" applyAlignment="1">
      <alignment horizontal="center" vertical="center" shrinkToFit="1"/>
    </xf>
    <xf numFmtId="0" fontId="65" fillId="0" borderId="1" xfId="0" applyNumberFormat="1" applyFont="1" applyBorder="1" applyAlignment="1">
      <alignment horizontal="center" vertical="center" shrinkToFit="1"/>
    </xf>
    <xf numFmtId="0" fontId="65" fillId="5" borderId="13" xfId="0" applyNumberFormat="1" applyFont="1" applyFill="1" applyBorder="1" applyAlignment="1">
      <alignment horizontal="center" vertical="center"/>
    </xf>
    <xf numFmtId="0" fontId="66" fillId="0" borderId="13" xfId="4" applyNumberFormat="1" applyFont="1" applyFill="1" applyBorder="1" applyAlignment="1">
      <alignment horizontal="center" vertical="center" shrinkToFit="1"/>
    </xf>
    <xf numFmtId="0" fontId="65" fillId="0" borderId="13" xfId="0" applyNumberFormat="1" applyFont="1" applyBorder="1" applyAlignment="1">
      <alignment horizontal="center" vertical="center" shrinkToFit="1"/>
    </xf>
    <xf numFmtId="0" fontId="79" fillId="0" borderId="3" xfId="0" applyNumberFormat="1" applyFont="1" applyBorder="1" applyAlignment="1">
      <alignment horizontal="center" vertical="center"/>
    </xf>
    <xf numFmtId="0" fontId="65" fillId="5" borderId="9" xfId="0" applyNumberFormat="1" applyFont="1" applyFill="1" applyBorder="1" applyAlignment="1">
      <alignment horizontal="center" vertical="center"/>
    </xf>
    <xf numFmtId="0" fontId="65" fillId="5" borderId="15" xfId="0" applyNumberFormat="1" applyFont="1" applyFill="1" applyBorder="1" applyAlignment="1">
      <alignment horizontal="center" vertical="center"/>
    </xf>
    <xf numFmtId="0" fontId="65" fillId="5" borderId="9" xfId="0" applyNumberFormat="1" applyFont="1" applyFill="1" applyBorder="1" applyAlignment="1">
      <alignment vertical="center"/>
    </xf>
    <xf numFmtId="0" fontId="65" fillId="5" borderId="15" xfId="0" applyNumberFormat="1" applyFont="1" applyFill="1" applyBorder="1" applyAlignment="1">
      <alignment vertical="center"/>
    </xf>
    <xf numFmtId="0" fontId="81" fillId="0" borderId="13" xfId="4" applyNumberFormat="1" applyFont="1" applyFill="1" applyBorder="1" applyAlignment="1">
      <alignment horizontal="center" vertical="center" shrinkToFit="1"/>
    </xf>
    <xf numFmtId="0" fontId="169" fillId="42" borderId="14" xfId="0" applyNumberFormat="1" applyFont="1" applyFill="1" applyBorder="1" applyAlignment="1">
      <alignment horizontal="center" vertical="center" shrinkToFit="1"/>
    </xf>
    <xf numFmtId="0" fontId="169" fillId="42" borderId="19" xfId="0" applyNumberFormat="1" applyFont="1" applyFill="1" applyBorder="1" applyAlignment="1">
      <alignment horizontal="center" vertical="center" shrinkToFit="1"/>
    </xf>
    <xf numFmtId="0" fontId="66" fillId="0" borderId="43" xfId="4" applyNumberFormat="1" applyFont="1" applyFill="1" applyBorder="1" applyAlignment="1">
      <alignment horizontal="center" vertical="center"/>
    </xf>
    <xf numFmtId="0" fontId="65" fillId="0" borderId="7" xfId="0" applyNumberFormat="1" applyFont="1" applyBorder="1" applyAlignment="1">
      <alignment horizontal="center" vertical="center"/>
    </xf>
    <xf numFmtId="0" fontId="65" fillId="0" borderId="24" xfId="0" applyNumberFormat="1" applyFont="1" applyBorder="1" applyAlignment="1">
      <alignment horizontal="center" vertical="center"/>
    </xf>
    <xf numFmtId="0" fontId="66" fillId="0" borderId="43" xfId="4" applyNumberFormat="1" applyFont="1" applyFill="1" applyBorder="1" applyAlignment="1">
      <alignment horizontal="center" vertical="center" shrinkToFit="1"/>
    </xf>
    <xf numFmtId="184" fontId="66" fillId="0" borderId="13" xfId="4" applyNumberFormat="1" applyFont="1" applyFill="1" applyBorder="1" applyAlignment="1">
      <alignment horizontal="center" vertical="center" shrinkToFit="1"/>
    </xf>
    <xf numFmtId="184" fontId="66" fillId="0" borderId="1" xfId="4" applyNumberFormat="1" applyFont="1" applyFill="1" applyBorder="1" applyAlignment="1">
      <alignment horizontal="center" vertical="center" shrinkToFit="1"/>
    </xf>
    <xf numFmtId="184" fontId="65" fillId="0" borderId="13" xfId="0" applyNumberFormat="1" applyFont="1" applyBorder="1" applyAlignment="1">
      <alignment horizontal="center" vertical="center" shrinkToFit="1"/>
    </xf>
    <xf numFmtId="184" fontId="66" fillId="0" borderId="13" xfId="4" applyNumberFormat="1" applyFont="1" applyFill="1" applyBorder="1" applyAlignment="1">
      <alignment horizontal="center" vertical="center"/>
    </xf>
    <xf numFmtId="184" fontId="65" fillId="0" borderId="1" xfId="0" applyFont="1" applyBorder="1" applyAlignment="1">
      <alignment vertical="center"/>
    </xf>
    <xf numFmtId="184" fontId="81" fillId="0" borderId="43" xfId="4" applyNumberFormat="1" applyFont="1" applyFill="1" applyBorder="1" applyAlignment="1">
      <alignment horizontal="center" vertical="center" shrinkToFit="1"/>
    </xf>
    <xf numFmtId="184" fontId="65" fillId="0" borderId="7" xfId="0" applyFont="1" applyBorder="1" applyAlignment="1">
      <alignment horizontal="center" vertical="center" shrinkToFit="1"/>
    </xf>
    <xf numFmtId="184" fontId="82" fillId="15" borderId="14" xfId="4" applyNumberFormat="1" applyFont="1" applyFill="1" applyBorder="1" applyAlignment="1">
      <alignment horizontal="center" vertical="center" shrinkToFit="1"/>
    </xf>
    <xf numFmtId="184" fontId="82" fillId="15" borderId="19" xfId="4" applyNumberFormat="1" applyFont="1" applyFill="1" applyBorder="1" applyAlignment="1">
      <alignment horizontal="center" vertical="center" shrinkToFit="1"/>
    </xf>
    <xf numFmtId="184" fontId="66" fillId="0" borderId="9" xfId="4" applyNumberFormat="1" applyFont="1" applyFill="1" applyBorder="1" applyAlignment="1">
      <alignment horizontal="center" vertical="center"/>
    </xf>
    <xf numFmtId="184" fontId="65" fillId="0" borderId="15" xfId="0" applyFont="1" applyBorder="1" applyAlignment="1">
      <alignment horizontal="center" vertical="center"/>
    </xf>
    <xf numFmtId="184" fontId="66" fillId="0" borderId="43" xfId="4" applyNumberFormat="1" applyFont="1" applyFill="1" applyBorder="1" applyAlignment="1">
      <alignment horizontal="center" vertical="center"/>
    </xf>
    <xf numFmtId="184" fontId="65" fillId="0" borderId="7" xfId="0" applyFont="1" applyBorder="1" applyAlignment="1">
      <alignment horizontal="center" vertical="center"/>
    </xf>
    <xf numFmtId="184" fontId="81" fillId="0" borderId="13" xfId="4" applyNumberFormat="1" applyFont="1" applyFill="1" applyBorder="1" applyAlignment="1">
      <alignment horizontal="center" vertical="center" shrinkToFit="1"/>
    </xf>
    <xf numFmtId="184" fontId="65" fillId="0" borderId="1" xfId="0" applyFont="1" applyBorder="1" applyAlignment="1">
      <alignment horizontal="center" vertical="center" shrinkToFit="1"/>
    </xf>
    <xf numFmtId="184" fontId="169" fillId="42" borderId="14" xfId="0" applyNumberFormat="1" applyFont="1" applyFill="1" applyBorder="1" applyAlignment="1">
      <alignment horizontal="center" vertical="center" shrinkToFit="1"/>
    </xf>
    <xf numFmtId="184" fontId="169" fillId="42" borderId="19" xfId="0" applyFont="1" applyFill="1" applyBorder="1" applyAlignment="1">
      <alignment horizontal="center" vertical="center" shrinkToFit="1"/>
    </xf>
    <xf numFmtId="184" fontId="66" fillId="0" borderId="43" xfId="4" applyNumberFormat="1" applyFont="1" applyFill="1" applyBorder="1" applyAlignment="1">
      <alignment horizontal="center" vertical="center" shrinkToFit="1"/>
    </xf>
    <xf numFmtId="184" fontId="0" fillId="0" borderId="7" xfId="0" applyBorder="1" applyAlignment="1">
      <alignment horizontal="center" vertical="center" shrinkToFit="1"/>
    </xf>
    <xf numFmtId="184" fontId="66" fillId="0" borderId="10" xfId="4" applyNumberFormat="1" applyFont="1" applyFill="1" applyBorder="1" applyAlignment="1">
      <alignment horizontal="center" vertical="center" shrinkToFit="1"/>
    </xf>
    <xf numFmtId="184" fontId="65" fillId="0" borderId="43" xfId="0" applyNumberFormat="1" applyFont="1" applyBorder="1" applyAlignment="1">
      <alignment horizontal="center" vertical="center" shrinkToFit="1"/>
    </xf>
    <xf numFmtId="184" fontId="65" fillId="5" borderId="13" xfId="0" applyNumberFormat="1" applyFont="1" applyFill="1" applyBorder="1" applyAlignment="1">
      <alignment horizontal="center" vertical="center"/>
    </xf>
    <xf numFmtId="184" fontId="65" fillId="5" borderId="1" xfId="0" applyFont="1" applyFill="1" applyBorder="1" applyAlignment="1">
      <alignment horizontal="center" vertical="center"/>
    </xf>
    <xf numFmtId="184" fontId="66" fillId="0" borderId="13" xfId="4" applyNumberFormat="1" applyFont="1" applyFill="1" applyBorder="1" applyAlignment="1">
      <alignment horizontal="center" vertical="center" wrapText="1" shrinkToFit="1"/>
    </xf>
    <xf numFmtId="184" fontId="65" fillId="0" borderId="1" xfId="0" applyNumberFormat="1" applyFont="1" applyBorder="1" applyAlignment="1">
      <alignment horizontal="center" vertical="center" shrinkToFit="1"/>
    </xf>
    <xf numFmtId="184" fontId="79" fillId="0" borderId="3" xfId="0" applyNumberFormat="1" applyFont="1" applyBorder="1" applyAlignment="1">
      <alignment horizontal="center" vertical="center"/>
    </xf>
    <xf numFmtId="184" fontId="65" fillId="0" borderId="1" xfId="0" applyNumberFormat="1" applyFont="1" applyBorder="1" applyAlignment="1">
      <alignment horizontal="center" vertical="center"/>
    </xf>
    <xf numFmtId="184" fontId="65" fillId="0" borderId="24" xfId="0" applyNumberFormat="1" applyFont="1" applyBorder="1" applyAlignment="1">
      <alignment horizontal="center" vertical="center"/>
    </xf>
    <xf numFmtId="184" fontId="65" fillId="5" borderId="9" xfId="0" applyNumberFormat="1" applyFont="1" applyFill="1" applyBorder="1" applyAlignment="1">
      <alignment horizontal="center" vertical="center"/>
    </xf>
    <xf numFmtId="184" fontId="65" fillId="5" borderId="15" xfId="0" applyFont="1" applyFill="1" applyBorder="1" applyAlignment="1">
      <alignment horizontal="center" vertical="center"/>
    </xf>
  </cellXfs>
  <cellStyles count="58">
    <cellStyle name="AutoFormat Options" xfId="2"/>
    <cellStyle name="AutoFormat Options 2" xfId="41"/>
    <cellStyle name="MS Sans Serif" xfId="7"/>
    <cellStyle name="MS Sans Serif 2 2" xfId="40"/>
    <cellStyle name="MS Sans Serif 2 2 4" xfId="16"/>
    <cellStyle name="MS Sans Serif 5 3 2" xfId="22"/>
    <cellStyle name="一般" xfId="0" builtinId="0"/>
    <cellStyle name="一般 10 10 2 3 2" xfId="18"/>
    <cellStyle name="一般 10 10 3 2" xfId="19"/>
    <cellStyle name="一般 10 27" xfId="21"/>
    <cellStyle name="一般 10 27 2" xfId="15"/>
    <cellStyle name="一般 154" xfId="35"/>
    <cellStyle name="一般 2" xfId="3"/>
    <cellStyle name="一般 2 10" xfId="48"/>
    <cellStyle name="一般 2 2" xfId="39"/>
    <cellStyle name="一般 2 2 2 3" xfId="6"/>
    <cellStyle name="一般 2 2 2 3 2" xfId="51"/>
    <cellStyle name="一般 2 2 2 3 2 2" xfId="56"/>
    <cellStyle name="一般 3" xfId="29"/>
    <cellStyle name="一般 3 11" xfId="28"/>
    <cellStyle name="一般 3 13" xfId="30"/>
    <cellStyle name="一般 3 2" xfId="55"/>
    <cellStyle name="一般 4" xfId="34"/>
    <cellStyle name="一般 44" xfId="42"/>
    <cellStyle name="一般 44 2" xfId="44"/>
    <cellStyle name="一般 5" xfId="43"/>
    <cellStyle name="一般 56" xfId="45"/>
    <cellStyle name="一般 57" xfId="46"/>
    <cellStyle name="一般 6" xfId="50"/>
    <cellStyle name="一般 63" xfId="23"/>
    <cellStyle name="一般 64" xfId="47"/>
    <cellStyle name="一般 64 2" xfId="17"/>
    <cellStyle name="一般 7" xfId="52"/>
    <cellStyle name="一般 7 2" xfId="57"/>
    <cellStyle name="一般 7 7" xfId="20"/>
    <cellStyle name="一般 8" xfId="54"/>
    <cellStyle name="一般_26TV- Project Tracker" xfId="12"/>
    <cellStyle name="一般_8000bom" xfId="10"/>
    <cellStyle name="一般_8000bom 2" xfId="38"/>
    <cellStyle name="一般_930513" xfId="36"/>
    <cellStyle name="一般_CP2 BOM 0801" xfId="31"/>
    <cellStyle name="一般_DB1報價NT_20050420(GE) - 宜鑫" xfId="4"/>
    <cellStyle name="一般_Gallapher ME BOM" xfId="13"/>
    <cellStyle name="一般_M08 PIG Siberia Rev1_2-ME-021706-final-Stella" xfId="1"/>
    <cellStyle name="一般_M08 PIG Siberia Rev1_2-ME-021706-final-Stella 2" xfId="49"/>
    <cellStyle name="一般_ME BOM format Example_VA41_Pre_BOM_20111101_V01" xfId="33"/>
    <cellStyle name="一般_ME Cost Form - 空白 (9508)" xfId="37"/>
    <cellStyle name="一般_ME machine rate 09252009" xfId="8"/>
    <cellStyle name="一般_Myna-2_BOM_List-20051110-V1.5_VA41_Pre_BOM_20111101_V01" xfId="32"/>
    <cellStyle name="一般_New 14 Pre-ME_BOM-20081224" xfId="53"/>
    <cellStyle name="一般_pGallapher Part List-20100301" xfId="5"/>
    <cellStyle name="一般_tool control card" xfId="11"/>
    <cellStyle name="百分比 2" xfId="25"/>
    <cellStyle name="貨幣" xfId="9" builtinId="4"/>
    <cellStyle name="貨幣 2" xfId="26"/>
    <cellStyle name="貨幣 3" xfId="27"/>
    <cellStyle name="超連結 2 3" xfId="24"/>
    <cellStyle name="樣式 1" xfId="14"/>
  </cellStyles>
  <dxfs count="231">
    <dxf>
      <font>
        <b/>
        <i val="0"/>
        <strike val="0"/>
        <condense val="0"/>
        <extend val="0"/>
        <color indexed="12"/>
      </font>
    </dxf>
    <dxf>
      <font>
        <b/>
        <i val="0"/>
        <strike val="0"/>
        <condense val="0"/>
        <extend val="0"/>
        <color indexed="14"/>
      </font>
    </dxf>
    <dxf>
      <font>
        <b/>
        <i val="0"/>
        <strike val="0"/>
        <condense val="0"/>
        <extend val="0"/>
        <color indexed="12"/>
      </font>
    </dxf>
    <dxf>
      <font>
        <b/>
        <i val="0"/>
        <strike val="0"/>
        <condense val="0"/>
        <extend val="0"/>
        <color indexed="14"/>
      </font>
    </dxf>
    <dxf>
      <font>
        <b/>
        <i val="0"/>
        <strike val="0"/>
        <condense val="0"/>
        <extend val="0"/>
        <color indexed="12"/>
      </font>
    </dxf>
    <dxf>
      <font>
        <b/>
        <i val="0"/>
        <strike val="0"/>
        <condense val="0"/>
        <extend val="0"/>
        <color indexed="14"/>
      </font>
    </dxf>
    <dxf>
      <font>
        <b/>
        <i val="0"/>
        <strike val="0"/>
        <condense val="0"/>
        <extend val="0"/>
        <color indexed="12"/>
      </font>
    </dxf>
    <dxf>
      <font>
        <b/>
        <i val="0"/>
        <strike val="0"/>
        <condense val="0"/>
        <extend val="0"/>
        <color indexed="14"/>
      </font>
    </dxf>
    <dxf>
      <font>
        <b/>
        <i val="0"/>
        <strike val="0"/>
        <condense val="0"/>
        <extend val="0"/>
        <color indexed="12"/>
      </font>
    </dxf>
    <dxf>
      <font>
        <b/>
        <i val="0"/>
        <strike val="0"/>
        <condense val="0"/>
        <extend val="0"/>
        <color indexed="14"/>
      </font>
    </dxf>
    <dxf>
      <font>
        <b/>
        <i val="0"/>
        <strike val="0"/>
        <condense val="0"/>
        <extend val="0"/>
        <color indexed="12"/>
      </font>
    </dxf>
    <dxf>
      <font>
        <b/>
        <i val="0"/>
        <strike val="0"/>
        <condense val="0"/>
        <extend val="0"/>
        <color indexed="14"/>
      </font>
    </dxf>
    <dxf>
      <font>
        <color rgb="FFFF66FF"/>
      </font>
    </dxf>
    <dxf>
      <font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b/>
        <i val="0"/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66FF"/>
      </font>
    </dxf>
    <dxf>
      <font>
        <color theme="0" tint="-0.14996795556505021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theme="0" tint="-0.14996795556505021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color theme="0" tint="-0.14996795556505021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theme="0" tint="-0.14996795556505021"/>
      </font>
    </dxf>
    <dxf>
      <font>
        <b/>
        <i val="0"/>
        <color rgb="FFFF66FF"/>
      </font>
    </dxf>
    <dxf>
      <font>
        <color rgb="FFFF66FF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theme="0" tint="-0.14996795556505021"/>
      </font>
    </dxf>
    <dxf>
      <font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b/>
        <i val="0"/>
        <color rgb="FFFF66FF"/>
      </font>
    </dxf>
    <dxf>
      <font>
        <b/>
        <i val="0"/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b/>
        <i val="0"/>
        <color rgb="FFFF66FF"/>
      </font>
    </dxf>
    <dxf>
      <fill>
        <patternFill>
          <bgColor indexed="15"/>
        </patternFill>
      </fill>
    </dxf>
    <dxf>
      <fill>
        <patternFill>
          <bgColor indexed="11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0000FF"/>
      <color rgb="FFCCFFCC"/>
      <color rgb="FFFF00FF"/>
      <color rgb="FF9999FF"/>
      <color rgb="FFDDDDDD"/>
      <color rgb="FF0099FF"/>
      <color rgb="FFFFCCFF"/>
      <color rgb="FFFFFFCC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externalLink" Target="externalLinks/externalLink10.xml"/><Relationship Id="rId47" Type="http://schemas.openxmlformats.org/officeDocument/2006/relationships/externalLink" Target="externalLinks/externalLink15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externalLink" Target="externalLinks/externalLink6.xml"/><Relationship Id="rId46" Type="http://schemas.openxmlformats.org/officeDocument/2006/relationships/externalLink" Target="externalLinks/externalLink1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9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externalLink" Target="externalLinks/externalLink8.xml"/><Relationship Id="rId45" Type="http://schemas.openxmlformats.org/officeDocument/2006/relationships/externalLink" Target="externalLinks/externalLink13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49" Type="http://schemas.openxmlformats.org/officeDocument/2006/relationships/externalLink" Target="externalLinks/externalLink1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2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externalLink" Target="externalLinks/externalLink11.xml"/><Relationship Id="rId48" Type="http://schemas.openxmlformats.org/officeDocument/2006/relationships/externalLink" Target="externalLinks/externalLink16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4823012</xdr:colOff>
      <xdr:row>31</xdr:row>
      <xdr:rowOff>197225</xdr:rowOff>
    </xdr:from>
    <xdr:to>
      <xdr:col>8</xdr:col>
      <xdr:colOff>587781</xdr:colOff>
      <xdr:row>37</xdr:row>
      <xdr:rowOff>28923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20392" y="7047605"/>
          <a:ext cx="8756869" cy="17214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161366</xdr:rowOff>
    </xdr:from>
    <xdr:to>
      <xdr:col>4</xdr:col>
      <xdr:colOff>2007096</xdr:colOff>
      <xdr:row>37</xdr:row>
      <xdr:rowOff>2588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480" y="7011746"/>
          <a:ext cx="3492996" cy="1730982"/>
        </a:xfrm>
        <a:prstGeom prst="rect">
          <a:avLst/>
        </a:prstGeom>
      </xdr:spPr>
    </xdr:pic>
    <xdr:clientData/>
  </xdr:twoCellAnchor>
  <xdr:twoCellAnchor editAs="oneCell">
    <xdr:from>
      <xdr:col>4</xdr:col>
      <xdr:colOff>2277035</xdr:colOff>
      <xdr:row>31</xdr:row>
      <xdr:rowOff>224119</xdr:rowOff>
    </xdr:from>
    <xdr:to>
      <xdr:col>4</xdr:col>
      <xdr:colOff>4572273</xdr:colOff>
      <xdr:row>50</xdr:row>
      <xdr:rowOff>37023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74415" y="7074499"/>
          <a:ext cx="2295238" cy="4179164"/>
        </a:xfrm>
        <a:prstGeom prst="rect">
          <a:avLst/>
        </a:prstGeom>
      </xdr:spPr>
    </xdr:pic>
    <xdr:clientData/>
  </xdr:twoCellAnchor>
  <xdr:twoCellAnchor>
    <xdr:from>
      <xdr:col>4</xdr:col>
      <xdr:colOff>1093693</xdr:colOff>
      <xdr:row>31</xdr:row>
      <xdr:rowOff>233082</xdr:rowOff>
    </xdr:from>
    <xdr:to>
      <xdr:col>4</xdr:col>
      <xdr:colOff>1882587</xdr:colOff>
      <xdr:row>31</xdr:row>
      <xdr:rowOff>607223</xdr:rowOff>
    </xdr:to>
    <xdr:sp macro="" textlink="">
      <xdr:nvSpPr>
        <xdr:cNvPr id="5" name="文字方塊 4"/>
        <xdr:cNvSpPr txBox="1"/>
      </xdr:nvSpPr>
      <xdr:spPr>
        <a:xfrm>
          <a:off x="2991073" y="7083462"/>
          <a:ext cx="788894" cy="374141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TW" sz="1800"/>
            <a:t>Pic</a:t>
          </a:r>
          <a:r>
            <a:rPr lang="en-US" altLang="zh-TW" sz="1800" baseline="0"/>
            <a:t>. 1</a:t>
          </a:r>
          <a:endParaRPr lang="zh-TW" altLang="en-US" sz="1800"/>
        </a:p>
      </xdr:txBody>
    </xdr:sp>
    <xdr:clientData/>
  </xdr:twoCellAnchor>
  <xdr:twoCellAnchor>
    <xdr:from>
      <xdr:col>4</xdr:col>
      <xdr:colOff>5262282</xdr:colOff>
      <xdr:row>31</xdr:row>
      <xdr:rowOff>224118</xdr:rowOff>
    </xdr:from>
    <xdr:to>
      <xdr:col>4</xdr:col>
      <xdr:colOff>6051176</xdr:colOff>
      <xdr:row>31</xdr:row>
      <xdr:rowOff>598259</xdr:rowOff>
    </xdr:to>
    <xdr:sp macro="" textlink="">
      <xdr:nvSpPr>
        <xdr:cNvPr id="6" name="文字方塊 5"/>
        <xdr:cNvSpPr txBox="1"/>
      </xdr:nvSpPr>
      <xdr:spPr>
        <a:xfrm>
          <a:off x="7159662" y="7074498"/>
          <a:ext cx="788894" cy="374141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TW" sz="1800"/>
            <a:t>Pic : 3</a:t>
          </a:r>
          <a:endParaRPr lang="zh-TW" altLang="en-US" sz="1800"/>
        </a:p>
      </xdr:txBody>
    </xdr:sp>
    <xdr:clientData/>
  </xdr:twoCellAnchor>
  <xdr:twoCellAnchor>
    <xdr:from>
      <xdr:col>4</xdr:col>
      <xdr:colOff>3702422</xdr:colOff>
      <xdr:row>31</xdr:row>
      <xdr:rowOff>80682</xdr:rowOff>
    </xdr:from>
    <xdr:to>
      <xdr:col>4</xdr:col>
      <xdr:colOff>4491316</xdr:colOff>
      <xdr:row>31</xdr:row>
      <xdr:rowOff>454823</xdr:rowOff>
    </xdr:to>
    <xdr:sp macro="" textlink="">
      <xdr:nvSpPr>
        <xdr:cNvPr id="7" name="文字方塊 6"/>
        <xdr:cNvSpPr txBox="1"/>
      </xdr:nvSpPr>
      <xdr:spPr>
        <a:xfrm>
          <a:off x="5599802" y="6931062"/>
          <a:ext cx="788894" cy="374141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TW" sz="1800"/>
            <a:t>Pic</a:t>
          </a:r>
          <a:r>
            <a:rPr lang="en-US" altLang="zh-TW" sz="1800" baseline="0"/>
            <a:t>. 2</a:t>
          </a:r>
          <a:endParaRPr lang="zh-TW" altLang="en-US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10885</xdr:colOff>
      <xdr:row>11</xdr:row>
      <xdr:rowOff>175259</xdr:rowOff>
    </xdr:from>
    <xdr:to>
      <xdr:col>19</xdr:col>
      <xdr:colOff>43543</xdr:colOff>
      <xdr:row>15</xdr:row>
      <xdr:rowOff>134623</xdr:rowOff>
    </xdr:to>
    <xdr:sp macro="" textlink="">
      <xdr:nvSpPr>
        <xdr:cNvPr id="3" name="向下箭號 2"/>
        <xdr:cNvSpPr/>
      </xdr:nvSpPr>
      <xdr:spPr bwMode="auto">
        <a:xfrm rot="16200000">
          <a:off x="19131822" y="-2052138"/>
          <a:ext cx="485144" cy="8948058"/>
        </a:xfrm>
        <a:prstGeom prst="downArrow">
          <a:avLst>
            <a:gd name="adj1" fmla="val 41242"/>
            <a:gd name="adj2" fmla="val 219022"/>
          </a:avLst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t" anchorCtr="0" compatLnSpc="1">
          <a:prstTxWarp prst="textNoShape">
            <a:avLst/>
          </a:prstTxWarp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charset="-120"/>
              <a:cs typeface="+mn-cs"/>
            </a:defRPr>
          </a:lvl9pPr>
        </a:lstStyle>
        <a:p>
          <a:pPr marL="0" marR="0" indent="0" algn="l" defTabSz="914400" rtl="0" eaLnBrk="0" fontAlgn="base" latinLnBrk="0" hangingPunct="0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zh-TW" altLang="en-US" sz="1800" b="0" i="0" u="none" strike="noStrike" cap="none" normalizeH="0" baseline="0">
            <a:ln>
              <a:noFill/>
            </a:ln>
            <a:solidFill>
              <a:schemeClr val="tx1"/>
            </a:solidFill>
            <a:effectLst/>
            <a:latin typeface="Arial" charset="0"/>
            <a:ea typeface="新細明體" charset="-120"/>
          </a:endParaRPr>
        </a:p>
      </xdr:txBody>
    </xdr:sp>
    <xdr:clientData/>
  </xdr:twoCellAnchor>
  <xdr:twoCellAnchor editAs="oneCell">
    <xdr:from>
      <xdr:col>14</xdr:col>
      <xdr:colOff>1005843</xdr:colOff>
      <xdr:row>10</xdr:row>
      <xdr:rowOff>141517</xdr:rowOff>
    </xdr:from>
    <xdr:to>
      <xdr:col>16</xdr:col>
      <xdr:colOff>631995</xdr:colOff>
      <xdr:row>13</xdr:row>
      <xdr:rowOff>112821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59003" y="1970317"/>
          <a:ext cx="2117892" cy="49708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100</xdr:row>
      <xdr:rowOff>158658</xdr:rowOff>
    </xdr:from>
    <xdr:to>
      <xdr:col>12</xdr:col>
      <xdr:colOff>182881</xdr:colOff>
      <xdr:row>104</xdr:row>
      <xdr:rowOff>24487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5117" y="20321178"/>
          <a:ext cx="1336766" cy="727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49</xdr:row>
      <xdr:rowOff>121920</xdr:rowOff>
    </xdr:from>
    <xdr:to>
      <xdr:col>4</xdr:col>
      <xdr:colOff>205740</xdr:colOff>
      <xdr:row>67</xdr:row>
      <xdr:rowOff>129540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" y="10325100"/>
          <a:ext cx="3162300" cy="3025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22860</xdr:rowOff>
    </xdr:from>
    <xdr:to>
      <xdr:col>13</xdr:col>
      <xdr:colOff>256228</xdr:colOff>
      <xdr:row>19</xdr:row>
      <xdr:rowOff>113719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28600"/>
          <a:ext cx="7571428" cy="46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22860</xdr:rowOff>
    </xdr:from>
    <xdr:to>
      <xdr:col>19</xdr:col>
      <xdr:colOff>55378</xdr:colOff>
      <xdr:row>45</xdr:row>
      <xdr:rowOff>26274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225540"/>
          <a:ext cx="11028178" cy="39124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</xdr:row>
      <xdr:rowOff>68580</xdr:rowOff>
    </xdr:from>
    <xdr:to>
      <xdr:col>15</xdr:col>
      <xdr:colOff>359022</xdr:colOff>
      <xdr:row>76</xdr:row>
      <xdr:rowOff>180596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0386060"/>
          <a:ext cx="8893422" cy="62842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15</xdr:col>
      <xdr:colOff>503695</xdr:colOff>
      <xdr:row>111</xdr:row>
      <xdr:rowOff>73463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7106900"/>
          <a:ext cx="9038095" cy="66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3</xdr:col>
      <xdr:colOff>837757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3</xdr:col>
      <xdr:colOff>1438275</xdr:colOff>
      <xdr:row>37</xdr:row>
      <xdr:rowOff>66675</xdr:rowOff>
    </xdr:from>
    <xdr:to>
      <xdr:col>9</xdr:col>
      <xdr:colOff>399556</xdr:colOff>
      <xdr:row>58</xdr:row>
      <xdr:rowOff>56601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99635" y="7816215"/>
          <a:ext cx="3449461" cy="4310466"/>
        </a:xfrm>
        <a:prstGeom prst="rect">
          <a:avLst/>
        </a:prstGeom>
      </xdr:spPr>
    </xdr:pic>
    <xdr:clientData/>
  </xdr:twoCellAnchor>
  <xdr:twoCellAnchor editAs="oneCell">
    <xdr:from>
      <xdr:col>10</xdr:col>
      <xdr:colOff>257175</xdr:colOff>
      <xdr:row>35</xdr:row>
      <xdr:rowOff>200025</xdr:rowOff>
    </xdr:from>
    <xdr:to>
      <xdr:col>16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35</xdr:row>
      <xdr:rowOff>152400</xdr:rowOff>
    </xdr:from>
    <xdr:to>
      <xdr:col>19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417287</xdr:colOff>
      <xdr:row>19</xdr:row>
      <xdr:rowOff>288471</xdr:rowOff>
    </xdr:from>
    <xdr:ext cx="961310" cy="719136"/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59201" y="4686300"/>
          <a:ext cx="961310" cy="719136"/>
        </a:xfrm>
        <a:prstGeom prst="rect">
          <a:avLst/>
        </a:prstGeom>
      </xdr:spPr>
    </xdr:pic>
    <xdr:clientData/>
  </xdr:oneCellAnchor>
  <xdr:twoCellAnchor editAs="oneCell">
    <xdr:from>
      <xdr:col>3</xdr:col>
      <xdr:colOff>238125</xdr:colOff>
      <xdr:row>15</xdr:row>
      <xdr:rowOff>209550</xdr:rowOff>
    </xdr:from>
    <xdr:to>
      <xdr:col>3</xdr:col>
      <xdr:colOff>1663065</xdr:colOff>
      <xdr:row>18</xdr:row>
      <xdr:rowOff>121376</xdr:rowOff>
    </xdr:to>
    <xdr:pic>
      <xdr:nvPicPr>
        <xdr:cNvPr id="6" name="圖片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0" y="3267075"/>
          <a:ext cx="1424940" cy="891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eremy_Osborne\Desktop\Azeda\Azeda_Weight_BOM\Azeda%20BOM%20Weight-2004022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G2-02-01-001%20ME%20Input%20BOM_CE_0410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Cost_Engineering\BOM_For_ME\Bucky%20N15%20GBME_BOM_Standard_Table_V01_20181120_ME%20update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_Cost_Engineering/BOM/___CPBG%20NB%20ME%20Standard%20BOM_A01_2018-0206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9909028\AppData\Local\Microsoft\Windows\Temporary%20Internet%20Files\Content.Outlook\COIFC36B\NFL17%20MP%20cost%20BOM%202017-NFL-C_20170411%20(002)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01.%20Project\01.%20eProcurement\BU\BU5%20ME2_20170906_Rogue%20One%2013_CS_ME%20Quote%20Working%20File_A02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203017\Desktop\KyloRen%2013%20Clamshell%20CS%20cost%20working%20fil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NoteBook\Clean%20Sheet\Loki\20170109%20Loki%2015%20ME%20clean%20sheet%20working%20fil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_Cost_Engineering/SPA/SPA_Item_Spec_&#25976;&#37327;/ME_TYPE%20II_Item%20Spec%20Quantity_041919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nedrive\OneDrive%20-%20Wistron%20Corporation\1.%20E-Procurement\Module%20rate\CPBG_machine%20rate%20analysis_2017Taiwan%20%20China_robot_20171219_DT_AIO_Sean%20Liu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_of_BOMs"/>
      <sheetName val="Summary_of_2D_drawing"/>
      <sheetName val="JM5_Discrete"/>
      <sheetName val="JM5B_UMA"/>
      <sheetName val="List"/>
      <sheetName val="Material_Density"/>
      <sheetName val="Sheet2"/>
      <sheetName val="Issues List"/>
      <sheetName val="CD_kit"/>
      <sheetName val="Data lists"/>
      <sheetName val="SBB Table"/>
      <sheetName val="Cover"/>
      <sheetName val="Mat Summary"/>
      <sheetName val="FA_LISTING"/>
      <sheetName val="FA-LISTING"/>
      <sheetName val="Information"/>
      <sheetName val="Summary"/>
      <sheetName val="数据暂存"/>
      <sheetName val="CORAM"/>
      <sheetName val="RAMReceive"/>
      <sheetName val="WI MODEM及SCAN"/>
      <sheetName val="Master Lists"/>
      <sheetName val="Jun1 Table"/>
      <sheetName val="Debug check list"/>
      <sheetName val="KT1 Qual"/>
      <sheetName val="CMT data"/>
      <sheetName val="Data"/>
      <sheetName val="All-In-One"/>
      <sheetName val="Cable"/>
      <sheetName val="tooling"/>
      <sheetName val="Asus_BOM"/>
      <sheetName val="非機種"/>
      <sheetName val="Antenna Window"/>
      <sheetName val="Azeda BOM Weight-20040226"/>
      <sheetName val="Neo"/>
    </sheetNames>
    <sheetDataSet>
      <sheetData sheetId="0"/>
      <sheetData sheetId="1"/>
      <sheetData sheetId="2"/>
      <sheetData sheetId="3">
        <row r="2">
          <cell r="C2" t="str">
            <v>Yes</v>
          </cell>
        </row>
      </sheetData>
      <sheetData sheetId="4" refreshError="1"/>
      <sheetData sheetId="5">
        <row r="2">
          <cell r="C2" t="str">
            <v>Yes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Material Housing"/>
      <sheetName val="表頭(討論upload或上線填)"/>
      <sheetName val="Upload BOM"/>
      <sheetName val="Category"/>
      <sheetName val="CMF"/>
      <sheetName val="Screw list"/>
      <sheetName val="remark-pics"/>
      <sheetName val="必填尺寸對照表"/>
      <sheetName val="SPA Schedule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Die Cut Material &amp; Price"/>
      <sheetName val="Part List Die Cut"/>
      <sheetName val="Clean Sheet Die Cut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/>
      <sheetData sheetId="313"/>
      <sheetData sheetId="314"/>
      <sheetData sheetId="315"/>
      <sheetData sheetId="316"/>
      <sheetData sheetId="317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erial Housing"/>
      <sheetName val="Category"/>
      <sheetName val="ME BOM "/>
      <sheetName val="Material Density"/>
      <sheetName val="Material Cable"/>
      <sheetName val="Material EMC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ME BOM"/>
      <sheetName val="CMF"/>
      <sheetName val="Screw list"/>
      <sheetName val="remark-pics"/>
    </sheetNames>
    <sheetDataSet>
      <sheetData sheetId="0">
        <row r="2">
          <cell r="D2" t="str">
            <v>DA OO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ner cost"/>
      <sheetName val="DIner A-(DF) "/>
      <sheetName val="Diner A-(IMR) "/>
      <sheetName val="Diner B"/>
      <sheetName val="Diner C-(DF) "/>
      <sheetName val="Diner C-(IMR)"/>
      <sheetName val="Diner D "/>
      <sheetName val="Diner ODD panel "/>
      <sheetName val="Diner Small parts "/>
      <sheetName val="RFQ2017-NFL-C"/>
      <sheetName val="14A-(DF)"/>
      <sheetName val="14A-(FF)"/>
      <sheetName val="14B (DF)"/>
      <sheetName val="14B(FF)"/>
      <sheetName val="14C-(DF)"/>
      <sheetName val="14C-(FF)"/>
      <sheetName val="14D-(DF) "/>
      <sheetName val="14D-(FF) "/>
      <sheetName val="17Small parts"/>
      <sheetName val="15A-(DF)"/>
      <sheetName val="15A-(FF)"/>
      <sheetName val="15B(DF) "/>
      <sheetName val="15B  (FF)"/>
      <sheetName val="15C-(DF) "/>
      <sheetName val="15C-(FF) "/>
      <sheetName val="15D -DF "/>
      <sheetName val="15D FF"/>
      <sheetName val="KB brk-17"/>
      <sheetName val="KB brt-15"/>
      <sheetName val="KB brt-14"/>
      <sheetName val="MV 0324 BOM"/>
      <sheetName val="Panel NT IMR 银HH"/>
      <sheetName val="Panel NT IMR 银SM"/>
      <sheetName val="Bezel HH"/>
      <sheetName val="U case IMR 灰 HH"/>
      <sheetName val="U case IMR 灰 SM"/>
      <sheetName val="L-case HH"/>
      <sheetName val="L-case SM"/>
      <sheetName val="Panel NT DF SM"/>
      <sheetName val="Panel NT DF HH"/>
      <sheetName val="Bezel SM"/>
      <sheetName val="U CASE (DF) SM"/>
      <sheetName val="U CASE (DF) HH"/>
      <sheetName val="D CASE (DF) SM"/>
      <sheetName val="D CASE (DF) HH"/>
      <sheetName val="工作表10"/>
      <sheetName val="工作表1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51">
          <cell r="I51">
            <v>2.1444320000000006</v>
          </cell>
        </row>
      </sheetData>
      <sheetData sheetId="32">
        <row r="50">
          <cell r="I50">
            <v>2.0115251000000005</v>
          </cell>
        </row>
      </sheetData>
      <sheetData sheetId="33">
        <row r="49">
          <cell r="I49">
            <v>0.81372682291666665</v>
          </cell>
        </row>
      </sheetData>
      <sheetData sheetId="34">
        <row r="59">
          <cell r="I59">
            <v>2.2400549116666668</v>
          </cell>
        </row>
      </sheetData>
      <sheetData sheetId="35">
        <row r="54">
          <cell r="I54">
            <v>2.2243487769166665</v>
          </cell>
        </row>
      </sheetData>
      <sheetData sheetId="36">
        <row r="54">
          <cell r="I54">
            <v>3.998812854583333</v>
          </cell>
        </row>
      </sheetData>
      <sheetData sheetId="37">
        <row r="51">
          <cell r="I51">
            <v>4.3541805949999999</v>
          </cell>
        </row>
      </sheetData>
      <sheetData sheetId="38">
        <row r="48">
          <cell r="I48">
            <v>1.6836908250000002</v>
          </cell>
        </row>
      </sheetData>
      <sheetData sheetId="39">
        <row r="51">
          <cell r="I51">
            <v>1.6078923450000002</v>
          </cell>
        </row>
      </sheetData>
      <sheetData sheetId="40">
        <row r="43">
          <cell r="I43">
            <v>0.83772118083333325</v>
          </cell>
        </row>
      </sheetData>
      <sheetData sheetId="41">
        <row r="49">
          <cell r="I49">
            <v>1.7331002708333336</v>
          </cell>
        </row>
      </sheetData>
      <sheetData sheetId="42">
        <row r="56">
          <cell r="I56">
            <v>1.7272011957333335</v>
          </cell>
        </row>
      </sheetData>
      <sheetData sheetId="43">
        <row r="49">
          <cell r="I49">
            <v>2.1634493100000003</v>
          </cell>
        </row>
      </sheetData>
      <sheetData sheetId="44">
        <row r="51">
          <cell r="I51">
            <v>2.0988857149999998</v>
          </cell>
        </row>
      </sheetData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ME BOM (0901)"/>
      <sheetName val="工作表3"/>
      <sheetName val="工作表1"/>
      <sheetName val="Type1"/>
      <sheetName val="Type 2"/>
      <sheetName val="ME BOM (0825)"/>
      <sheetName val="製程Check"/>
    </sheetNames>
    <sheetDataSet>
      <sheetData sheetId="0">
        <row r="2">
          <cell r="D2" t="str">
            <v>Rogue one 13 CS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13 Clamshell(X03) for CS"/>
      <sheetName val="type1"/>
      <sheetName val="type2"/>
    </sheetNames>
    <sheetDataSet>
      <sheetData sheetId="0"/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5"/>
      <sheetName val="type1"/>
      <sheetName val="type2"/>
    </sheetNames>
    <sheetDataSet>
      <sheetData sheetId="0"/>
      <sheetData sheetId="1"/>
      <sheetData sheetId="2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SPA Summary"/>
      <sheetName val="ME SPA Item Spec."/>
      <sheetName val="Summary"/>
      <sheetName val="EE"/>
      <sheetName val="EE (1)"/>
      <sheetName val="Export"/>
    </sheetNames>
    <sheetDataSet>
      <sheetData sheetId="0"/>
      <sheetData sheetId="1">
        <row r="2">
          <cell r="AH2">
            <v>9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jection"/>
      <sheetName val="stamping"/>
      <sheetName val="沖壓機價格"/>
      <sheetName val="大陸machine rate"/>
      <sheetName val="沖壓試算"/>
      <sheetName val="manpower"/>
      <sheetName val="工作表2"/>
      <sheetName val="總表 stamping"/>
      <sheetName val="工作表3"/>
    </sheetNames>
    <sheetDataSet>
      <sheetData sheetId="0" refreshError="1"/>
      <sheetData sheetId="1" refreshError="1"/>
      <sheetData sheetId="2" refreshError="1"/>
      <sheetData sheetId="3" refreshError="1">
        <row r="5">
          <cell r="G5">
            <v>0.8</v>
          </cell>
          <cell r="J5">
            <v>2.6402640264026403E-2</v>
          </cell>
        </row>
        <row r="6">
          <cell r="G6">
            <v>0.65</v>
          </cell>
          <cell r="J6">
            <v>2.1452145214521452E-2</v>
          </cell>
        </row>
        <row r="7">
          <cell r="G7">
            <v>0.30764813257583523</v>
          </cell>
          <cell r="J7">
            <v>4.95049504950495E-2</v>
          </cell>
        </row>
        <row r="8">
          <cell r="G8">
            <v>0.30764813257583523</v>
          </cell>
          <cell r="J8">
            <v>4.95049504950495E-2</v>
          </cell>
        </row>
        <row r="9">
          <cell r="G9">
            <v>0.24611850606066821</v>
          </cell>
          <cell r="J9">
            <v>3.9603960396039604E-2</v>
          </cell>
        </row>
        <row r="10">
          <cell r="G10">
            <v>0.24611850606066821</v>
          </cell>
          <cell r="J10">
            <v>3.9603960396039604E-2</v>
          </cell>
        </row>
        <row r="11">
          <cell r="G11">
            <v>0.14767110363640093</v>
          </cell>
          <cell r="J11">
            <v>2.3762376237623763E-2</v>
          </cell>
        </row>
        <row r="15">
          <cell r="G15">
            <v>0.14767110363640093</v>
          </cell>
          <cell r="J15">
            <v>2.3762376237623763E-2</v>
          </cell>
        </row>
        <row r="16">
          <cell r="G16">
            <v>0.14767110363640093</v>
          </cell>
          <cell r="J16">
            <v>2.3762376237623763E-2</v>
          </cell>
        </row>
        <row r="17">
          <cell r="G17">
            <v>9.8447402424267277E-2</v>
          </cell>
          <cell r="J17">
            <v>1.5841584158415842E-2</v>
          </cell>
        </row>
        <row r="18">
          <cell r="G18">
            <v>9.8447402424267277E-2</v>
          </cell>
          <cell r="J18">
            <v>1.5841584158415842E-2</v>
          </cell>
        </row>
        <row r="19">
          <cell r="G19">
            <v>7.3835551818200465E-2</v>
          </cell>
          <cell r="J19">
            <v>1.1881188118811881E-2</v>
          </cell>
        </row>
        <row r="20">
          <cell r="G20">
            <v>7.3835551818200465E-2</v>
          </cell>
          <cell r="J20">
            <v>1.1881188118811881E-2</v>
          </cell>
        </row>
        <row r="21">
          <cell r="G21">
            <v>7.3835551818200465E-2</v>
          </cell>
          <cell r="J21">
            <v>1.1881188118811881E-2</v>
          </cell>
        </row>
        <row r="22">
          <cell r="G22">
            <v>7.3835551818200465E-2</v>
          </cell>
          <cell r="J22">
            <v>1.1881188118811881E-2</v>
          </cell>
        </row>
        <row r="24">
          <cell r="G24">
            <v>6.0832290747995161</v>
          </cell>
          <cell r="J24">
            <v>0.97887788778877882</v>
          </cell>
        </row>
        <row r="25">
          <cell r="G25">
            <v>5.6976434153044693</v>
          </cell>
          <cell r="J25">
            <v>0.91683168316831687</v>
          </cell>
        </row>
        <row r="26">
          <cell r="G26">
            <v>5.3838423200771173</v>
          </cell>
          <cell r="J26">
            <v>0.86633663366336633</v>
          </cell>
        </row>
        <row r="27">
          <cell r="G27">
            <v>4.5737022376274172</v>
          </cell>
          <cell r="J27">
            <v>0.735973597359736</v>
          </cell>
        </row>
        <row r="28">
          <cell r="G28">
            <v>4.272207067703099</v>
          </cell>
          <cell r="J28">
            <v>0.68745874587458744</v>
          </cell>
        </row>
        <row r="29">
          <cell r="G29">
            <v>3.9378960969706913</v>
          </cell>
          <cell r="J29">
            <v>0.63366336633663367</v>
          </cell>
        </row>
        <row r="30">
          <cell r="G30">
            <v>3.5441064872736225</v>
          </cell>
          <cell r="J30">
            <v>0.57029702970297036</v>
          </cell>
        </row>
        <row r="31">
          <cell r="G31">
            <v>3.396435383637221</v>
          </cell>
          <cell r="J31">
            <v>0.54653465346534646</v>
          </cell>
        </row>
        <row r="32">
          <cell r="G32">
            <v>2.9534220727280185</v>
          </cell>
          <cell r="J32">
            <v>0.47524752475247523</v>
          </cell>
        </row>
        <row r="33">
          <cell r="G33">
            <v>2.7565272678794837</v>
          </cell>
          <cell r="J33">
            <v>0.44356435643564351</v>
          </cell>
        </row>
        <row r="34">
          <cell r="G34">
            <v>2.5596324630309493</v>
          </cell>
          <cell r="J34">
            <v>0.41188118811881186</v>
          </cell>
        </row>
        <row r="35">
          <cell r="G35">
            <v>2.3627376581824149</v>
          </cell>
          <cell r="J35">
            <v>0.3801980198019802</v>
          </cell>
        </row>
        <row r="36">
          <cell r="G36">
            <v>1.9689480484853457</v>
          </cell>
          <cell r="J36">
            <v>0.31683168316831684</v>
          </cell>
        </row>
        <row r="37">
          <cell r="G37">
            <v>1.7720532436368113</v>
          </cell>
          <cell r="J37">
            <v>0.28514851485148518</v>
          </cell>
        </row>
        <row r="38">
          <cell r="G38">
            <v>1.7720532436368113</v>
          </cell>
          <cell r="J38">
            <v>0.28514851485148518</v>
          </cell>
        </row>
        <row r="39">
          <cell r="G39">
            <v>1.7720532436368113</v>
          </cell>
          <cell r="J39">
            <v>0.28514851485148518</v>
          </cell>
        </row>
        <row r="40">
          <cell r="G40">
            <v>1.5751584387882764</v>
          </cell>
          <cell r="J40">
            <v>0.25346534653465347</v>
          </cell>
        </row>
        <row r="42">
          <cell r="G42">
            <v>1.1813688290912074</v>
          </cell>
          <cell r="J42">
            <v>0.1900990099009901</v>
          </cell>
        </row>
        <row r="43">
          <cell r="G43">
            <v>0.98447402424267283</v>
          </cell>
          <cell r="J43">
            <v>0.15841584158415842</v>
          </cell>
        </row>
        <row r="44">
          <cell r="G44">
            <v>0.98447402424267283</v>
          </cell>
          <cell r="J44">
            <v>0.15841584158415842</v>
          </cell>
        </row>
        <row r="45">
          <cell r="G45">
            <v>0.98447402424267283</v>
          </cell>
          <cell r="J45">
            <v>0.15841584158415842</v>
          </cell>
        </row>
        <row r="46">
          <cell r="G46">
            <v>0.98447402424267283</v>
          </cell>
          <cell r="J46">
            <v>0.15841584158415842</v>
          </cell>
        </row>
        <row r="47">
          <cell r="G47">
            <v>0.78757921939413822</v>
          </cell>
          <cell r="J47">
            <v>0.12673267326732673</v>
          </cell>
        </row>
        <row r="48">
          <cell r="G48">
            <v>0.78757921939413822</v>
          </cell>
          <cell r="J48">
            <v>0.12673267326732673</v>
          </cell>
        </row>
        <row r="49">
          <cell r="G49">
            <v>0.78757921939413822</v>
          </cell>
          <cell r="J49">
            <v>0.12673267326732673</v>
          </cell>
        </row>
        <row r="50">
          <cell r="G50">
            <v>0.68913181696987091</v>
          </cell>
          <cell r="J50">
            <v>0.11089108910891088</v>
          </cell>
        </row>
        <row r="51">
          <cell r="G51">
            <v>0.59068441454560372</v>
          </cell>
          <cell r="J51">
            <v>9.5049504950495051E-2</v>
          </cell>
        </row>
        <row r="52">
          <cell r="G52">
            <v>0.49223701212133641</v>
          </cell>
          <cell r="J52">
            <v>7.9207920792079209E-2</v>
          </cell>
        </row>
        <row r="53">
          <cell r="G53">
            <v>0.49223701212133641</v>
          </cell>
          <cell r="J53">
            <v>7.9207920792079209E-2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zoomScale="85" zoomScaleNormal="85" workbookViewId="0">
      <selection activeCell="F2" sqref="F2"/>
    </sheetView>
  </sheetViews>
  <sheetFormatPr defaultColWidth="8.875" defaultRowHeight="15"/>
  <cols>
    <col min="1" max="1" width="6" style="1289" bestFit="1" customWidth="1"/>
    <col min="2" max="3" width="6" style="1289" customWidth="1"/>
    <col min="4" max="4" width="9.625" style="1289" customWidth="1"/>
    <col min="5" max="5" width="121.875" style="1289" customWidth="1"/>
    <col min="6" max="7" width="16.625" style="1289" customWidth="1"/>
    <col min="8" max="8" width="34.25" style="1289" customWidth="1"/>
    <col min="9" max="16384" width="8.875" style="1289"/>
  </cols>
  <sheetData>
    <row r="1" spans="1:8" ht="30">
      <c r="A1" s="1569" t="s">
        <v>3930</v>
      </c>
      <c r="B1" s="1569"/>
      <c r="C1" s="1569"/>
      <c r="D1" s="1569"/>
      <c r="E1" s="1569"/>
      <c r="F1" s="1569"/>
      <c r="G1" s="1569"/>
    </row>
    <row r="2" spans="1:8" ht="15.75">
      <c r="A2" s="1290" t="s">
        <v>4196</v>
      </c>
      <c r="B2" s="1290"/>
      <c r="C2" s="1290"/>
      <c r="D2" s="1291" t="s">
        <v>4200</v>
      </c>
      <c r="E2" s="1290"/>
      <c r="F2" s="1290" t="s">
        <v>4197</v>
      </c>
      <c r="G2" s="1292"/>
    </row>
    <row r="3" spans="1:8" ht="16.5" thickBot="1">
      <c r="A3" s="1570" t="s">
        <v>3931</v>
      </c>
      <c r="B3" s="1570"/>
      <c r="C3" s="1570"/>
      <c r="D3" s="1570"/>
      <c r="E3" s="1570"/>
      <c r="F3" s="1570"/>
      <c r="G3" s="1570"/>
    </row>
    <row r="4" spans="1:8" ht="15.75">
      <c r="A4" s="1293" t="s">
        <v>0</v>
      </c>
      <c r="B4" s="1571" t="s">
        <v>3932</v>
      </c>
      <c r="C4" s="1572"/>
      <c r="D4" s="1572"/>
      <c r="E4" s="1573"/>
      <c r="F4" s="1294" t="s">
        <v>3933</v>
      </c>
      <c r="G4" s="1295" t="s">
        <v>1</v>
      </c>
    </row>
    <row r="5" spans="1:8" ht="16.5">
      <c r="A5" s="1296" t="s">
        <v>3934</v>
      </c>
      <c r="B5" s="1574" t="s">
        <v>3935</v>
      </c>
      <c r="C5" s="1575"/>
      <c r="D5" s="1575"/>
      <c r="E5" s="1576"/>
      <c r="F5" s="1297" t="s">
        <v>3936</v>
      </c>
      <c r="G5" s="1298" t="s">
        <v>3937</v>
      </c>
      <c r="H5" s="1299" t="s">
        <v>3938</v>
      </c>
    </row>
    <row r="6" spans="1:8">
      <c r="A6" s="1296" t="s">
        <v>3939</v>
      </c>
      <c r="B6" s="1577"/>
      <c r="C6" s="1575"/>
      <c r="D6" s="1575"/>
      <c r="E6" s="1576"/>
      <c r="F6" s="1297"/>
      <c r="G6" s="1298"/>
      <c r="H6" s="1300"/>
    </row>
    <row r="7" spans="1:8">
      <c r="A7" s="1296" t="s">
        <v>3940</v>
      </c>
      <c r="B7" s="1577"/>
      <c r="C7" s="1575"/>
      <c r="D7" s="1575"/>
      <c r="E7" s="1576"/>
      <c r="F7" s="1297"/>
      <c r="G7" s="1298"/>
    </row>
    <row r="8" spans="1:8">
      <c r="A8" s="1296" t="s">
        <v>3941</v>
      </c>
      <c r="B8" s="1577"/>
      <c r="C8" s="1575"/>
      <c r="D8" s="1575"/>
      <c r="E8" s="1576"/>
      <c r="F8" s="1297"/>
      <c r="G8" s="1298"/>
    </row>
    <row r="9" spans="1:8">
      <c r="A9" s="1296" t="s">
        <v>3942</v>
      </c>
      <c r="B9" s="1577"/>
      <c r="C9" s="1575"/>
      <c r="D9" s="1575"/>
      <c r="E9" s="1576"/>
      <c r="F9" s="1297"/>
      <c r="G9" s="1298"/>
    </row>
    <row r="10" spans="1:8">
      <c r="A10" s="1296"/>
      <c r="B10" s="1577"/>
      <c r="C10" s="1575"/>
      <c r="D10" s="1575"/>
      <c r="E10" s="1576"/>
      <c r="F10" s="1297"/>
      <c r="G10" s="1298"/>
    </row>
    <row r="11" spans="1:8" ht="15.75" thickBot="1">
      <c r="A11" s="1301"/>
      <c r="B11" s="1578"/>
      <c r="C11" s="1579"/>
      <c r="D11" s="1579"/>
      <c r="E11" s="1580"/>
      <c r="F11" s="1302"/>
      <c r="G11" s="1303"/>
    </row>
    <row r="12" spans="1:8" ht="19.899999999999999" customHeight="1">
      <c r="A12" s="1581"/>
      <c r="B12" s="1582"/>
      <c r="C12" s="1582"/>
      <c r="D12" s="1582"/>
      <c r="E12" s="1582"/>
      <c r="F12" s="1582"/>
      <c r="G12" s="1582"/>
    </row>
    <row r="13" spans="1:8" ht="16.5" thickBot="1">
      <c r="A13" s="1568" t="s">
        <v>3943</v>
      </c>
      <c r="B13" s="1568"/>
      <c r="C13" s="1568"/>
      <c r="D13" s="1568"/>
      <c r="E13" s="1568"/>
      <c r="F13" s="1568"/>
      <c r="G13" s="1568"/>
    </row>
    <row r="14" spans="1:8" ht="15.75">
      <c r="A14" s="1304" t="s">
        <v>0</v>
      </c>
      <c r="B14" s="1564" t="s">
        <v>3932</v>
      </c>
      <c r="C14" s="1565"/>
      <c r="D14" s="1565"/>
      <c r="E14" s="1566"/>
      <c r="F14" s="1305" t="s">
        <v>3933</v>
      </c>
      <c r="G14" s="1306" t="s">
        <v>1</v>
      </c>
    </row>
    <row r="15" spans="1:8" hidden="1">
      <c r="A15" s="1296" t="s">
        <v>3934</v>
      </c>
      <c r="B15" s="1555" t="s">
        <v>3944</v>
      </c>
      <c r="C15" s="1567"/>
      <c r="D15" s="1567"/>
      <c r="E15" s="1567"/>
      <c r="F15" s="1297" t="s">
        <v>3945</v>
      </c>
      <c r="G15" s="1298" t="s">
        <v>3946</v>
      </c>
    </row>
    <row r="16" spans="1:8" hidden="1">
      <c r="A16" s="1296" t="s">
        <v>3939</v>
      </c>
      <c r="B16" s="1555" t="s">
        <v>3947</v>
      </c>
      <c r="C16" s="1555"/>
      <c r="D16" s="1555"/>
      <c r="E16" s="1555"/>
      <c r="F16" s="1297" t="s">
        <v>3945</v>
      </c>
      <c r="G16" s="1298" t="s">
        <v>3948</v>
      </c>
    </row>
    <row r="17" spans="1:7" hidden="1">
      <c r="A17" s="1296" t="s">
        <v>3940</v>
      </c>
      <c r="B17" s="1555" t="s">
        <v>3949</v>
      </c>
      <c r="C17" s="1555"/>
      <c r="D17" s="1555"/>
      <c r="E17" s="1555"/>
      <c r="F17" s="1297" t="s">
        <v>3945</v>
      </c>
      <c r="G17" s="1298" t="s">
        <v>3950</v>
      </c>
    </row>
    <row r="18" spans="1:7" hidden="1">
      <c r="A18" s="1296" t="s">
        <v>3941</v>
      </c>
      <c r="B18" s="1555" t="s">
        <v>3951</v>
      </c>
      <c r="C18" s="1555"/>
      <c r="D18" s="1555"/>
      <c r="E18" s="1555"/>
      <c r="F18" s="1297" t="s">
        <v>3945</v>
      </c>
      <c r="G18" s="1298" t="s">
        <v>3952</v>
      </c>
    </row>
    <row r="19" spans="1:7" hidden="1">
      <c r="A19" s="1296" t="s">
        <v>3942</v>
      </c>
      <c r="B19" s="1555" t="s">
        <v>3953</v>
      </c>
      <c r="C19" s="1555"/>
      <c r="D19" s="1555"/>
      <c r="E19" s="1555"/>
      <c r="F19" s="1297" t="s">
        <v>3945</v>
      </c>
      <c r="G19" s="1298" t="s">
        <v>3954</v>
      </c>
    </row>
    <row r="20" spans="1:7" hidden="1">
      <c r="A20" s="1296" t="s">
        <v>3955</v>
      </c>
      <c r="B20" s="1555" t="s">
        <v>3956</v>
      </c>
      <c r="C20" s="1555"/>
      <c r="D20" s="1555"/>
      <c r="E20" s="1555"/>
      <c r="F20" s="1297" t="s">
        <v>3945</v>
      </c>
      <c r="G20" s="1298" t="s">
        <v>3957</v>
      </c>
    </row>
    <row r="21" spans="1:7" hidden="1">
      <c r="A21" s="1296" t="s">
        <v>3958</v>
      </c>
      <c r="B21" s="1555" t="s">
        <v>3959</v>
      </c>
      <c r="C21" s="1555"/>
      <c r="D21" s="1555"/>
      <c r="E21" s="1555"/>
      <c r="F21" s="1297" t="s">
        <v>3945</v>
      </c>
      <c r="G21" s="1298" t="s">
        <v>3960</v>
      </c>
    </row>
    <row r="22" spans="1:7" hidden="1">
      <c r="A22" s="1296" t="s">
        <v>3961</v>
      </c>
      <c r="B22" s="1555" t="s">
        <v>3962</v>
      </c>
      <c r="C22" s="1555"/>
      <c r="D22" s="1555"/>
      <c r="E22" s="1555"/>
      <c r="F22" s="1297" t="s">
        <v>3945</v>
      </c>
      <c r="G22" s="1298" t="s">
        <v>3963</v>
      </c>
    </row>
    <row r="23" spans="1:7" hidden="1">
      <c r="A23" s="1296" t="s">
        <v>3964</v>
      </c>
      <c r="B23" s="1555" t="s">
        <v>3965</v>
      </c>
      <c r="C23" s="1555"/>
      <c r="D23" s="1555"/>
      <c r="E23" s="1555"/>
      <c r="F23" s="1297" t="s">
        <v>3966</v>
      </c>
      <c r="G23" s="1298" t="s">
        <v>3967</v>
      </c>
    </row>
    <row r="24" spans="1:7">
      <c r="A24" s="1296" t="s">
        <v>3968</v>
      </c>
      <c r="B24" s="1555" t="s">
        <v>3969</v>
      </c>
      <c r="C24" s="1555"/>
      <c r="D24" s="1555"/>
      <c r="E24" s="1555"/>
      <c r="F24" s="1297" t="s">
        <v>3970</v>
      </c>
      <c r="G24" s="1298" t="s">
        <v>3971</v>
      </c>
    </row>
    <row r="25" spans="1:7" ht="16.149999999999999" customHeight="1">
      <c r="A25" s="1296" t="s">
        <v>3934</v>
      </c>
      <c r="B25" s="1555" t="s">
        <v>3972</v>
      </c>
      <c r="C25" s="1555"/>
      <c r="D25" s="1555"/>
      <c r="E25" s="1555"/>
      <c r="F25" s="1297" t="s">
        <v>3973</v>
      </c>
      <c r="G25" s="1298" t="s">
        <v>3974</v>
      </c>
    </row>
    <row r="26" spans="1:7">
      <c r="A26" s="1296" t="s">
        <v>3975</v>
      </c>
      <c r="B26" s="1555"/>
      <c r="C26" s="1555"/>
      <c r="D26" s="1555"/>
      <c r="E26" s="1555"/>
      <c r="F26" s="1297"/>
      <c r="G26" s="1298"/>
    </row>
    <row r="27" spans="1:7" ht="15.75" thickBot="1">
      <c r="A27" s="1301" t="s">
        <v>3940</v>
      </c>
      <c r="B27" s="1556"/>
      <c r="C27" s="1556"/>
      <c r="D27" s="1556"/>
      <c r="E27" s="1556"/>
      <c r="F27" s="1302"/>
      <c r="G27" s="1303"/>
    </row>
    <row r="28" spans="1:7">
      <c r="A28" s="1307"/>
      <c r="B28" s="1308"/>
      <c r="C28" s="1308"/>
      <c r="D28" s="1308"/>
      <c r="E28" s="1308"/>
      <c r="F28" s="1307"/>
      <c r="G28" s="1309"/>
    </row>
    <row r="29" spans="1:7" ht="15.75" thickBot="1">
      <c r="A29" s="1307"/>
      <c r="B29" s="1308"/>
      <c r="C29" s="1308"/>
      <c r="D29" s="1308"/>
      <c r="E29" s="1308"/>
      <c r="F29" s="1307"/>
      <c r="G29" s="1309"/>
    </row>
    <row r="30" spans="1:7" ht="15.75" thickBot="1">
      <c r="B30" s="1557" t="s">
        <v>3976</v>
      </c>
      <c r="C30" s="1558"/>
      <c r="D30" s="1558"/>
      <c r="E30" s="1559"/>
    </row>
    <row r="31" spans="1:7" ht="195.6" customHeight="1" thickBot="1">
      <c r="B31" s="1560" t="s">
        <v>3977</v>
      </c>
      <c r="C31" s="1561"/>
      <c r="D31" s="1561"/>
      <c r="E31" s="1562"/>
    </row>
    <row r="32" spans="1:7" ht="73.900000000000006" customHeight="1">
      <c r="B32" s="1563"/>
      <c r="C32" s="1554"/>
      <c r="D32" s="1554"/>
      <c r="E32" s="1554"/>
    </row>
    <row r="33" spans="2:5">
      <c r="B33" s="1554"/>
      <c r="C33" s="1554"/>
      <c r="D33" s="1554"/>
      <c r="E33" s="1554"/>
    </row>
    <row r="34" spans="2:5">
      <c r="B34" s="1554"/>
      <c r="C34" s="1554"/>
      <c r="D34" s="1554"/>
      <c r="E34" s="1554"/>
    </row>
    <row r="35" spans="2:5">
      <c r="B35" s="1554"/>
      <c r="C35" s="1554"/>
      <c r="D35" s="1554"/>
      <c r="E35" s="1554"/>
    </row>
  </sheetData>
  <mergeCells count="32">
    <mergeCell ref="A13:G13"/>
    <mergeCell ref="A1:G1"/>
    <mergeCell ref="A3:G3"/>
    <mergeCell ref="B4:E4"/>
    <mergeCell ref="B5:E5"/>
    <mergeCell ref="B6:E6"/>
    <mergeCell ref="B7:E7"/>
    <mergeCell ref="B8:E8"/>
    <mergeCell ref="B9:E9"/>
    <mergeCell ref="B10:E10"/>
    <mergeCell ref="B11:E11"/>
    <mergeCell ref="A12:G12"/>
    <mergeCell ref="B25:E25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4:E24"/>
    <mergeCell ref="B34:E34"/>
    <mergeCell ref="B35:E35"/>
    <mergeCell ref="B26:E26"/>
    <mergeCell ref="B27:E27"/>
    <mergeCell ref="B30:E30"/>
    <mergeCell ref="B31:E31"/>
    <mergeCell ref="B32:E32"/>
    <mergeCell ref="B33:E3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P184"/>
  <sheetViews>
    <sheetView showGridLines="0" topLeftCell="J1" zoomScaleNormal="100" workbookViewId="0">
      <selection activeCell="W17" sqref="W17"/>
    </sheetView>
  </sheetViews>
  <sheetFormatPr defaultColWidth="8.875" defaultRowHeight="17.25" outlineLevelRow="1"/>
  <cols>
    <col min="1" max="1" width="18.5" style="1153" customWidth="1"/>
    <col min="2" max="2" width="19.375" style="1172" customWidth="1"/>
    <col min="3" max="3" width="10.25" style="1172" bestFit="1" customWidth="1"/>
    <col min="4" max="7" width="2.5" style="1315" customWidth="1"/>
    <col min="8" max="8" width="12.375" style="1153" bestFit="1" customWidth="1"/>
    <col min="9" max="9" width="24.5" style="1153" bestFit="1" customWidth="1"/>
    <col min="10" max="10" width="47.875" style="1153" bestFit="1" customWidth="1"/>
    <col min="11" max="11" width="7.25" style="1153" bestFit="1" customWidth="1"/>
    <col min="12" max="12" width="9.5" style="1153" customWidth="1"/>
    <col min="13" max="13" width="21.125" style="1153" bestFit="1" customWidth="1"/>
    <col min="14" max="14" width="21.75" style="1153" customWidth="1"/>
    <col min="15" max="15" width="15.125" style="1153" customWidth="1"/>
    <col min="16" max="16" width="21.25" style="1153" bestFit="1" customWidth="1"/>
    <col min="17" max="17" width="48.5" style="1153" bestFit="1" customWidth="1"/>
    <col min="18" max="18" width="35.125" style="1153" customWidth="1"/>
    <col min="19" max="19" width="25.25" style="1172" bestFit="1" customWidth="1"/>
    <col min="20" max="21" width="11.625" style="1153" bestFit="1" customWidth="1"/>
    <col min="22" max="24" width="8.875" style="1153" customWidth="1"/>
    <col min="25" max="25" width="14" style="1153" customWidth="1"/>
    <col min="26" max="26" width="15.125" style="1153" customWidth="1"/>
    <col min="27" max="27" width="20.75" style="1153" bestFit="1" customWidth="1"/>
    <col min="28" max="28" width="12.75" style="1313" customWidth="1"/>
    <col min="29" max="32" width="6.625" style="1313" customWidth="1"/>
    <col min="33" max="33" width="18.125" style="1153" bestFit="1" customWidth="1"/>
    <col min="34" max="34" width="15.25" style="1153" bestFit="1" customWidth="1"/>
    <col min="35" max="35" width="13.75" style="1153" bestFit="1" customWidth="1"/>
    <col min="36" max="36" width="23" style="1153" bestFit="1" customWidth="1"/>
    <col min="37" max="37" width="13.125" style="1153" bestFit="1" customWidth="1"/>
    <col min="38" max="38" width="15.25" style="1153" bestFit="1" customWidth="1"/>
    <col min="39" max="39" width="19.625" style="1153" customWidth="1"/>
    <col min="40" max="40" width="12.25" style="1153" customWidth="1"/>
    <col min="41" max="41" width="14.125" style="1153" customWidth="1"/>
    <col min="42" max="42" width="7.5" style="1153" customWidth="1"/>
    <col min="43" max="43" width="21.125" style="1153" bestFit="1" customWidth="1"/>
    <col min="44" max="44" width="16.375" style="1153" customWidth="1"/>
    <col min="45" max="45" width="6.625" style="1153" customWidth="1"/>
    <col min="46" max="46" width="10" style="1153" customWidth="1"/>
    <col min="47" max="47" width="14.125" style="1153" customWidth="1"/>
    <col min="48" max="48" width="6.625" style="1153" customWidth="1"/>
    <col min="49" max="49" width="10" style="1153" customWidth="1"/>
    <col min="50" max="50" width="14.125" style="1153" customWidth="1"/>
    <col min="51" max="51" width="6.625" style="1153" customWidth="1"/>
    <col min="52" max="52" width="10.875" style="1153" customWidth="1"/>
    <col min="53" max="53" width="13.75" style="1153" customWidth="1"/>
    <col min="54" max="54" width="6.625" style="1153" customWidth="1"/>
    <col min="55" max="55" width="10.5" style="1153" customWidth="1"/>
    <col min="56" max="56" width="13" style="1153" customWidth="1"/>
    <col min="57" max="57" width="6.625" style="1153" customWidth="1"/>
    <col min="58" max="58" width="9.5" style="1153" customWidth="1"/>
    <col min="59" max="59" width="14.125" style="1153" bestFit="1" customWidth="1"/>
    <col min="60" max="60" width="6.625" style="1153" customWidth="1"/>
    <col min="61" max="61" width="36.5" style="1153" bestFit="1" customWidth="1"/>
    <col min="62" max="62" width="14.25" style="1153" bestFit="1" customWidth="1"/>
    <col min="63" max="63" width="18.5" style="1153" customWidth="1"/>
    <col min="64" max="64" width="10.5" style="1153" bestFit="1" customWidth="1"/>
    <col min="65" max="16384" width="8.875" style="1153"/>
  </cols>
  <sheetData>
    <row r="1" spans="1:68" s="1079" customFormat="1" ht="19.899999999999999" customHeight="1">
      <c r="A1" s="1314" t="s">
        <v>4198</v>
      </c>
      <c r="B1" s="1587" t="s">
        <v>3978</v>
      </c>
      <c r="C1" s="1587"/>
      <c r="D1" s="1587"/>
      <c r="E1" s="1587"/>
      <c r="F1" s="1311"/>
      <c r="G1" s="1311"/>
      <c r="H1" s="1311"/>
      <c r="I1" s="1312" t="s">
        <v>4133</v>
      </c>
      <c r="J1" s="1312"/>
      <c r="K1" s="1312"/>
      <c r="L1" s="1312"/>
      <c r="M1" s="1312"/>
      <c r="N1" s="1312"/>
      <c r="O1" s="1312"/>
      <c r="P1" s="1272"/>
      <c r="Q1" s="1078"/>
      <c r="R1" s="1078"/>
      <c r="S1" s="1272"/>
      <c r="T1" s="1078"/>
      <c r="U1" s="1078"/>
      <c r="V1" s="1078"/>
      <c r="W1" s="1078"/>
      <c r="X1" s="1078"/>
      <c r="Y1" s="1078"/>
      <c r="Z1" s="1078"/>
      <c r="AA1" s="1078"/>
      <c r="AB1" s="1313"/>
      <c r="AC1" s="1313"/>
      <c r="AD1" s="1313"/>
      <c r="AE1" s="1313"/>
      <c r="AF1" s="1313"/>
      <c r="AG1" s="1078"/>
      <c r="AH1" s="1078"/>
      <c r="AI1" s="1078"/>
      <c r="AJ1" s="1078"/>
      <c r="AK1" s="1078"/>
      <c r="AL1" s="1078"/>
      <c r="AM1" s="1078"/>
      <c r="AN1" s="1078"/>
      <c r="AO1" s="1078"/>
      <c r="AP1" s="1078"/>
      <c r="AQ1" s="1078"/>
      <c r="AR1" s="1078"/>
      <c r="AS1" s="1078"/>
      <c r="AT1" s="1078"/>
      <c r="AU1" s="1078"/>
      <c r="AV1" s="1078"/>
      <c r="AW1" s="1078"/>
      <c r="AX1" s="1078"/>
      <c r="AY1" s="1078"/>
      <c r="AZ1" s="1078"/>
      <c r="BA1" s="1078"/>
      <c r="BB1" s="1078"/>
      <c r="BC1" s="1078"/>
      <c r="BG1" s="1080"/>
      <c r="BH1" s="1080"/>
      <c r="BI1" s="1080"/>
      <c r="BJ1" s="1080"/>
    </row>
    <row r="2" spans="1:68" s="1079" customFormat="1" ht="13.9" customHeight="1">
      <c r="A2" s="1314" t="s">
        <v>4199</v>
      </c>
      <c r="B2" s="1587" t="s">
        <v>3978</v>
      </c>
      <c r="C2" s="1587"/>
      <c r="D2" s="1587"/>
      <c r="E2" s="1587"/>
      <c r="F2" s="1310"/>
      <c r="G2" s="1310"/>
      <c r="H2" s="1316"/>
      <c r="I2" s="1316"/>
      <c r="J2" s="1316"/>
      <c r="K2" s="1316"/>
      <c r="L2" s="1316"/>
      <c r="M2" s="1316"/>
      <c r="N2" s="1316"/>
      <c r="O2" s="1316"/>
      <c r="P2" s="1077"/>
      <c r="Q2" s="1077"/>
      <c r="R2" s="1077"/>
      <c r="S2" s="1272"/>
      <c r="T2" s="1077"/>
      <c r="U2" s="1077"/>
      <c r="V2" s="1077"/>
      <c r="W2" s="1081"/>
      <c r="X2" s="1077"/>
      <c r="Y2" s="1077"/>
      <c r="Z2" s="1077"/>
      <c r="AA2" s="1077"/>
      <c r="AB2" s="1313"/>
      <c r="AC2" s="1313"/>
      <c r="AD2" s="1313"/>
      <c r="AE2" s="1313"/>
      <c r="AF2" s="1313"/>
      <c r="AG2" s="1077"/>
      <c r="AH2" s="1077"/>
      <c r="AI2" s="1077"/>
      <c r="AJ2" s="1077"/>
      <c r="AK2" s="1077"/>
      <c r="AL2" s="1077"/>
      <c r="AM2" s="1077"/>
      <c r="AN2" s="1077"/>
      <c r="AO2" s="1077"/>
      <c r="AP2" s="1077"/>
      <c r="AQ2" s="1077"/>
      <c r="AR2" s="1077"/>
      <c r="AS2" s="1077"/>
      <c r="AT2" s="1077"/>
      <c r="AU2" s="1077"/>
      <c r="AV2" s="1077"/>
      <c r="AW2" s="1077"/>
      <c r="AX2" s="1077"/>
      <c r="AY2" s="1077"/>
      <c r="AZ2" s="1077"/>
      <c r="BA2" s="1077"/>
      <c r="BB2" s="1077"/>
      <c r="BC2" s="1077"/>
      <c r="BG2" s="1080"/>
      <c r="BH2" s="1080"/>
      <c r="BI2" s="1080"/>
      <c r="BJ2" s="1080"/>
    </row>
    <row r="3" spans="1:68" s="1079" customFormat="1" ht="13.9" customHeight="1">
      <c r="A3" s="1317" t="s">
        <v>4125</v>
      </c>
      <c r="B3" s="1587" t="s">
        <v>3978</v>
      </c>
      <c r="C3" s="1587"/>
      <c r="D3" s="1587"/>
      <c r="E3" s="1587"/>
      <c r="F3" s="1310"/>
      <c r="G3" s="1310"/>
      <c r="H3" s="1318" t="s">
        <v>3979</v>
      </c>
      <c r="I3" s="1319"/>
      <c r="J3" s="1320"/>
      <c r="K3" s="1320"/>
      <c r="L3" s="1320"/>
      <c r="M3" s="1320"/>
      <c r="N3" s="1083" t="s">
        <v>2663</v>
      </c>
      <c r="O3" s="1316"/>
      <c r="P3" s="1081"/>
      <c r="Q3" s="1077"/>
      <c r="R3" s="1077"/>
      <c r="S3" s="1272"/>
      <c r="T3" s="1077"/>
      <c r="U3" s="1077"/>
      <c r="V3" s="1077"/>
      <c r="W3" s="1081"/>
      <c r="X3" s="1077"/>
      <c r="Y3" s="1077"/>
      <c r="Z3" s="1077"/>
      <c r="AA3" s="1077"/>
      <c r="AB3" s="1313"/>
      <c r="AC3" s="1313"/>
      <c r="AD3" s="1313"/>
      <c r="AE3" s="1313"/>
      <c r="AF3" s="1313"/>
      <c r="AG3" s="1077"/>
      <c r="AH3" s="1077"/>
      <c r="AI3" s="1077"/>
      <c r="AJ3" s="1077"/>
      <c r="AK3" s="1077"/>
      <c r="AL3" s="1077"/>
      <c r="AM3" s="1077"/>
      <c r="AN3" s="1077"/>
      <c r="AO3" s="1077"/>
      <c r="AP3" s="1077"/>
      <c r="AQ3" s="1077"/>
      <c r="AR3" s="1077"/>
      <c r="AS3" s="1077"/>
      <c r="AT3" s="1077"/>
      <c r="AU3" s="1077"/>
      <c r="AV3" s="1077"/>
      <c r="AW3" s="1077"/>
      <c r="AX3" s="1077"/>
      <c r="AY3" s="1077"/>
      <c r="AZ3" s="1077"/>
      <c r="BA3" s="1077"/>
      <c r="BB3" s="1077"/>
      <c r="BC3" s="1077"/>
      <c r="BG3" s="1080"/>
      <c r="BH3" s="1080"/>
      <c r="BI3" s="1080"/>
      <c r="BJ3" s="1080"/>
    </row>
    <row r="4" spans="1:68" s="1079" customFormat="1" ht="13.9" customHeight="1">
      <c r="A4" s="1321" t="s">
        <v>170</v>
      </c>
      <c r="B4" s="1587" t="s">
        <v>3978</v>
      </c>
      <c r="C4" s="1587"/>
      <c r="D4" s="1587"/>
      <c r="E4" s="1587"/>
      <c r="F4" s="1310"/>
      <c r="G4" s="1310"/>
      <c r="H4" s="1322" t="s">
        <v>4185</v>
      </c>
      <c r="I4" s="1323"/>
      <c r="J4" s="1324"/>
      <c r="K4" s="1324"/>
      <c r="L4" s="1324"/>
      <c r="M4" s="1324"/>
      <c r="N4" s="1083" t="s">
        <v>2665</v>
      </c>
      <c r="O4" s="1316"/>
      <c r="P4" s="1077"/>
      <c r="Q4" s="1077"/>
      <c r="R4" s="1077"/>
      <c r="S4" s="1272"/>
      <c r="T4" s="1077"/>
      <c r="U4" s="1081"/>
      <c r="V4" s="1077"/>
      <c r="W4" s="1077"/>
      <c r="X4" s="1077"/>
      <c r="Y4" s="1077"/>
      <c r="Z4" s="1077"/>
      <c r="AA4" s="1077"/>
      <c r="AB4" s="1313"/>
      <c r="AC4" s="1313"/>
      <c r="AD4" s="1313"/>
      <c r="AE4" s="1313"/>
      <c r="AF4" s="1313"/>
      <c r="AG4" s="1077"/>
      <c r="AH4" s="1077"/>
      <c r="AI4" s="1077"/>
      <c r="AJ4" s="1077"/>
      <c r="AK4" s="1077"/>
      <c r="AL4" s="1077"/>
      <c r="AM4" s="1077"/>
      <c r="AN4" s="1077"/>
      <c r="AO4" s="1077"/>
      <c r="AP4" s="1077"/>
      <c r="AQ4" s="1077"/>
      <c r="AR4" s="1077"/>
      <c r="AS4" s="1077"/>
      <c r="AT4" s="1077"/>
      <c r="AU4" s="1077"/>
      <c r="AV4" s="1077"/>
      <c r="AW4" s="1077"/>
      <c r="AX4" s="1077"/>
      <c r="AY4" s="1077"/>
      <c r="AZ4" s="1077"/>
      <c r="BA4" s="1077"/>
      <c r="BE4" s="1080"/>
      <c r="BF4" s="1080"/>
      <c r="BG4" s="1080"/>
    </row>
    <row r="5" spans="1:68" s="1079" customFormat="1" ht="13.9" customHeight="1">
      <c r="A5" s="1321" t="s">
        <v>4124</v>
      </c>
      <c r="B5" s="1587" t="s">
        <v>3978</v>
      </c>
      <c r="C5" s="1587"/>
      <c r="D5" s="1587"/>
      <c r="E5" s="1587"/>
      <c r="F5" s="1310"/>
      <c r="G5" s="1310"/>
      <c r="H5" s="1325" t="s">
        <v>4186</v>
      </c>
      <c r="I5" s="1326"/>
      <c r="J5" s="1327"/>
      <c r="K5" s="1327"/>
      <c r="L5" s="1327"/>
      <c r="M5" s="1327"/>
      <c r="N5" s="1083" t="s">
        <v>2667</v>
      </c>
      <c r="O5" s="1316"/>
      <c r="P5" s="1077"/>
      <c r="Q5" s="1077"/>
      <c r="R5" s="1077"/>
      <c r="S5" s="1272"/>
      <c r="T5" s="1081"/>
      <c r="U5" s="1077"/>
      <c r="V5" s="1077"/>
      <c r="W5" s="1077"/>
      <c r="X5" s="1077"/>
      <c r="Y5" s="1077"/>
      <c r="Z5" s="1077"/>
      <c r="AA5" s="1077"/>
      <c r="AB5" s="1313"/>
      <c r="AC5" s="1313"/>
      <c r="AD5" s="1313"/>
      <c r="AE5" s="1313"/>
      <c r="AF5" s="1313"/>
      <c r="AG5" s="1077"/>
      <c r="AH5" s="1077"/>
      <c r="AI5" s="1077"/>
      <c r="AJ5" s="1077"/>
      <c r="AK5" s="1077"/>
      <c r="AL5" s="1077"/>
      <c r="AM5" s="1077"/>
      <c r="AN5" s="1077"/>
      <c r="AO5" s="1077"/>
      <c r="AP5" s="1077"/>
      <c r="AQ5" s="1077"/>
      <c r="AR5" s="1077"/>
      <c r="AS5" s="1077"/>
      <c r="AT5" s="1077"/>
      <c r="AU5" s="1077"/>
      <c r="AV5" s="1077"/>
      <c r="AW5" s="1077"/>
      <c r="AX5" s="1077"/>
      <c r="AY5" s="1077"/>
      <c r="AZ5" s="1077"/>
      <c r="BD5" s="1080"/>
      <c r="BE5" s="1080"/>
      <c r="BF5" s="1080"/>
    </row>
    <row r="6" spans="1:68" s="1079" customFormat="1" ht="13.9" customHeight="1">
      <c r="A6" s="1317" t="s">
        <v>540</v>
      </c>
      <c r="B6" s="1587" t="s">
        <v>3978</v>
      </c>
      <c r="C6" s="1587"/>
      <c r="D6" s="1587"/>
      <c r="E6" s="1587"/>
      <c r="F6" s="1310"/>
      <c r="G6" s="1310"/>
      <c r="H6" s="1328"/>
      <c r="I6" s="1328"/>
      <c r="J6" s="1329"/>
      <c r="K6" s="1329"/>
      <c r="L6" s="1329"/>
      <c r="M6" s="1329"/>
      <c r="N6" s="1083" t="s">
        <v>3928</v>
      </c>
      <c r="O6" s="1316"/>
      <c r="P6" s="1077"/>
      <c r="Q6" s="1077"/>
      <c r="R6" s="1077"/>
      <c r="S6" s="1272"/>
      <c r="T6" s="1077"/>
      <c r="U6" s="1077"/>
      <c r="V6" s="1077"/>
      <c r="W6" s="1077"/>
      <c r="X6" s="1077"/>
      <c r="Y6" s="1077"/>
      <c r="Z6" s="1077"/>
      <c r="AA6" s="1077"/>
      <c r="AB6" s="1313"/>
      <c r="AC6" s="1313"/>
      <c r="AD6" s="1313"/>
      <c r="AE6" s="1313"/>
      <c r="AF6" s="1313"/>
      <c r="AG6" s="1077"/>
      <c r="AH6" s="1077"/>
      <c r="AI6" s="1077"/>
      <c r="AJ6" s="1077"/>
      <c r="AK6" s="1077"/>
      <c r="AL6" s="1077"/>
      <c r="AM6" s="1077"/>
      <c r="AN6" s="1077"/>
      <c r="AO6" s="1077"/>
      <c r="AP6" s="1077"/>
      <c r="AQ6" s="1077"/>
      <c r="AR6" s="1077"/>
      <c r="AS6" s="1077"/>
      <c r="AT6" s="1077"/>
      <c r="AU6" s="1077"/>
      <c r="AV6" s="1077"/>
      <c r="AW6" s="1077"/>
      <c r="AX6" s="1077"/>
      <c r="AY6" s="1077"/>
      <c r="AZ6" s="1077"/>
      <c r="BA6" s="1077"/>
      <c r="BE6" s="1080"/>
      <c r="BF6" s="1080"/>
      <c r="BG6" s="1080"/>
    </row>
    <row r="7" spans="1:68" s="1079" customFormat="1" ht="13.9" customHeight="1">
      <c r="A7" s="1317" t="s">
        <v>1356</v>
      </c>
      <c r="B7" s="1587" t="s">
        <v>3978</v>
      </c>
      <c r="C7" s="1587"/>
      <c r="D7" s="1587"/>
      <c r="E7" s="1587"/>
      <c r="F7" s="1310"/>
      <c r="G7" s="1310"/>
      <c r="H7" s="1330" t="s">
        <v>3980</v>
      </c>
      <c r="I7" s="1331"/>
      <c r="J7" s="1331"/>
      <c r="K7" s="1331"/>
      <c r="L7" s="1331"/>
      <c r="M7" s="1331"/>
      <c r="N7" s="1316"/>
      <c r="O7" s="1316"/>
      <c r="P7" s="1077"/>
      <c r="Q7" s="1077"/>
      <c r="R7" s="1077"/>
      <c r="S7" s="1082"/>
      <c r="T7" s="1077"/>
      <c r="U7" s="1077"/>
      <c r="V7" s="1077"/>
      <c r="W7" s="1077"/>
      <c r="X7" s="1077"/>
      <c r="Y7" s="1077"/>
      <c r="Z7" s="1077"/>
      <c r="AA7" s="1077"/>
      <c r="AB7" s="1313"/>
      <c r="AC7" s="1313"/>
      <c r="AD7" s="1313"/>
      <c r="AE7" s="1313"/>
      <c r="AF7" s="1313"/>
      <c r="AG7" s="1077"/>
      <c r="AH7" s="1077"/>
      <c r="AI7" s="1077"/>
      <c r="AJ7" s="1077"/>
      <c r="AK7" s="1077"/>
      <c r="AL7" s="1077"/>
      <c r="AM7" s="1077"/>
      <c r="AN7" s="1077"/>
      <c r="AO7" s="1077"/>
      <c r="AP7" s="1077"/>
      <c r="AQ7" s="1077"/>
      <c r="AR7" s="1077"/>
      <c r="AS7" s="1077"/>
      <c r="AT7" s="1077"/>
      <c r="AU7" s="1077"/>
      <c r="AV7" s="1077"/>
      <c r="AW7" s="1077"/>
      <c r="AX7" s="1077"/>
      <c r="AY7" s="1077"/>
      <c r="BC7" s="1080"/>
      <c r="BD7" s="1080"/>
      <c r="BE7" s="1080"/>
    </row>
    <row r="8" spans="1:68" s="1079" customFormat="1" ht="13.9" customHeight="1">
      <c r="A8" s="1406" t="s">
        <v>3984</v>
      </c>
      <c r="B8" s="1403" t="s">
        <v>4145</v>
      </c>
      <c r="C8" s="1404" t="s">
        <v>3987</v>
      </c>
      <c r="D8" s="1404"/>
      <c r="E8" s="1404"/>
      <c r="F8" s="1332"/>
      <c r="G8" s="1332"/>
      <c r="H8" s="1283"/>
      <c r="I8" s="1283"/>
      <c r="J8" s="1283"/>
      <c r="K8" s="1283"/>
      <c r="L8" s="1283"/>
      <c r="M8" s="1283"/>
      <c r="N8" s="1083" t="s">
        <v>3929</v>
      </c>
      <c r="O8" s="1316"/>
      <c r="P8" s="1077"/>
      <c r="Q8" s="1077"/>
      <c r="R8" s="1077"/>
      <c r="S8" s="1082"/>
      <c r="T8" s="1077"/>
      <c r="U8" s="1077"/>
      <c r="V8" s="1077"/>
      <c r="W8" s="1077"/>
      <c r="X8" s="1077"/>
      <c r="Y8" s="1077"/>
      <c r="Z8" s="1077"/>
      <c r="AA8" s="1077"/>
      <c r="AB8" s="1313"/>
      <c r="AC8" s="1313"/>
      <c r="AD8" s="1313"/>
      <c r="AE8" s="1313"/>
      <c r="AF8" s="1313"/>
      <c r="AG8" s="1077"/>
      <c r="AH8" s="1077"/>
      <c r="AI8" s="1077"/>
      <c r="AJ8" s="1077"/>
      <c r="AK8" s="1077"/>
      <c r="AL8" s="1077"/>
      <c r="AM8" s="1077"/>
      <c r="AN8" s="1077"/>
      <c r="AO8" s="1077"/>
      <c r="AP8" s="1077"/>
      <c r="AQ8" s="1077"/>
      <c r="AR8" s="1077"/>
      <c r="AS8" s="1077"/>
      <c r="AT8" s="1077"/>
      <c r="AU8" s="1077"/>
      <c r="AV8" s="1077"/>
      <c r="AW8" s="1077"/>
      <c r="AX8" s="1077"/>
      <c r="AY8" s="1077"/>
      <c r="BC8" s="1080"/>
      <c r="BD8" s="1080"/>
      <c r="BE8" s="1080"/>
    </row>
    <row r="9" spans="1:68" s="1079" customFormat="1" ht="13.9" customHeight="1">
      <c r="A9" s="1407" t="s">
        <v>3985</v>
      </c>
      <c r="B9" s="1403" t="s">
        <v>3978</v>
      </c>
      <c r="C9" s="1403"/>
      <c r="D9" s="1403"/>
      <c r="E9" s="1403"/>
      <c r="F9" s="1316"/>
      <c r="G9" s="1316"/>
      <c r="H9" s="1284" t="s">
        <v>3927</v>
      </c>
      <c r="I9" s="1283" t="s">
        <v>3921</v>
      </c>
      <c r="J9" s="1283"/>
      <c r="K9" s="1283"/>
      <c r="L9" s="1283"/>
      <c r="M9" s="1283"/>
      <c r="N9" s="1083" t="s">
        <v>3929</v>
      </c>
      <c r="O9" s="1077"/>
      <c r="P9" s="1077"/>
      <c r="Q9" s="1077"/>
      <c r="R9" s="1077"/>
      <c r="S9" s="1272"/>
      <c r="T9" s="1077"/>
      <c r="U9" s="1077"/>
      <c r="V9" s="1077"/>
      <c r="W9" s="1077"/>
      <c r="X9" s="1077"/>
      <c r="Y9" s="1077"/>
      <c r="Z9" s="1077"/>
      <c r="AA9" s="1077"/>
      <c r="AB9" s="1333"/>
      <c r="AC9" s="1333"/>
      <c r="AD9" s="1333"/>
      <c r="AE9" s="1333"/>
      <c r="AF9" s="1333"/>
      <c r="AG9" s="1077"/>
      <c r="AH9" s="1077"/>
      <c r="AI9" s="1077"/>
      <c r="AJ9" s="1077"/>
      <c r="AK9" s="1077"/>
      <c r="AL9" s="1077"/>
      <c r="AM9" s="1077"/>
      <c r="AN9" s="1077"/>
      <c r="AO9" s="1077"/>
      <c r="AP9" s="1077"/>
      <c r="AQ9" s="1077"/>
      <c r="AR9" s="1077"/>
      <c r="AS9" s="1077"/>
      <c r="AT9" s="1077"/>
      <c r="AU9" s="1077"/>
      <c r="AV9" s="1077"/>
      <c r="AW9" s="1077"/>
      <c r="AX9" s="1077"/>
      <c r="AY9" s="1077"/>
      <c r="AZ9" s="1077"/>
      <c r="BA9" s="1077"/>
      <c r="BE9" s="1080"/>
      <c r="BF9" s="1080"/>
      <c r="BG9" s="1080"/>
    </row>
    <row r="10" spans="1:68" s="1079" customFormat="1" ht="13.9" customHeight="1">
      <c r="A10" s="1407" t="s">
        <v>4117</v>
      </c>
      <c r="B10" s="1403" t="s">
        <v>3978</v>
      </c>
      <c r="C10" s="1403"/>
      <c r="D10" s="1403"/>
      <c r="E10" s="1403"/>
      <c r="F10" s="1272"/>
      <c r="G10" s="1310"/>
      <c r="H10" s="1608" t="s">
        <v>3926</v>
      </c>
      <c r="I10" s="1608"/>
      <c r="J10" s="1608"/>
      <c r="K10" s="1608"/>
      <c r="L10" s="1608"/>
      <c r="M10" s="1288"/>
      <c r="N10" s="1083" t="s">
        <v>3929</v>
      </c>
      <c r="O10" s="1077"/>
      <c r="P10" s="1077"/>
      <c r="Q10" s="1077"/>
      <c r="R10" s="1077"/>
      <c r="S10" s="1272"/>
      <c r="T10" s="1077"/>
      <c r="U10" s="1077"/>
      <c r="V10" s="1077"/>
      <c r="W10" s="1077"/>
      <c r="X10" s="1077"/>
      <c r="Y10" s="1077"/>
      <c r="Z10" s="1077"/>
      <c r="AA10" s="1077"/>
      <c r="AB10" s="1334"/>
      <c r="AC10" s="1334"/>
      <c r="AD10" s="1334"/>
      <c r="AE10" s="1334"/>
      <c r="AF10" s="1334"/>
      <c r="AG10" s="1077"/>
      <c r="AH10" s="1077"/>
      <c r="AI10" s="1077"/>
      <c r="AJ10" s="1077"/>
      <c r="AK10" s="1077"/>
      <c r="AL10" s="1077"/>
      <c r="AM10" s="1083"/>
      <c r="AN10" s="1077"/>
      <c r="AO10" s="1077"/>
      <c r="AP10" s="1077"/>
      <c r="AQ10" s="1077"/>
      <c r="AR10" s="1077"/>
      <c r="AS10" s="1077"/>
      <c r="AT10" s="1077"/>
      <c r="AU10" s="1077"/>
      <c r="AV10" s="1077"/>
      <c r="AW10" s="1077"/>
      <c r="AX10" s="1077"/>
      <c r="AY10" s="1077"/>
      <c r="AZ10" s="1077"/>
      <c r="BA10" s="1077"/>
      <c r="BB10" s="1077"/>
      <c r="BC10" s="1077"/>
      <c r="BG10" s="1080"/>
      <c r="BH10" s="1080"/>
      <c r="BI10" s="1080"/>
      <c r="BJ10" s="1080"/>
    </row>
    <row r="11" spans="1:68" s="1079" customFormat="1" ht="13.9" customHeight="1">
      <c r="A11" s="1407" t="s">
        <v>4118</v>
      </c>
      <c r="B11" s="1403" t="s">
        <v>3978</v>
      </c>
      <c r="C11" s="1403"/>
      <c r="D11" s="1403"/>
      <c r="E11" s="1403"/>
      <c r="F11" s="1272"/>
      <c r="G11" s="1310"/>
      <c r="H11" s="1086"/>
      <c r="I11" s="1086"/>
      <c r="J11" s="1077"/>
      <c r="K11" s="1077"/>
      <c r="L11" s="1077"/>
      <c r="M11" s="1085"/>
      <c r="N11" s="1077"/>
      <c r="O11" s="1077"/>
      <c r="P11" s="1084"/>
      <c r="Q11" s="1077"/>
      <c r="R11" s="1077"/>
      <c r="S11" s="1285"/>
      <c r="T11" s="1077"/>
      <c r="U11" s="1077"/>
      <c r="V11" s="1077"/>
      <c r="W11" s="1077"/>
      <c r="X11" s="1077"/>
      <c r="Y11" s="1077"/>
      <c r="Z11" s="1077"/>
      <c r="AA11" s="1077"/>
      <c r="AB11" s="1334"/>
      <c r="AC11" s="1334"/>
      <c r="AD11" s="1334"/>
      <c r="AE11" s="1334"/>
      <c r="AF11" s="1334"/>
      <c r="AG11" s="1077"/>
      <c r="AH11" s="1077"/>
      <c r="AI11" s="1077"/>
      <c r="AJ11" s="1077"/>
      <c r="AK11" s="1077"/>
      <c r="AL11" s="1077"/>
      <c r="AM11" s="1083"/>
      <c r="AN11" s="1077"/>
      <c r="AO11" s="1077"/>
      <c r="AP11" s="1077"/>
      <c r="AQ11" s="1077"/>
      <c r="AR11" s="1077"/>
      <c r="AS11" s="1077"/>
      <c r="AT11" s="1077"/>
      <c r="AU11" s="1077"/>
      <c r="AV11" s="1077"/>
      <c r="AW11" s="1077"/>
      <c r="AX11" s="1077"/>
      <c r="AY11" s="1077"/>
      <c r="AZ11" s="1077"/>
      <c r="BA11" s="1077"/>
      <c r="BB11" s="1077"/>
      <c r="BC11" s="1077"/>
      <c r="BD11" s="1077"/>
      <c r="BE11" s="1077"/>
      <c r="BF11" s="1077"/>
      <c r="BG11" s="1077"/>
      <c r="BH11" s="1077"/>
      <c r="BI11" s="1077"/>
      <c r="BJ11" s="1077"/>
      <c r="BN11" s="1080"/>
      <c r="BO11" s="1080"/>
      <c r="BP11" s="1080"/>
    </row>
    <row r="12" spans="1:68" s="1079" customFormat="1" ht="13.9" customHeight="1">
      <c r="A12" s="1407" t="s">
        <v>4195</v>
      </c>
      <c r="B12" s="1412" t="s">
        <v>3978</v>
      </c>
      <c r="C12" s="1412"/>
      <c r="D12" s="1412"/>
      <c r="E12" s="1412"/>
      <c r="F12" s="1272"/>
      <c r="G12" s="1310"/>
      <c r="H12" s="1086"/>
      <c r="I12" s="1086"/>
      <c r="J12" s="1077"/>
      <c r="K12" s="1077"/>
      <c r="L12" s="1077"/>
      <c r="M12" s="1085"/>
      <c r="N12" s="1077"/>
      <c r="O12" s="1077"/>
      <c r="P12" s="1084"/>
      <c r="Q12" s="1077"/>
      <c r="R12" s="1077"/>
      <c r="S12" s="1285"/>
      <c r="T12" s="1077"/>
      <c r="U12" s="1077"/>
      <c r="V12" s="1077"/>
      <c r="W12" s="1077"/>
      <c r="X12" s="1077"/>
      <c r="Y12" s="1077"/>
      <c r="Z12" s="1077"/>
      <c r="AA12" s="1077"/>
      <c r="AB12" s="1334"/>
      <c r="AC12" s="1334"/>
      <c r="AD12" s="1334"/>
      <c r="AE12" s="1334"/>
      <c r="AF12" s="1334"/>
      <c r="AG12" s="1077"/>
      <c r="AH12" s="1077"/>
      <c r="AI12" s="1077"/>
      <c r="AJ12" s="1077"/>
      <c r="AK12" s="1077"/>
      <c r="AL12" s="1077"/>
      <c r="AM12" s="1083"/>
      <c r="AN12" s="1077"/>
      <c r="AO12" s="1077"/>
      <c r="AP12" s="1077"/>
      <c r="AQ12" s="1077"/>
      <c r="AR12" s="1077"/>
      <c r="AS12" s="1077"/>
      <c r="AT12" s="1077"/>
      <c r="AU12" s="1077"/>
      <c r="AV12" s="1077"/>
      <c r="AW12" s="1077"/>
      <c r="AX12" s="1077"/>
      <c r="AY12" s="1077"/>
      <c r="AZ12" s="1077"/>
      <c r="BA12" s="1077"/>
      <c r="BB12" s="1077"/>
      <c r="BC12" s="1077"/>
      <c r="BD12" s="1077"/>
      <c r="BE12" s="1077"/>
      <c r="BF12" s="1077"/>
      <c r="BG12" s="1077"/>
      <c r="BH12" s="1077"/>
      <c r="BI12" s="1077"/>
      <c r="BJ12" s="1077"/>
      <c r="BN12" s="1080"/>
      <c r="BO12" s="1080"/>
      <c r="BP12" s="1080"/>
    </row>
    <row r="13" spans="1:68" s="1079" customFormat="1" ht="13.9" customHeight="1">
      <c r="A13" s="1407" t="s">
        <v>4194</v>
      </c>
      <c r="B13" s="1441" t="s">
        <v>3978</v>
      </c>
      <c r="C13" s="1441"/>
      <c r="D13" s="1441"/>
      <c r="E13" s="1441"/>
      <c r="F13" s="1272"/>
      <c r="G13" s="1310"/>
      <c r="H13" s="1086"/>
      <c r="I13" s="1086"/>
      <c r="J13" s="1077"/>
      <c r="K13" s="1077"/>
      <c r="L13" s="1077"/>
      <c r="M13" s="1085"/>
      <c r="N13" s="1077"/>
      <c r="O13" s="1077"/>
      <c r="P13" s="1084"/>
      <c r="Q13" s="1077"/>
      <c r="R13" s="1077"/>
      <c r="S13" s="1285"/>
      <c r="T13" s="1077"/>
      <c r="U13" s="1077"/>
      <c r="V13" s="1077"/>
      <c r="W13" s="1077"/>
      <c r="X13" s="1077"/>
      <c r="Y13" s="1077"/>
      <c r="Z13" s="1077"/>
      <c r="AA13" s="1077"/>
      <c r="AB13" s="1334"/>
      <c r="AC13" s="1334"/>
      <c r="AD13" s="1334"/>
      <c r="AE13" s="1334"/>
      <c r="AF13" s="1334"/>
      <c r="AG13" s="1077"/>
      <c r="AH13" s="1077"/>
      <c r="AI13" s="1077"/>
      <c r="AJ13" s="1077"/>
      <c r="AK13" s="1077"/>
      <c r="AL13" s="1077"/>
      <c r="AM13" s="1083"/>
      <c r="AN13" s="1077"/>
      <c r="AO13" s="1077"/>
      <c r="AP13" s="1077"/>
      <c r="AQ13" s="1077"/>
      <c r="AR13" s="1077"/>
      <c r="AS13" s="1077"/>
      <c r="AT13" s="1077"/>
      <c r="AU13" s="1077"/>
      <c r="AV13" s="1077"/>
      <c r="AW13" s="1077"/>
      <c r="AX13" s="1077"/>
      <c r="AY13" s="1077"/>
      <c r="AZ13" s="1077"/>
      <c r="BA13" s="1077"/>
      <c r="BB13" s="1077"/>
      <c r="BC13" s="1077"/>
      <c r="BD13" s="1077"/>
      <c r="BE13" s="1077"/>
      <c r="BF13" s="1077"/>
      <c r="BG13" s="1077"/>
      <c r="BH13" s="1077"/>
      <c r="BI13" s="1077"/>
      <c r="BJ13" s="1077"/>
      <c r="BN13" s="1080"/>
      <c r="BO13" s="1080"/>
      <c r="BP13" s="1080"/>
    </row>
    <row r="14" spans="1:68" s="1272" customFormat="1" ht="13.9" customHeight="1">
      <c r="A14" s="1335" t="s">
        <v>3981</v>
      </c>
      <c r="B14" s="1085"/>
      <c r="C14" s="1085"/>
      <c r="D14" s="1408"/>
      <c r="E14" s="1408"/>
      <c r="G14" s="1310"/>
      <c r="H14" s="1086"/>
      <c r="I14" s="1086"/>
      <c r="J14" s="1077"/>
      <c r="K14" s="1077"/>
      <c r="L14" s="1077"/>
      <c r="M14" s="1085"/>
      <c r="N14" s="1077"/>
      <c r="O14" s="1077"/>
      <c r="P14" s="1084"/>
      <c r="Q14" s="1077"/>
      <c r="R14" s="1077"/>
      <c r="S14" s="1285"/>
      <c r="T14" s="1077"/>
      <c r="U14" s="1077"/>
      <c r="V14" s="1077"/>
      <c r="W14" s="1077"/>
      <c r="X14" s="1077"/>
      <c r="Y14" s="1077"/>
      <c r="Z14" s="1077"/>
      <c r="AA14" s="1077"/>
      <c r="AB14" s="1334"/>
      <c r="AC14" s="1334"/>
      <c r="AD14" s="1334"/>
      <c r="AE14" s="1334"/>
      <c r="AF14" s="1334"/>
      <c r="AG14" s="1077"/>
      <c r="AH14" s="1077"/>
      <c r="AI14" s="1077"/>
      <c r="AJ14" s="1077"/>
      <c r="AK14" s="1077"/>
      <c r="AL14" s="1077"/>
      <c r="AM14" s="1087"/>
      <c r="AN14" s="1077"/>
      <c r="AO14" s="1077"/>
      <c r="AP14" s="1077"/>
      <c r="AQ14" s="1077"/>
      <c r="AR14" s="1077"/>
      <c r="AS14" s="1077"/>
      <c r="AT14" s="1077"/>
      <c r="AU14" s="1077"/>
      <c r="AV14" s="1077"/>
      <c r="AW14" s="1077"/>
      <c r="AX14" s="1077"/>
      <c r="AY14" s="1077"/>
      <c r="AZ14" s="1077"/>
      <c r="BA14" s="1077"/>
      <c r="BB14" s="1077"/>
      <c r="BC14" s="1077"/>
      <c r="BD14" s="1077"/>
      <c r="BE14" s="1077"/>
      <c r="BF14" s="1077"/>
      <c r="BG14" s="1077"/>
      <c r="BH14" s="1077"/>
      <c r="BI14" s="1077"/>
      <c r="BJ14" s="1077"/>
      <c r="BN14" s="1088"/>
      <c r="BO14" s="1088"/>
      <c r="BP14" s="1088"/>
    </row>
    <row r="15" spans="1:68" s="1272" customFormat="1" ht="13.9" customHeight="1">
      <c r="F15" s="1336"/>
      <c r="G15" s="1337"/>
      <c r="H15" s="1086"/>
      <c r="I15" s="1086"/>
      <c r="J15" s="1077"/>
      <c r="K15" s="1090"/>
      <c r="L15" s="1090"/>
      <c r="M15" s="1085"/>
      <c r="N15" s="1090"/>
      <c r="O15" s="1077"/>
      <c r="P15" s="1084"/>
      <c r="Q15" s="1077"/>
      <c r="R15" s="1077"/>
      <c r="S15" s="1286"/>
      <c r="T15" s="1090"/>
      <c r="U15" s="1090"/>
      <c r="V15" s="1090"/>
      <c r="W15" s="1090"/>
      <c r="X15" s="1090"/>
      <c r="Y15" s="1090"/>
      <c r="Z15" s="1090"/>
      <c r="AA15" s="1077"/>
      <c r="AB15" s="1334"/>
      <c r="AC15" s="1334"/>
      <c r="AD15" s="1334"/>
      <c r="AE15" s="1334"/>
      <c r="AF15" s="1334"/>
      <c r="AG15" s="1077"/>
      <c r="AH15" s="1077"/>
      <c r="AI15" s="1077"/>
      <c r="AJ15" s="1077"/>
      <c r="AK15" s="1077"/>
      <c r="AL15" s="1077"/>
      <c r="AM15" s="1089"/>
      <c r="AN15" s="1077"/>
      <c r="AO15" s="1077"/>
      <c r="AP15" s="1077"/>
      <c r="AQ15" s="1077"/>
      <c r="AR15" s="1077"/>
      <c r="AS15" s="1077"/>
      <c r="AT15" s="1077"/>
      <c r="AU15" s="1077"/>
      <c r="AV15" s="1077"/>
      <c r="AW15" s="1077"/>
      <c r="AX15" s="1077"/>
      <c r="AY15" s="1077"/>
      <c r="AZ15" s="1077"/>
      <c r="BA15" s="1077"/>
      <c r="BB15" s="1077"/>
      <c r="BC15" s="1077"/>
      <c r="BD15" s="1077"/>
      <c r="BE15" s="1077"/>
      <c r="BF15" s="1077"/>
      <c r="BG15" s="1077"/>
      <c r="BH15" s="1077"/>
      <c r="BI15" s="1090"/>
      <c r="BJ15" s="1077"/>
      <c r="BN15" s="1088"/>
      <c r="BO15" s="1088"/>
      <c r="BP15" s="1088"/>
    </row>
    <row r="16" spans="1:68" s="1092" customFormat="1" ht="28.9" customHeight="1">
      <c r="B16" s="1585" t="s">
        <v>3920</v>
      </c>
      <c r="C16" s="1600" t="s">
        <v>352</v>
      </c>
      <c r="D16" s="1609" t="s">
        <v>850</v>
      </c>
      <c r="E16" s="1610"/>
      <c r="F16" s="1610"/>
      <c r="G16" s="1611"/>
      <c r="H16" s="1583" t="s">
        <v>4146</v>
      </c>
      <c r="I16" s="1606" t="s">
        <v>3908</v>
      </c>
      <c r="J16" s="1606" t="s">
        <v>3907</v>
      </c>
      <c r="K16" s="1588" t="s">
        <v>4126</v>
      </c>
      <c r="L16" s="1588" t="s">
        <v>3400</v>
      </c>
      <c r="M16" s="1588" t="s">
        <v>3922</v>
      </c>
      <c r="N16" s="1588" t="s">
        <v>3904</v>
      </c>
      <c r="O16" s="1583" t="s">
        <v>410</v>
      </c>
      <c r="P16" s="1583" t="s">
        <v>3757</v>
      </c>
      <c r="Q16" s="1583" t="s">
        <v>3856</v>
      </c>
      <c r="R16" s="1583" t="s">
        <v>3857</v>
      </c>
      <c r="S16" s="1583" t="s">
        <v>3858</v>
      </c>
      <c r="T16" s="1589" t="s">
        <v>4129</v>
      </c>
      <c r="U16" s="1590"/>
      <c r="V16" s="1590"/>
      <c r="W16" s="1590"/>
      <c r="X16" s="1591"/>
      <c r="Y16" s="1592" t="s">
        <v>1194</v>
      </c>
      <c r="Z16" s="1593"/>
      <c r="AA16" s="1598" t="s">
        <v>162</v>
      </c>
      <c r="AB16" s="1595" t="s">
        <v>4147</v>
      </c>
      <c r="AC16" s="1595"/>
      <c r="AD16" s="1595"/>
      <c r="AE16" s="1595"/>
      <c r="AF16" s="1595"/>
      <c r="AG16" s="1596" t="s">
        <v>3917</v>
      </c>
      <c r="AH16" s="1597"/>
      <c r="AI16" s="1596" t="s">
        <v>3918</v>
      </c>
      <c r="AJ16" s="1597"/>
      <c r="AK16" s="1596" t="s">
        <v>3919</v>
      </c>
      <c r="AL16" s="1597"/>
      <c r="AM16" s="1583" t="s">
        <v>4131</v>
      </c>
      <c r="AN16" s="1602" t="s">
        <v>4144</v>
      </c>
      <c r="AO16" s="1603"/>
      <c r="AP16" s="1603"/>
      <c r="AQ16" s="1603"/>
      <c r="AR16" s="1603"/>
      <c r="AS16" s="1603"/>
      <c r="AT16" s="1603"/>
      <c r="AU16" s="1603"/>
      <c r="AV16" s="1603"/>
      <c r="AW16" s="1603"/>
      <c r="AX16" s="1603"/>
      <c r="AY16" s="1603"/>
      <c r="AZ16" s="1602" t="s">
        <v>3401</v>
      </c>
      <c r="BA16" s="1604"/>
      <c r="BB16" s="1604"/>
      <c r="BC16" s="1604"/>
      <c r="BD16" s="1604"/>
      <c r="BE16" s="1604"/>
      <c r="BF16" s="1604"/>
      <c r="BG16" s="1604"/>
      <c r="BH16" s="1605"/>
      <c r="BI16" s="1588" t="s">
        <v>3923</v>
      </c>
      <c r="BJ16" s="1588" t="s">
        <v>362</v>
      </c>
      <c r="BK16" s="1091"/>
      <c r="BL16" s="1091"/>
      <c r="BM16" s="1091"/>
    </row>
    <row r="17" spans="2:67" s="1092" customFormat="1" ht="30" customHeight="1">
      <c r="B17" s="1586"/>
      <c r="C17" s="1601"/>
      <c r="D17" s="1612"/>
      <c r="E17" s="1613"/>
      <c r="F17" s="1613"/>
      <c r="G17" s="1614"/>
      <c r="H17" s="1584"/>
      <c r="I17" s="1607"/>
      <c r="J17" s="1607"/>
      <c r="K17" s="1588"/>
      <c r="L17" s="1588"/>
      <c r="M17" s="1588"/>
      <c r="N17" s="1588"/>
      <c r="O17" s="1584"/>
      <c r="P17" s="1584"/>
      <c r="Q17" s="1584"/>
      <c r="R17" s="1584"/>
      <c r="S17" s="1584"/>
      <c r="T17" s="1282" t="s">
        <v>3905</v>
      </c>
      <c r="U17" s="1282" t="s">
        <v>3906</v>
      </c>
      <c r="V17" s="1282" t="s">
        <v>173</v>
      </c>
      <c r="W17" s="1282" t="s">
        <v>300</v>
      </c>
      <c r="X17" s="1282" t="s">
        <v>301</v>
      </c>
      <c r="Y17" s="1282" t="s">
        <v>3982</v>
      </c>
      <c r="Z17" s="1282" t="s">
        <v>3983</v>
      </c>
      <c r="AA17" s="1599"/>
      <c r="AB17" s="1405" t="s">
        <v>4130</v>
      </c>
      <c r="AC17" s="1338" t="s">
        <v>3913</v>
      </c>
      <c r="AD17" s="1338" t="s">
        <v>3914</v>
      </c>
      <c r="AE17" s="1338" t="s">
        <v>3915</v>
      </c>
      <c r="AF17" s="1338" t="s">
        <v>3916</v>
      </c>
      <c r="AG17" s="1280" t="s">
        <v>174</v>
      </c>
      <c r="AH17" s="1281" t="s">
        <v>175</v>
      </c>
      <c r="AI17" s="1280" t="s">
        <v>174</v>
      </c>
      <c r="AJ17" s="1281" t="s">
        <v>175</v>
      </c>
      <c r="AK17" s="1280" t="s">
        <v>174</v>
      </c>
      <c r="AL17" s="1281" t="s">
        <v>175</v>
      </c>
      <c r="AM17" s="1594"/>
      <c r="AN17" s="1428" t="s">
        <v>201</v>
      </c>
      <c r="AO17" s="1428" t="s">
        <v>228</v>
      </c>
      <c r="AP17" s="1429" t="s">
        <v>202</v>
      </c>
      <c r="AQ17" s="1428" t="s">
        <v>1352</v>
      </c>
      <c r="AR17" s="1428" t="s">
        <v>228</v>
      </c>
      <c r="AS17" s="1429" t="s">
        <v>202</v>
      </c>
      <c r="AT17" s="1428" t="s">
        <v>201</v>
      </c>
      <c r="AU17" s="1428" t="s">
        <v>228</v>
      </c>
      <c r="AV17" s="1429" t="s">
        <v>202</v>
      </c>
      <c r="AW17" s="1428" t="s">
        <v>201</v>
      </c>
      <c r="AX17" s="1428" t="s">
        <v>228</v>
      </c>
      <c r="AY17" s="1429" t="s">
        <v>202</v>
      </c>
      <c r="AZ17" s="1428" t="s">
        <v>1353</v>
      </c>
      <c r="BA17" s="1428" t="s">
        <v>228</v>
      </c>
      <c r="BB17" s="1429" t="s">
        <v>202</v>
      </c>
      <c r="BC17" s="1429" t="s">
        <v>1354</v>
      </c>
      <c r="BD17" s="1428" t="s">
        <v>228</v>
      </c>
      <c r="BE17" s="1429" t="s">
        <v>202</v>
      </c>
      <c r="BF17" s="1428" t="s">
        <v>1353</v>
      </c>
      <c r="BG17" s="1428" t="s">
        <v>228</v>
      </c>
      <c r="BH17" s="1429" t="s">
        <v>202</v>
      </c>
      <c r="BI17" s="1588"/>
      <c r="BJ17" s="1588"/>
      <c r="BK17" s="1091"/>
      <c r="BL17" s="1093"/>
      <c r="BM17" s="1091"/>
      <c r="BO17" s="1094"/>
    </row>
    <row r="18" spans="2:67" s="1102" customFormat="1" ht="15">
      <c r="B18" s="1096"/>
      <c r="C18" s="1096"/>
      <c r="D18" s="1096"/>
      <c r="E18" s="1096"/>
      <c r="F18" s="1096"/>
      <c r="G18" s="1096"/>
      <c r="H18" s="1096"/>
      <c r="I18" s="1101" t="s">
        <v>3410</v>
      </c>
      <c r="J18" s="1097" t="s">
        <v>1142</v>
      </c>
      <c r="K18" s="1096">
        <v>1</v>
      </c>
      <c r="L18" s="1096" t="s">
        <v>1355</v>
      </c>
      <c r="M18" s="1095" t="s">
        <v>3910</v>
      </c>
      <c r="N18" s="1098" t="s">
        <v>1143</v>
      </c>
      <c r="O18" s="1097" t="s">
        <v>63</v>
      </c>
      <c r="P18" s="1097" t="s">
        <v>64</v>
      </c>
      <c r="Q18" s="1099"/>
      <c r="R18" s="1096"/>
      <c r="S18" s="1100"/>
      <c r="T18" s="1096"/>
      <c r="U18" s="1096"/>
      <c r="V18" s="1096"/>
      <c r="W18" s="1096"/>
      <c r="X18" s="1096"/>
      <c r="Y18" s="1096"/>
      <c r="Z18" s="1096"/>
      <c r="AA18" s="1096"/>
      <c r="AB18" s="1096"/>
      <c r="AC18" s="1096"/>
      <c r="AD18" s="1096"/>
      <c r="AE18" s="1096"/>
      <c r="AF18" s="1096"/>
      <c r="AG18" s="1101" t="s">
        <v>3409</v>
      </c>
      <c r="AH18" s="1101" t="s">
        <v>3410</v>
      </c>
      <c r="AI18" s="1101" t="s">
        <v>3411</v>
      </c>
      <c r="AJ18" s="1101" t="s">
        <v>3412</v>
      </c>
      <c r="AK18" s="1101"/>
      <c r="AL18" s="1101"/>
      <c r="AM18" s="1096"/>
      <c r="AN18" s="1096"/>
      <c r="AO18" s="1096"/>
      <c r="AP18" s="1096"/>
      <c r="AQ18" s="1096"/>
      <c r="AR18" s="1096"/>
      <c r="AS18" s="1096"/>
      <c r="AT18" s="1096"/>
      <c r="AU18" s="1096"/>
      <c r="AV18" s="1096"/>
      <c r="AW18" s="1096"/>
      <c r="AX18" s="1096"/>
      <c r="AY18" s="1096"/>
      <c r="AZ18" s="1096"/>
      <c r="BA18" s="1096"/>
      <c r="BB18" s="1096"/>
      <c r="BC18" s="1096"/>
      <c r="BD18" s="1096"/>
      <c r="BE18" s="1096"/>
      <c r="BF18" s="1096"/>
      <c r="BG18" s="1096"/>
      <c r="BH18" s="1096"/>
      <c r="BI18" s="1096"/>
      <c r="BJ18" s="1096"/>
    </row>
    <row r="19" spans="2:67" s="1116" customFormat="1" ht="16.5" customHeight="1" outlineLevel="1">
      <c r="B19" s="1105"/>
      <c r="C19" s="1105"/>
      <c r="D19" s="1339"/>
      <c r="E19" s="1114"/>
      <c r="F19" s="1114"/>
      <c r="G19" s="1114"/>
      <c r="H19" s="1106"/>
      <c r="I19" s="1114" t="s">
        <v>3434</v>
      </c>
      <c r="J19" s="1108" t="s">
        <v>1144</v>
      </c>
      <c r="K19" s="1109">
        <v>1</v>
      </c>
      <c r="L19" s="1106" t="s">
        <v>1355</v>
      </c>
      <c r="M19" s="1105"/>
      <c r="N19" s="1139" t="s">
        <v>1143</v>
      </c>
      <c r="O19" s="1110" t="s">
        <v>63</v>
      </c>
      <c r="P19" s="1110" t="s">
        <v>64</v>
      </c>
      <c r="Q19" s="1111" t="s">
        <v>1830</v>
      </c>
      <c r="R19" s="1104" t="s">
        <v>863</v>
      </c>
      <c r="S19" s="1112" t="s">
        <v>864</v>
      </c>
      <c r="T19" s="1111">
        <v>359.1</v>
      </c>
      <c r="U19" s="1111">
        <v>245.32</v>
      </c>
      <c r="V19" s="1111">
        <v>5</v>
      </c>
      <c r="W19" s="1111"/>
      <c r="X19" s="1111"/>
      <c r="Y19" s="1111"/>
      <c r="Z19" s="1111"/>
      <c r="AA19" s="1113">
        <v>1</v>
      </c>
      <c r="AB19" s="1340"/>
      <c r="AC19" s="1340"/>
      <c r="AD19" s="1340"/>
      <c r="AE19" s="1340"/>
      <c r="AF19" s="1340"/>
      <c r="AG19" s="1114" t="s">
        <v>3409</v>
      </c>
      <c r="AH19" s="1114" t="s">
        <v>3434</v>
      </c>
      <c r="AI19" s="1114" t="s">
        <v>3411</v>
      </c>
      <c r="AJ19" s="1114" t="s">
        <v>3435</v>
      </c>
      <c r="AK19" s="1114"/>
      <c r="AL19" s="1114"/>
      <c r="AM19" s="1107"/>
      <c r="AN19" s="1110" t="s">
        <v>1145</v>
      </c>
      <c r="AO19" s="1107" t="s">
        <v>1146</v>
      </c>
      <c r="AP19" s="1107" t="s">
        <v>1147</v>
      </c>
      <c r="AQ19" s="1110" t="s">
        <v>1148</v>
      </c>
      <c r="AR19" s="1107"/>
      <c r="AS19" s="1107"/>
      <c r="AT19" s="1110"/>
      <c r="AU19" s="1107"/>
      <c r="AV19" s="1107"/>
      <c r="AW19" s="1110"/>
      <c r="AX19" s="1107"/>
      <c r="AY19" s="1107"/>
      <c r="AZ19" s="1110"/>
      <c r="BA19" s="1115"/>
      <c r="BB19" s="1107"/>
      <c r="BC19" s="1110"/>
      <c r="BD19" s="1107"/>
      <c r="BE19" s="1107"/>
      <c r="BF19" s="1110"/>
      <c r="BG19" s="1107"/>
      <c r="BH19" s="1107"/>
      <c r="BI19" s="1107" t="s">
        <v>1149</v>
      </c>
      <c r="BJ19" s="1107"/>
    </row>
    <row r="20" spans="2:67" s="1116" customFormat="1" ht="15" outlineLevel="1">
      <c r="B20" s="1105"/>
      <c r="C20" s="1105"/>
      <c r="D20" s="1339"/>
      <c r="E20" s="1114"/>
      <c r="F20" s="1114"/>
      <c r="G20" s="1114"/>
      <c r="H20" s="1106"/>
      <c r="I20" s="1114" t="s">
        <v>3437</v>
      </c>
      <c r="J20" s="1108" t="s">
        <v>1150</v>
      </c>
      <c r="K20" s="1117">
        <v>1</v>
      </c>
      <c r="L20" s="1106" t="s">
        <v>1355</v>
      </c>
      <c r="M20" s="1105"/>
      <c r="N20" s="1139" t="s">
        <v>1143</v>
      </c>
      <c r="O20" s="1110" t="s">
        <v>63</v>
      </c>
      <c r="P20" s="1110" t="s">
        <v>64</v>
      </c>
      <c r="Q20" s="1104" t="s">
        <v>1830</v>
      </c>
      <c r="R20" s="1104" t="s">
        <v>863</v>
      </c>
      <c r="S20" s="1103" t="s">
        <v>864</v>
      </c>
      <c r="T20" s="1104">
        <v>356.9</v>
      </c>
      <c r="U20" s="1104">
        <v>242.89</v>
      </c>
      <c r="V20" s="1104">
        <v>7.3</v>
      </c>
      <c r="W20" s="1104"/>
      <c r="X20" s="1104"/>
      <c r="Y20" s="1104"/>
      <c r="Z20" s="1104"/>
      <c r="AA20" s="1118">
        <v>1</v>
      </c>
      <c r="AB20" s="1340"/>
      <c r="AC20" s="1340"/>
      <c r="AD20" s="1340"/>
      <c r="AE20" s="1340"/>
      <c r="AF20" s="1340"/>
      <c r="AG20" s="1114" t="s">
        <v>3436</v>
      </c>
      <c r="AH20" s="1114" t="s">
        <v>3437</v>
      </c>
      <c r="AI20" s="1114" t="s">
        <v>3438</v>
      </c>
      <c r="AJ20" s="1120" t="s">
        <v>3855</v>
      </c>
      <c r="AK20" s="1114"/>
      <c r="AL20" s="1114"/>
      <c r="AM20" s="1104"/>
      <c r="AN20" s="1110" t="s">
        <v>409</v>
      </c>
      <c r="AO20" s="1111"/>
      <c r="AP20" s="1111"/>
      <c r="AQ20" s="1110" t="s">
        <v>1151</v>
      </c>
      <c r="AR20" s="1111"/>
      <c r="AS20" s="1111"/>
      <c r="AT20" s="1110"/>
      <c r="AU20" s="1111"/>
      <c r="AV20" s="1111"/>
      <c r="AW20" s="1110"/>
      <c r="AX20" s="1111"/>
      <c r="AY20" s="1111"/>
      <c r="AZ20" s="1110"/>
      <c r="BA20" s="1110"/>
      <c r="BB20" s="1111"/>
      <c r="BC20" s="1110"/>
      <c r="BD20" s="1111"/>
      <c r="BE20" s="1111"/>
      <c r="BF20" s="1110"/>
      <c r="BG20" s="1111"/>
      <c r="BH20" s="1111"/>
      <c r="BI20" s="1111" t="s">
        <v>1149</v>
      </c>
      <c r="BJ20" s="1111"/>
    </row>
    <row r="21" spans="2:67" s="1116" customFormat="1" outlineLevel="1">
      <c r="B21" s="1105"/>
      <c r="C21" s="1105"/>
      <c r="D21" s="1339"/>
      <c r="E21" s="1114"/>
      <c r="F21" s="1114"/>
      <c r="G21" s="1114"/>
      <c r="H21" s="1121"/>
      <c r="I21" s="1114" t="s">
        <v>3439</v>
      </c>
      <c r="J21" s="1108" t="s">
        <v>1152</v>
      </c>
      <c r="K21" s="1117">
        <v>1</v>
      </c>
      <c r="L21" s="1106" t="s">
        <v>1355</v>
      </c>
      <c r="M21" s="1105"/>
      <c r="N21" s="1139" t="s">
        <v>1143</v>
      </c>
      <c r="O21" s="1110" t="s">
        <v>63</v>
      </c>
      <c r="P21" s="1110" t="s">
        <v>64</v>
      </c>
      <c r="Q21" s="1111" t="s">
        <v>1830</v>
      </c>
      <c r="R21" s="1111" t="s">
        <v>863</v>
      </c>
      <c r="S21" s="1122" t="s">
        <v>864</v>
      </c>
      <c r="T21" s="1104">
        <v>273</v>
      </c>
      <c r="U21" s="1104">
        <v>12.51</v>
      </c>
      <c r="V21" s="1104">
        <v>9</v>
      </c>
      <c r="W21" s="1104"/>
      <c r="X21" s="1104"/>
      <c r="Y21" s="1104"/>
      <c r="Z21" s="1104"/>
      <c r="AA21" s="1123">
        <v>0.8</v>
      </c>
      <c r="AB21" s="1340"/>
      <c r="AC21" s="1340"/>
      <c r="AD21" s="1340"/>
      <c r="AE21" s="1340"/>
      <c r="AF21" s="1340"/>
      <c r="AG21" s="1114" t="s">
        <v>3436</v>
      </c>
      <c r="AH21" s="1114" t="s">
        <v>3439</v>
      </c>
      <c r="AI21" s="1114" t="s">
        <v>3438</v>
      </c>
      <c r="AJ21" s="1120" t="s">
        <v>3440</v>
      </c>
      <c r="AK21" s="1114"/>
      <c r="AL21" s="1114"/>
      <c r="AM21" s="1104"/>
      <c r="AN21" s="1110" t="s">
        <v>409</v>
      </c>
      <c r="AO21" s="1104"/>
      <c r="AP21" s="1107"/>
      <c r="AQ21" s="1110" t="s">
        <v>1151</v>
      </c>
      <c r="AR21" s="1104"/>
      <c r="AS21" s="1111"/>
      <c r="AT21" s="1110"/>
      <c r="AU21" s="1104"/>
      <c r="AV21" s="1111"/>
      <c r="AW21" s="1110"/>
      <c r="AX21" s="1104"/>
      <c r="AY21" s="1111"/>
      <c r="AZ21" s="1110" t="s">
        <v>1134</v>
      </c>
      <c r="BA21" s="1124" t="s">
        <v>1169</v>
      </c>
      <c r="BB21" s="1111"/>
      <c r="BC21" s="1110"/>
      <c r="BD21" s="1104"/>
      <c r="BE21" s="1111"/>
      <c r="BF21" s="1110"/>
      <c r="BG21" s="1104"/>
      <c r="BH21" s="1111"/>
      <c r="BI21" s="1104" t="s">
        <v>1149</v>
      </c>
      <c r="BJ21" s="1104"/>
    </row>
    <row r="22" spans="2:67" s="1116" customFormat="1" ht="15" outlineLevel="1">
      <c r="B22" s="1105"/>
      <c r="C22" s="1105"/>
      <c r="D22" s="1339"/>
      <c r="E22" s="1114"/>
      <c r="F22" s="1114"/>
      <c r="G22" s="1114"/>
      <c r="H22" s="1121"/>
      <c r="I22" s="1114" t="s">
        <v>3416</v>
      </c>
      <c r="J22" s="1108" t="s">
        <v>1153</v>
      </c>
      <c r="K22" s="1117">
        <v>1</v>
      </c>
      <c r="L22" s="1106" t="s">
        <v>1355</v>
      </c>
      <c r="M22" s="1105"/>
      <c r="N22" s="1139" t="s">
        <v>1143</v>
      </c>
      <c r="O22" s="1110" t="s">
        <v>195</v>
      </c>
      <c r="P22" s="1110" t="s">
        <v>1135</v>
      </c>
      <c r="Q22" s="1104" t="s">
        <v>208</v>
      </c>
      <c r="R22" s="1104" t="s">
        <v>205</v>
      </c>
      <c r="S22" s="1103"/>
      <c r="T22" s="1104"/>
      <c r="U22" s="1104"/>
      <c r="V22" s="1104"/>
      <c r="W22" s="1104">
        <v>40</v>
      </c>
      <c r="X22" s="1104"/>
      <c r="Y22" s="1104"/>
      <c r="Z22" s="1104"/>
      <c r="AA22" s="1118"/>
      <c r="AB22" s="1340"/>
      <c r="AC22" s="1340"/>
      <c r="AD22" s="1340"/>
      <c r="AE22" s="1340"/>
      <c r="AF22" s="1340"/>
      <c r="AG22" s="1114" t="s">
        <v>3413</v>
      </c>
      <c r="AH22" s="1114" t="s">
        <v>3416</v>
      </c>
      <c r="AI22" s="1114" t="s">
        <v>3417</v>
      </c>
      <c r="AJ22" s="1114" t="s">
        <v>3418</v>
      </c>
      <c r="AK22" s="1125"/>
      <c r="AL22" s="1125"/>
      <c r="AM22" s="1104"/>
      <c r="AN22" s="1110"/>
      <c r="AO22" s="1104"/>
      <c r="AP22" s="1111"/>
      <c r="AQ22" s="1110"/>
      <c r="AR22" s="1104"/>
      <c r="AS22" s="1111"/>
      <c r="AT22" s="1110"/>
      <c r="AU22" s="1104"/>
      <c r="AV22" s="1111"/>
      <c r="AW22" s="1110"/>
      <c r="AX22" s="1104"/>
      <c r="AY22" s="1111"/>
      <c r="AZ22" s="1110"/>
      <c r="BA22" s="1104"/>
      <c r="BB22" s="1111"/>
      <c r="BC22" s="1110"/>
      <c r="BD22" s="1104"/>
      <c r="BE22" s="1111"/>
      <c r="BF22" s="1110"/>
      <c r="BG22" s="1104"/>
      <c r="BH22" s="1111"/>
      <c r="BI22" s="1104"/>
      <c r="BJ22" s="1104"/>
    </row>
    <row r="23" spans="2:67" s="1116" customFormat="1" ht="15" outlineLevel="1">
      <c r="B23" s="1105"/>
      <c r="C23" s="1105"/>
      <c r="D23" s="1339"/>
      <c r="E23" s="1114"/>
      <c r="F23" s="1114"/>
      <c r="G23" s="1114"/>
      <c r="H23" s="1121"/>
      <c r="I23" s="1114" t="s">
        <v>3420</v>
      </c>
      <c r="J23" s="1108" t="s">
        <v>1154</v>
      </c>
      <c r="K23" s="1117">
        <v>1</v>
      </c>
      <c r="L23" s="1106" t="s">
        <v>1355</v>
      </c>
      <c r="M23" s="1105"/>
      <c r="N23" s="1139" t="s">
        <v>1143</v>
      </c>
      <c r="O23" s="1110" t="s">
        <v>63</v>
      </c>
      <c r="P23" s="1110" t="s">
        <v>65</v>
      </c>
      <c r="Q23" s="1104" t="s">
        <v>3270</v>
      </c>
      <c r="R23" s="1104" t="s">
        <v>3320</v>
      </c>
      <c r="S23" s="1103" t="s">
        <v>3253</v>
      </c>
      <c r="T23" s="1104">
        <v>15.3</v>
      </c>
      <c r="U23" s="1104">
        <v>21.8</v>
      </c>
      <c r="V23" s="1104"/>
      <c r="W23" s="1104"/>
      <c r="X23" s="1104"/>
      <c r="Y23" s="1104"/>
      <c r="Z23" s="1104"/>
      <c r="AA23" s="1118">
        <v>0.2</v>
      </c>
      <c r="AB23" s="1340"/>
      <c r="AC23" s="1340"/>
      <c r="AD23" s="1340"/>
      <c r="AE23" s="1340"/>
      <c r="AF23" s="1340"/>
      <c r="AG23" s="1114" t="s">
        <v>3419</v>
      </c>
      <c r="AH23" s="1114" t="s">
        <v>3420</v>
      </c>
      <c r="AI23" s="1114" t="s">
        <v>3421</v>
      </c>
      <c r="AJ23" s="1114" t="s">
        <v>3422</v>
      </c>
      <c r="AK23" s="1126" t="s">
        <v>3423</v>
      </c>
      <c r="AL23" s="1126" t="s">
        <v>3424</v>
      </c>
      <c r="AM23" s="1104"/>
      <c r="AN23" s="1110"/>
      <c r="AO23" s="1104"/>
      <c r="AP23" s="1111"/>
      <c r="AQ23" s="1110"/>
      <c r="AR23" s="1104"/>
      <c r="AS23" s="1111"/>
      <c r="AT23" s="1110"/>
      <c r="AU23" s="1104"/>
      <c r="AV23" s="1111"/>
      <c r="AW23" s="1110"/>
      <c r="AX23" s="1104"/>
      <c r="AY23" s="1111"/>
      <c r="AZ23" s="1110"/>
      <c r="BA23" s="1104"/>
      <c r="BB23" s="1111"/>
      <c r="BC23" s="1110"/>
      <c r="BD23" s="1104"/>
      <c r="BE23" s="1111"/>
      <c r="BF23" s="1110"/>
      <c r="BG23" s="1104"/>
      <c r="BH23" s="1111"/>
      <c r="BI23" s="1104"/>
      <c r="BJ23" s="1104"/>
    </row>
    <row r="24" spans="2:67" s="1116" customFormat="1" ht="15" outlineLevel="1">
      <c r="B24" s="1105"/>
      <c r="C24" s="1105"/>
      <c r="D24" s="1339"/>
      <c r="E24" s="1114"/>
      <c r="F24" s="1114"/>
      <c r="G24" s="1114"/>
      <c r="H24" s="1121"/>
      <c r="I24" s="1114" t="s">
        <v>3425</v>
      </c>
      <c r="J24" s="1108" t="s">
        <v>1155</v>
      </c>
      <c r="K24" s="1117">
        <v>1</v>
      </c>
      <c r="L24" s="1106" t="s">
        <v>1355</v>
      </c>
      <c r="M24" s="1105"/>
      <c r="N24" s="1139" t="s">
        <v>1143</v>
      </c>
      <c r="O24" s="1110" t="s">
        <v>63</v>
      </c>
      <c r="P24" s="1110" t="s">
        <v>65</v>
      </c>
      <c r="Q24" s="1104" t="s">
        <v>3270</v>
      </c>
      <c r="R24" s="1104" t="s">
        <v>3320</v>
      </c>
      <c r="S24" s="1103" t="s">
        <v>3253</v>
      </c>
      <c r="T24" s="1104">
        <v>18.8</v>
      </c>
      <c r="U24" s="1104">
        <v>21.8</v>
      </c>
      <c r="V24" s="1104"/>
      <c r="W24" s="1104"/>
      <c r="X24" s="1104"/>
      <c r="Y24" s="1104"/>
      <c r="Z24" s="1104"/>
      <c r="AA24" s="1118">
        <v>0.2</v>
      </c>
      <c r="AB24" s="1340"/>
      <c r="AC24" s="1340"/>
      <c r="AD24" s="1340"/>
      <c r="AE24" s="1340"/>
      <c r="AF24" s="1340"/>
      <c r="AG24" s="1114" t="s">
        <v>3419</v>
      </c>
      <c r="AH24" s="1114" t="s">
        <v>3425</v>
      </c>
      <c r="AI24" s="1114" t="s">
        <v>3421</v>
      </c>
      <c r="AJ24" s="1114" t="s">
        <v>3426</v>
      </c>
      <c r="AK24" s="1126" t="s">
        <v>3423</v>
      </c>
      <c r="AL24" s="1126" t="s">
        <v>3427</v>
      </c>
      <c r="AM24" s="1104"/>
      <c r="AN24" s="1110"/>
      <c r="AO24" s="1104"/>
      <c r="AP24" s="1111"/>
      <c r="AQ24" s="1110"/>
      <c r="AR24" s="1104"/>
      <c r="AS24" s="1111"/>
      <c r="AT24" s="1110"/>
      <c r="AU24" s="1104"/>
      <c r="AV24" s="1111"/>
      <c r="AW24" s="1110"/>
      <c r="AX24" s="1104"/>
      <c r="AY24" s="1111"/>
      <c r="AZ24" s="1110"/>
      <c r="BA24" s="1104"/>
      <c r="BB24" s="1111"/>
      <c r="BC24" s="1110"/>
      <c r="BD24" s="1104"/>
      <c r="BE24" s="1111"/>
      <c r="BF24" s="1110"/>
      <c r="BG24" s="1104"/>
      <c r="BH24" s="1111"/>
      <c r="BI24" s="1104"/>
      <c r="BJ24" s="1104"/>
    </row>
    <row r="25" spans="2:67" s="1116" customFormat="1" ht="15" outlineLevel="1">
      <c r="B25" s="1105"/>
      <c r="C25" s="1105"/>
      <c r="D25" s="1339"/>
      <c r="E25" s="1114"/>
      <c r="F25" s="1114"/>
      <c r="G25" s="1114"/>
      <c r="H25" s="1121"/>
      <c r="I25" s="1114" t="s">
        <v>3441</v>
      </c>
      <c r="J25" s="1108" t="s">
        <v>1156</v>
      </c>
      <c r="K25" s="1117">
        <v>2</v>
      </c>
      <c r="L25" s="1106" t="s">
        <v>1355</v>
      </c>
      <c r="M25" s="1105"/>
      <c r="N25" s="1139" t="s">
        <v>1143</v>
      </c>
      <c r="O25" s="1110" t="s">
        <v>63</v>
      </c>
      <c r="P25" s="1110" t="s">
        <v>1135</v>
      </c>
      <c r="Q25" s="1104" t="s">
        <v>3317</v>
      </c>
      <c r="R25" s="1104" t="s">
        <v>3405</v>
      </c>
      <c r="S25" s="1103" t="s">
        <v>1561</v>
      </c>
      <c r="T25" s="1104">
        <v>35</v>
      </c>
      <c r="U25" s="1104">
        <v>130</v>
      </c>
      <c r="V25" s="1104"/>
      <c r="W25" s="1104"/>
      <c r="X25" s="1104"/>
      <c r="Y25" s="1104"/>
      <c r="Z25" s="1104"/>
      <c r="AA25" s="1118">
        <v>1.5</v>
      </c>
      <c r="AB25" s="1340"/>
      <c r="AC25" s="1340"/>
      <c r="AD25" s="1340"/>
      <c r="AE25" s="1340"/>
      <c r="AF25" s="1340"/>
      <c r="AG25" s="1114" t="s">
        <v>3419</v>
      </c>
      <c r="AH25" s="1114" t="s">
        <v>3441</v>
      </c>
      <c r="AI25" s="1114" t="s">
        <v>3421</v>
      </c>
      <c r="AJ25" s="1114" t="s">
        <v>3442</v>
      </c>
      <c r="AK25" s="1126" t="s">
        <v>3423</v>
      </c>
      <c r="AL25" s="1126" t="s">
        <v>3429</v>
      </c>
      <c r="AM25" s="1121"/>
      <c r="AN25" s="1110"/>
      <c r="AO25" s="1104"/>
      <c r="AP25" s="1111"/>
      <c r="AQ25" s="1110"/>
      <c r="AR25" s="1104"/>
      <c r="AS25" s="1111"/>
      <c r="AT25" s="1110"/>
      <c r="AU25" s="1104"/>
      <c r="AV25" s="1111"/>
      <c r="AW25" s="1110"/>
      <c r="AX25" s="1104"/>
      <c r="AY25" s="1111"/>
      <c r="AZ25" s="1110"/>
      <c r="BA25" s="1104"/>
      <c r="BB25" s="1111"/>
      <c r="BC25" s="1110"/>
      <c r="BD25" s="1104"/>
      <c r="BE25" s="1111"/>
      <c r="BF25" s="1110"/>
      <c r="BG25" s="1104"/>
      <c r="BH25" s="1111"/>
      <c r="BI25" s="1104"/>
      <c r="BJ25" s="1104"/>
    </row>
    <row r="26" spans="2:67" s="1116" customFormat="1" ht="15" outlineLevel="1">
      <c r="B26" s="1105"/>
      <c r="C26" s="1105"/>
      <c r="D26" s="1339"/>
      <c r="E26" s="1114"/>
      <c r="F26" s="1114"/>
      <c r="G26" s="1114"/>
      <c r="H26" s="1121"/>
      <c r="I26" s="1114" t="s">
        <v>3443</v>
      </c>
      <c r="J26" s="1108" t="s">
        <v>1157</v>
      </c>
      <c r="K26" s="1117">
        <v>2</v>
      </c>
      <c r="L26" s="1106" t="s">
        <v>1355</v>
      </c>
      <c r="M26" s="1105"/>
      <c r="N26" s="1139" t="s">
        <v>1143</v>
      </c>
      <c r="O26" s="1110" t="s">
        <v>63</v>
      </c>
      <c r="P26" s="1110" t="s">
        <v>1135</v>
      </c>
      <c r="Q26" s="1104" t="s">
        <v>3312</v>
      </c>
      <c r="R26" s="1104" t="s">
        <v>3406</v>
      </c>
      <c r="S26" s="1103" t="s">
        <v>3407</v>
      </c>
      <c r="T26" s="1104">
        <v>10</v>
      </c>
      <c r="U26" s="1104">
        <v>189.5</v>
      </c>
      <c r="V26" s="1104"/>
      <c r="W26" s="1104"/>
      <c r="X26" s="1104"/>
      <c r="Y26" s="1104"/>
      <c r="Z26" s="1104"/>
      <c r="AA26" s="1118">
        <v>0.25</v>
      </c>
      <c r="AB26" s="1340"/>
      <c r="AC26" s="1340"/>
      <c r="AD26" s="1340"/>
      <c r="AE26" s="1340"/>
      <c r="AF26" s="1340"/>
      <c r="AG26" s="1114" t="s">
        <v>3419</v>
      </c>
      <c r="AH26" s="1114" t="s">
        <v>3443</v>
      </c>
      <c r="AI26" s="1114" t="s">
        <v>3421</v>
      </c>
      <c r="AJ26" s="1114" t="s">
        <v>3444</v>
      </c>
      <c r="AK26" s="1126" t="s">
        <v>3423</v>
      </c>
      <c r="AL26" s="1126" t="s">
        <v>3432</v>
      </c>
      <c r="AM26" s="1104"/>
      <c r="AN26" s="1110"/>
      <c r="AO26" s="1104"/>
      <c r="AP26" s="1111"/>
      <c r="AQ26" s="1110"/>
      <c r="AR26" s="1104"/>
      <c r="AS26" s="1111"/>
      <c r="AT26" s="1110"/>
      <c r="AU26" s="1104"/>
      <c r="AV26" s="1111"/>
      <c r="AW26" s="1110"/>
      <c r="AX26" s="1104"/>
      <c r="AY26" s="1111"/>
      <c r="AZ26" s="1110"/>
      <c r="BA26" s="1104"/>
      <c r="BB26" s="1111"/>
      <c r="BC26" s="1110"/>
      <c r="BD26" s="1104"/>
      <c r="BE26" s="1111"/>
      <c r="BF26" s="1110"/>
      <c r="BG26" s="1104"/>
      <c r="BH26" s="1111"/>
      <c r="BI26" s="1104"/>
      <c r="BJ26" s="1104"/>
    </row>
    <row r="27" spans="2:67" s="1116" customFormat="1" ht="15" outlineLevel="1">
      <c r="B27" s="1105"/>
      <c r="C27" s="1105"/>
      <c r="D27" s="1339"/>
      <c r="E27" s="1114"/>
      <c r="F27" s="1114"/>
      <c r="G27" s="1114"/>
      <c r="H27" s="1121"/>
      <c r="I27" s="1114" t="s">
        <v>3446</v>
      </c>
      <c r="J27" s="1127" t="s">
        <v>1158</v>
      </c>
      <c r="K27" s="1117">
        <v>4</v>
      </c>
      <c r="L27" s="1106" t="s">
        <v>1355</v>
      </c>
      <c r="M27" s="1105"/>
      <c r="N27" s="1139" t="s">
        <v>1143</v>
      </c>
      <c r="O27" s="1110" t="s">
        <v>395</v>
      </c>
      <c r="P27" s="1110" t="s">
        <v>65</v>
      </c>
      <c r="Q27" s="1104" t="s">
        <v>68</v>
      </c>
      <c r="R27" s="1104" t="s">
        <v>1868</v>
      </c>
      <c r="S27" s="1103"/>
      <c r="T27" s="1104"/>
      <c r="U27" s="1104"/>
      <c r="V27" s="1104"/>
      <c r="W27" s="1104"/>
      <c r="X27" s="1104"/>
      <c r="Y27" s="1104"/>
      <c r="Z27" s="1104"/>
      <c r="AA27" s="1118"/>
      <c r="AB27" s="1340"/>
      <c r="AC27" s="1340"/>
      <c r="AD27" s="1340"/>
      <c r="AE27" s="1340"/>
      <c r="AF27" s="1340"/>
      <c r="AG27" s="1128" t="s">
        <v>3445</v>
      </c>
      <c r="AH27" s="1114" t="s">
        <v>3446</v>
      </c>
      <c r="AI27" s="1114"/>
      <c r="AJ27" s="1114"/>
      <c r="AK27" s="1129"/>
      <c r="AL27" s="1129"/>
      <c r="AM27" s="1114" t="s">
        <v>1159</v>
      </c>
      <c r="AN27" s="1110"/>
      <c r="AO27" s="1104"/>
      <c r="AP27" s="1111"/>
      <c r="AQ27" s="1110"/>
      <c r="AR27" s="1104"/>
      <c r="AS27" s="1111"/>
      <c r="AT27" s="1110"/>
      <c r="AU27" s="1104"/>
      <c r="AV27" s="1111"/>
      <c r="AW27" s="1110"/>
      <c r="AX27" s="1104"/>
      <c r="AY27" s="1111"/>
      <c r="AZ27" s="1110"/>
      <c r="BA27" s="1104"/>
      <c r="BB27" s="1111"/>
      <c r="BC27" s="1110"/>
      <c r="BD27" s="1104"/>
      <c r="BE27" s="1111"/>
      <c r="BF27" s="1110"/>
      <c r="BG27" s="1104"/>
      <c r="BH27" s="1111"/>
      <c r="BI27" s="1104"/>
      <c r="BJ27" s="1104"/>
    </row>
    <row r="28" spans="2:67" s="1116" customFormat="1" ht="15" outlineLevel="1">
      <c r="B28" s="1105"/>
      <c r="C28" s="1105"/>
      <c r="D28" s="1339"/>
      <c r="E28" s="1114"/>
      <c r="F28" s="1114"/>
      <c r="G28" s="1114"/>
      <c r="H28" s="1121"/>
      <c r="I28" s="1114" t="s">
        <v>3447</v>
      </c>
      <c r="J28" s="1127" t="s">
        <v>1160</v>
      </c>
      <c r="K28" s="1117">
        <v>1</v>
      </c>
      <c r="L28" s="1106" t="s">
        <v>1355</v>
      </c>
      <c r="M28" s="1105"/>
      <c r="N28" s="1139" t="s">
        <v>1143</v>
      </c>
      <c r="O28" s="1110" t="s">
        <v>395</v>
      </c>
      <c r="P28" s="1110" t="s">
        <v>65</v>
      </c>
      <c r="Q28" s="1104" t="s">
        <v>68</v>
      </c>
      <c r="R28" s="1104" t="s">
        <v>1868</v>
      </c>
      <c r="S28" s="1103"/>
      <c r="T28" s="1104"/>
      <c r="U28" s="1104"/>
      <c r="V28" s="1104"/>
      <c r="W28" s="1104"/>
      <c r="X28" s="1104"/>
      <c r="Y28" s="1104"/>
      <c r="Z28" s="1104"/>
      <c r="AA28" s="1130"/>
      <c r="AB28" s="1340"/>
      <c r="AC28" s="1340"/>
      <c r="AD28" s="1340"/>
      <c r="AE28" s="1340"/>
      <c r="AF28" s="1340"/>
      <c r="AG28" s="1128" t="s">
        <v>3445</v>
      </c>
      <c r="AH28" s="1114" t="s">
        <v>3447</v>
      </c>
      <c r="AI28" s="1114"/>
      <c r="AJ28" s="1114"/>
      <c r="AK28" s="1114"/>
      <c r="AL28" s="1114"/>
      <c r="AM28" s="1114" t="s">
        <v>1161</v>
      </c>
      <c r="AN28" s="1110"/>
      <c r="AO28" s="1104"/>
      <c r="AP28" s="1111"/>
      <c r="AQ28" s="1110"/>
      <c r="AR28" s="1104"/>
      <c r="AS28" s="1111"/>
      <c r="AT28" s="1110"/>
      <c r="AU28" s="1104"/>
      <c r="AV28" s="1111"/>
      <c r="AW28" s="1110"/>
      <c r="AX28" s="1104"/>
      <c r="AY28" s="1111"/>
      <c r="AZ28" s="1110"/>
      <c r="BA28" s="1104"/>
      <c r="BB28" s="1111"/>
      <c r="BC28" s="1110"/>
      <c r="BD28" s="1104"/>
      <c r="BE28" s="1111"/>
      <c r="BF28" s="1110"/>
      <c r="BG28" s="1104"/>
      <c r="BH28" s="1111"/>
      <c r="BI28" s="1104"/>
      <c r="BJ28" s="1104"/>
    </row>
    <row r="29" spans="2:67" s="1116" customFormat="1" ht="15" outlineLevel="1">
      <c r="B29" s="1105"/>
      <c r="C29" s="1105"/>
      <c r="D29" s="1339"/>
      <c r="E29" s="1114"/>
      <c r="F29" s="1114"/>
      <c r="G29" s="1114"/>
      <c r="H29" s="1121"/>
      <c r="I29" s="1114" t="s">
        <v>3448</v>
      </c>
      <c r="J29" s="1127" t="s">
        <v>1162</v>
      </c>
      <c r="K29" s="1117">
        <v>1</v>
      </c>
      <c r="L29" s="1106" t="s">
        <v>1355</v>
      </c>
      <c r="M29" s="1105"/>
      <c r="N29" s="1139" t="s">
        <v>1143</v>
      </c>
      <c r="O29" s="1110" t="s">
        <v>63</v>
      </c>
      <c r="P29" s="1110" t="s">
        <v>65</v>
      </c>
      <c r="Q29" s="1104" t="s">
        <v>68</v>
      </c>
      <c r="R29" s="1104" t="s">
        <v>3319</v>
      </c>
      <c r="S29" s="1103"/>
      <c r="T29" s="1104">
        <v>22</v>
      </c>
      <c r="U29" s="1104">
        <v>22</v>
      </c>
      <c r="V29" s="1104">
        <v>3</v>
      </c>
      <c r="W29" s="1104"/>
      <c r="X29" s="1104"/>
      <c r="Y29" s="1104"/>
      <c r="Z29" s="1104"/>
      <c r="AA29" s="1118"/>
      <c r="AB29" s="1340"/>
      <c r="AC29" s="1340"/>
      <c r="AD29" s="1340"/>
      <c r="AE29" s="1340"/>
      <c r="AF29" s="1340"/>
      <c r="AG29" s="1128" t="s">
        <v>3445</v>
      </c>
      <c r="AH29" s="1114" t="s">
        <v>3448</v>
      </c>
      <c r="AI29" s="1114"/>
      <c r="AJ29" s="1114"/>
      <c r="AK29" s="1114"/>
      <c r="AL29" s="1114"/>
      <c r="AM29" s="1104"/>
      <c r="AN29" s="1110"/>
      <c r="AO29" s="1104"/>
      <c r="AP29" s="1111"/>
      <c r="AQ29" s="1110"/>
      <c r="AR29" s="1104"/>
      <c r="AS29" s="1111"/>
      <c r="AT29" s="1110"/>
      <c r="AU29" s="1104"/>
      <c r="AV29" s="1111"/>
      <c r="AW29" s="1110"/>
      <c r="AX29" s="1104"/>
      <c r="AY29" s="1111"/>
      <c r="AZ29" s="1110"/>
      <c r="BA29" s="1104"/>
      <c r="BB29" s="1111"/>
      <c r="BC29" s="1110"/>
      <c r="BD29" s="1104"/>
      <c r="BE29" s="1111"/>
      <c r="BF29" s="1110"/>
      <c r="BG29" s="1104"/>
      <c r="BH29" s="1111"/>
      <c r="BI29" s="1104"/>
      <c r="BJ29" s="1104"/>
    </row>
    <row r="30" spans="2:67" s="1116" customFormat="1" ht="15" outlineLevel="1">
      <c r="B30" s="1105"/>
      <c r="C30" s="1105"/>
      <c r="D30" s="1339"/>
      <c r="E30" s="1114"/>
      <c r="F30" s="1114"/>
      <c r="G30" s="1114"/>
      <c r="H30" s="1121"/>
      <c r="I30" s="1114" t="s">
        <v>3450</v>
      </c>
      <c r="J30" s="1127" t="s">
        <v>1163</v>
      </c>
      <c r="K30" s="1117">
        <v>2</v>
      </c>
      <c r="L30" s="1106" t="s">
        <v>1355</v>
      </c>
      <c r="M30" s="1105"/>
      <c r="N30" s="1139" t="s">
        <v>1143</v>
      </c>
      <c r="O30" s="1110" t="s">
        <v>63</v>
      </c>
      <c r="P30" s="1110" t="s">
        <v>1135</v>
      </c>
      <c r="Q30" s="1104" t="s">
        <v>67</v>
      </c>
      <c r="R30" s="1104" t="s">
        <v>3309</v>
      </c>
      <c r="S30" s="1103"/>
      <c r="T30" s="1104">
        <v>4.5999999999999996</v>
      </c>
      <c r="U30" s="1104">
        <v>4.5999999999999996</v>
      </c>
      <c r="V30" s="1104">
        <v>6.1</v>
      </c>
      <c r="W30" s="1104"/>
      <c r="X30" s="1104"/>
      <c r="Y30" s="1104"/>
      <c r="Z30" s="1104"/>
      <c r="AA30" s="1118"/>
      <c r="AB30" s="1340"/>
      <c r="AC30" s="1340"/>
      <c r="AD30" s="1340"/>
      <c r="AE30" s="1340"/>
      <c r="AF30" s="1340"/>
      <c r="AG30" s="1114" t="s">
        <v>3449</v>
      </c>
      <c r="AH30" s="1114" t="s">
        <v>3450</v>
      </c>
      <c r="AI30" s="1114" t="s">
        <v>3451</v>
      </c>
      <c r="AJ30" s="1114" t="s">
        <v>3452</v>
      </c>
      <c r="AK30" s="1114"/>
      <c r="AL30" s="1114"/>
      <c r="AM30" s="1104"/>
      <c r="AN30" s="1110"/>
      <c r="AO30" s="1104"/>
      <c r="AP30" s="1111"/>
      <c r="AQ30" s="1110"/>
      <c r="AR30" s="1104"/>
      <c r="AS30" s="1111"/>
      <c r="AT30" s="1110"/>
      <c r="AU30" s="1104"/>
      <c r="AV30" s="1111"/>
      <c r="AW30" s="1110"/>
      <c r="AX30" s="1104"/>
      <c r="AY30" s="1111"/>
      <c r="AZ30" s="1110"/>
      <c r="BA30" s="1104"/>
      <c r="BB30" s="1111"/>
      <c r="BC30" s="1110"/>
      <c r="BD30" s="1104"/>
      <c r="BE30" s="1111"/>
      <c r="BF30" s="1110"/>
      <c r="BG30" s="1104"/>
      <c r="BH30" s="1111"/>
      <c r="BI30" s="1104"/>
      <c r="BJ30" s="1104"/>
    </row>
    <row r="31" spans="2:67" s="1116" customFormat="1" ht="15" outlineLevel="1">
      <c r="B31" s="1105"/>
      <c r="C31" s="1105"/>
      <c r="D31" s="1339"/>
      <c r="E31" s="1114"/>
      <c r="F31" s="1114"/>
      <c r="G31" s="1114"/>
      <c r="H31" s="1121"/>
      <c r="I31" s="1114" t="s">
        <v>3453</v>
      </c>
      <c r="J31" s="1127" t="s">
        <v>1164</v>
      </c>
      <c r="K31" s="1109">
        <v>6</v>
      </c>
      <c r="L31" s="1106" t="s">
        <v>1355</v>
      </c>
      <c r="M31" s="1105"/>
      <c r="N31" s="1139" t="s">
        <v>1143</v>
      </c>
      <c r="O31" s="1110" t="s">
        <v>63</v>
      </c>
      <c r="P31" s="1110" t="s">
        <v>1135</v>
      </c>
      <c r="Q31" s="1104" t="s">
        <v>67</v>
      </c>
      <c r="R31" s="1104" t="s">
        <v>3309</v>
      </c>
      <c r="S31" s="1103"/>
      <c r="T31" s="1104">
        <v>7</v>
      </c>
      <c r="U31" s="1104">
        <v>2.95</v>
      </c>
      <c r="V31" s="1104">
        <v>0.7</v>
      </c>
      <c r="W31" s="1104"/>
      <c r="X31" s="1104"/>
      <c r="Y31" s="1104"/>
      <c r="Z31" s="1104"/>
      <c r="AA31" s="1118"/>
      <c r="AB31" s="1340"/>
      <c r="AC31" s="1340"/>
      <c r="AD31" s="1340"/>
      <c r="AE31" s="1340"/>
      <c r="AF31" s="1340"/>
      <c r="AG31" s="1114" t="s">
        <v>3449</v>
      </c>
      <c r="AH31" s="1114" t="s">
        <v>3453</v>
      </c>
      <c r="AI31" s="1114" t="s">
        <v>3451</v>
      </c>
      <c r="AJ31" s="1114" t="s">
        <v>3454</v>
      </c>
      <c r="AK31" s="1114"/>
      <c r="AL31" s="1114"/>
      <c r="AM31" s="1104"/>
      <c r="AN31" s="1110"/>
      <c r="AO31" s="1104"/>
      <c r="AP31" s="1111"/>
      <c r="AQ31" s="1110"/>
      <c r="AR31" s="1104"/>
      <c r="AS31" s="1111"/>
      <c r="AT31" s="1110"/>
      <c r="AU31" s="1104"/>
      <c r="AV31" s="1111"/>
      <c r="AW31" s="1110"/>
      <c r="AX31" s="1104"/>
      <c r="AY31" s="1111"/>
      <c r="AZ31" s="1110"/>
      <c r="BA31" s="1104"/>
      <c r="BB31" s="1111"/>
      <c r="BC31" s="1110"/>
      <c r="BD31" s="1104"/>
      <c r="BE31" s="1111"/>
      <c r="BF31" s="1110"/>
      <c r="BG31" s="1104"/>
      <c r="BH31" s="1111"/>
      <c r="BI31" s="1104"/>
      <c r="BJ31" s="1104"/>
    </row>
    <row r="32" spans="2:67" s="1116" customFormat="1" ht="15" outlineLevel="1">
      <c r="B32" s="1105"/>
      <c r="C32" s="1105"/>
      <c r="D32" s="1339"/>
      <c r="E32" s="1114"/>
      <c r="F32" s="1114"/>
      <c r="G32" s="1114"/>
      <c r="H32" s="1121"/>
      <c r="I32" s="1114" t="s">
        <v>3456</v>
      </c>
      <c r="J32" s="1127" t="s">
        <v>1165</v>
      </c>
      <c r="K32" s="1109">
        <v>9</v>
      </c>
      <c r="L32" s="1106" t="s">
        <v>1355</v>
      </c>
      <c r="M32" s="1105"/>
      <c r="N32" s="1139" t="s">
        <v>1143</v>
      </c>
      <c r="O32" s="1110" t="s">
        <v>63</v>
      </c>
      <c r="P32" s="1110" t="s">
        <v>1135</v>
      </c>
      <c r="Q32" s="1104" t="s">
        <v>211</v>
      </c>
      <c r="R32" s="1104" t="s">
        <v>3924</v>
      </c>
      <c r="S32" s="1103"/>
      <c r="T32" s="1111"/>
      <c r="U32" s="1111"/>
      <c r="V32" s="1111"/>
      <c r="W32" s="1111"/>
      <c r="X32" s="1111"/>
      <c r="Y32" s="1111"/>
      <c r="Z32" s="1104"/>
      <c r="AA32" s="1103"/>
      <c r="AB32" s="1340"/>
      <c r="AC32" s="1340"/>
      <c r="AD32" s="1340"/>
      <c r="AE32" s="1340"/>
      <c r="AF32" s="1340"/>
      <c r="AG32" s="1131" t="s">
        <v>3455</v>
      </c>
      <c r="AH32" s="1114" t="s">
        <v>3456</v>
      </c>
      <c r="AI32" s="1114"/>
      <c r="AJ32" s="1119"/>
      <c r="AK32" s="1121"/>
      <c r="AL32" s="1121"/>
      <c r="AM32" s="1114" t="s">
        <v>1166</v>
      </c>
      <c r="AN32" s="1110"/>
      <c r="AO32" s="1104"/>
      <c r="AP32" s="1111"/>
      <c r="AQ32" s="1110"/>
      <c r="AR32" s="1104"/>
      <c r="AS32" s="1111"/>
      <c r="AT32" s="1110"/>
      <c r="AU32" s="1104"/>
      <c r="AV32" s="1111"/>
      <c r="AW32" s="1110"/>
      <c r="AX32" s="1104"/>
      <c r="AY32" s="1111"/>
      <c r="AZ32" s="1110"/>
      <c r="BA32" s="1104"/>
      <c r="BB32" s="1111"/>
      <c r="BC32" s="1110"/>
      <c r="BD32" s="1104"/>
      <c r="BE32" s="1111"/>
      <c r="BF32" s="1110"/>
      <c r="BG32" s="1104"/>
      <c r="BH32" s="1111"/>
      <c r="BI32" s="1104"/>
      <c r="BJ32" s="1104"/>
    </row>
    <row r="33" spans="2:62" s="1116" customFormat="1" ht="15" outlineLevel="1">
      <c r="B33" s="1105"/>
      <c r="C33" s="1105"/>
      <c r="D33" s="1339"/>
      <c r="E33" s="1114"/>
      <c r="F33" s="1114"/>
      <c r="G33" s="1114"/>
      <c r="H33" s="1121"/>
      <c r="I33" s="1114" t="s">
        <v>3457</v>
      </c>
      <c r="J33" s="1127" t="s">
        <v>1167</v>
      </c>
      <c r="K33" s="1132">
        <v>2</v>
      </c>
      <c r="L33" s="1106" t="s">
        <v>1355</v>
      </c>
      <c r="M33" s="1105"/>
      <c r="N33" s="1139" t="s">
        <v>1143</v>
      </c>
      <c r="O33" s="1110" t="s">
        <v>63</v>
      </c>
      <c r="P33" s="1110" t="s">
        <v>1135</v>
      </c>
      <c r="Q33" s="1104" t="s">
        <v>211</v>
      </c>
      <c r="R33" s="1104" t="s">
        <v>3924</v>
      </c>
      <c r="S33" s="1103"/>
      <c r="T33" s="1111"/>
      <c r="U33" s="1111"/>
      <c r="V33" s="1111"/>
      <c r="W33" s="1111"/>
      <c r="X33" s="1111"/>
      <c r="Y33" s="1111"/>
      <c r="Z33" s="1104"/>
      <c r="AA33" s="1103"/>
      <c r="AB33" s="1340"/>
      <c r="AC33" s="1340"/>
      <c r="AD33" s="1340"/>
      <c r="AE33" s="1340"/>
      <c r="AF33" s="1340"/>
      <c r="AG33" s="1131" t="s">
        <v>3455</v>
      </c>
      <c r="AH33" s="1114" t="s">
        <v>3457</v>
      </c>
      <c r="AI33" s="1114"/>
      <c r="AJ33" s="1119"/>
      <c r="AK33" s="1119"/>
      <c r="AL33" s="1119"/>
      <c r="AM33" s="1114" t="s">
        <v>1168</v>
      </c>
      <c r="AN33" s="1110"/>
      <c r="AO33" s="1104"/>
      <c r="AP33" s="1111"/>
      <c r="AQ33" s="1110"/>
      <c r="AR33" s="1104"/>
      <c r="AS33" s="1111"/>
      <c r="AT33" s="1110"/>
      <c r="AU33" s="1104"/>
      <c r="AV33" s="1111"/>
      <c r="AW33" s="1110"/>
      <c r="AX33" s="1104"/>
      <c r="AY33" s="1111"/>
      <c r="AZ33" s="1110"/>
      <c r="BA33" s="1104"/>
      <c r="BB33" s="1111"/>
      <c r="BC33" s="1110"/>
      <c r="BD33" s="1104"/>
      <c r="BE33" s="1111"/>
      <c r="BF33" s="1110"/>
      <c r="BG33" s="1104"/>
      <c r="BH33" s="1111"/>
      <c r="BI33" s="1104"/>
      <c r="BJ33" s="1104"/>
    </row>
    <row r="34" spans="2:62" s="1116" customFormat="1" outlineLevel="1">
      <c r="B34" s="1105"/>
      <c r="C34" s="1105"/>
      <c r="D34" s="1339"/>
      <c r="E34" s="1114"/>
      <c r="F34" s="1114"/>
      <c r="G34" s="1114"/>
      <c r="H34" s="1121"/>
      <c r="I34" s="1104"/>
      <c r="J34" s="1133"/>
      <c r="K34" s="1121"/>
      <c r="L34" s="1106"/>
      <c r="M34" s="1105"/>
      <c r="N34" s="1139"/>
      <c r="O34" s="1104"/>
      <c r="P34" s="1104" t="s">
        <v>64</v>
      </c>
      <c r="Q34" s="1135" t="s">
        <v>4226</v>
      </c>
      <c r="R34" s="1104"/>
      <c r="S34" s="1103"/>
      <c r="T34" s="1104"/>
      <c r="U34" s="1104">
        <v>235.79</v>
      </c>
      <c r="V34" s="1104"/>
      <c r="W34" s="1104"/>
      <c r="X34" s="1104"/>
      <c r="Y34" s="1104"/>
      <c r="Z34" s="1104"/>
      <c r="AA34" s="1104"/>
      <c r="AB34" s="1340"/>
      <c r="AC34" s="1340"/>
      <c r="AD34" s="1340"/>
      <c r="AE34" s="1340"/>
      <c r="AF34" s="1340"/>
      <c r="AG34" s="1104"/>
      <c r="AH34" s="1104"/>
      <c r="AI34" s="1104"/>
      <c r="AJ34" s="1104"/>
      <c r="AK34" s="1104"/>
      <c r="AL34" s="1104"/>
      <c r="AM34" s="1104"/>
      <c r="AN34" s="1110"/>
      <c r="AO34" s="1104"/>
      <c r="AP34" s="1104"/>
      <c r="AQ34" s="1110"/>
      <c r="AR34" s="1104"/>
      <c r="AS34" s="1104"/>
      <c r="AT34" s="1110"/>
      <c r="AU34" s="1104"/>
      <c r="AV34" s="1104"/>
      <c r="AW34" s="1110"/>
      <c r="AX34" s="1104"/>
      <c r="AY34" s="1104"/>
      <c r="AZ34" s="1110"/>
      <c r="BA34" s="1104"/>
      <c r="BB34" s="1104"/>
      <c r="BC34" s="1110"/>
      <c r="BD34" s="1104"/>
      <c r="BE34" s="1104"/>
      <c r="BF34" s="1110"/>
      <c r="BG34" s="1104"/>
      <c r="BH34" s="1104"/>
      <c r="BI34" s="1104"/>
      <c r="BJ34" s="1104"/>
    </row>
    <row r="35" spans="2:62" s="1102" customFormat="1" ht="15">
      <c r="B35" s="1095"/>
      <c r="C35" s="1095"/>
      <c r="D35" s="1095"/>
      <c r="E35" s="1095"/>
      <c r="F35" s="1095"/>
      <c r="G35" s="1095"/>
      <c r="H35" s="1095"/>
      <c r="I35" s="1101" t="s">
        <v>3459</v>
      </c>
      <c r="J35" s="1136" t="s">
        <v>385</v>
      </c>
      <c r="K35" s="1096">
        <v>1</v>
      </c>
      <c r="L35" s="1096" t="s">
        <v>1355</v>
      </c>
      <c r="M35" s="1095" t="s">
        <v>3910</v>
      </c>
      <c r="N35" s="1137" t="s">
        <v>1101</v>
      </c>
      <c r="O35" s="1137" t="s">
        <v>63</v>
      </c>
      <c r="P35" s="1137" t="s">
        <v>64</v>
      </c>
      <c r="Q35" s="1137"/>
      <c r="R35" s="1099"/>
      <c r="S35" s="1096"/>
      <c r="T35" s="1099"/>
      <c r="U35" s="1099"/>
      <c r="V35" s="1099"/>
      <c r="W35" s="1099"/>
      <c r="X35" s="1099"/>
      <c r="Y35" s="1099"/>
      <c r="Z35" s="1099"/>
      <c r="AA35" s="1099"/>
      <c r="AB35" s="1101"/>
      <c r="AC35" s="1101"/>
      <c r="AD35" s="1101"/>
      <c r="AE35" s="1101"/>
      <c r="AF35" s="1101"/>
      <c r="AG35" s="1101" t="s">
        <v>3458</v>
      </c>
      <c r="AH35" s="1101" t="s">
        <v>3459</v>
      </c>
      <c r="AI35" s="1101"/>
      <c r="AJ35" s="1101"/>
      <c r="AK35" s="1101"/>
      <c r="AL35" s="1101"/>
      <c r="AM35" s="1099"/>
      <c r="AN35" s="1099"/>
      <c r="AO35" s="1099"/>
      <c r="AP35" s="1099"/>
      <c r="AQ35" s="1097"/>
      <c r="AR35" s="1099"/>
      <c r="AS35" s="1099"/>
      <c r="AT35" s="1097"/>
      <c r="AU35" s="1099"/>
      <c r="AV35" s="1099"/>
      <c r="AW35" s="1097"/>
      <c r="AX35" s="1099"/>
      <c r="AY35" s="1099"/>
      <c r="AZ35" s="1097"/>
      <c r="BA35" s="1099"/>
      <c r="BB35" s="1099"/>
      <c r="BC35" s="1097"/>
      <c r="BD35" s="1099"/>
      <c r="BE35" s="1099"/>
      <c r="BF35" s="1097"/>
      <c r="BG35" s="1099"/>
      <c r="BH35" s="1099"/>
      <c r="BI35" s="1099"/>
      <c r="BJ35" s="1099"/>
    </row>
    <row r="36" spans="2:62" s="1116" customFormat="1" ht="15.75" customHeight="1" outlineLevel="1">
      <c r="B36" s="1105"/>
      <c r="C36" s="1105"/>
      <c r="D36" s="1339"/>
      <c r="E36" s="1114"/>
      <c r="F36" s="1114"/>
      <c r="G36" s="1114"/>
      <c r="H36" s="1121"/>
      <c r="I36" s="1114" t="s">
        <v>3478</v>
      </c>
      <c r="J36" s="1127" t="s">
        <v>1173</v>
      </c>
      <c r="K36" s="1138">
        <v>1</v>
      </c>
      <c r="L36" s="1106" t="s">
        <v>1355</v>
      </c>
      <c r="M36" s="1105"/>
      <c r="N36" s="1139" t="s">
        <v>1101</v>
      </c>
      <c r="O36" s="1139" t="s">
        <v>63</v>
      </c>
      <c r="P36" s="1111" t="s">
        <v>64</v>
      </c>
      <c r="Q36" s="1111" t="s">
        <v>4232</v>
      </c>
      <c r="R36" s="1111" t="s">
        <v>863</v>
      </c>
      <c r="S36" s="1122" t="s">
        <v>864</v>
      </c>
      <c r="T36" s="1111"/>
      <c r="U36" s="1111">
        <v>243.86</v>
      </c>
      <c r="V36" s="1111">
        <v>5</v>
      </c>
      <c r="W36" s="1111"/>
      <c r="X36" s="1111"/>
      <c r="Y36" s="1111"/>
      <c r="Z36" s="1111"/>
      <c r="AA36" s="1113"/>
      <c r="AB36" s="1340"/>
      <c r="AC36" s="1340"/>
      <c r="AD36" s="1340"/>
      <c r="AE36" s="1340"/>
      <c r="AF36" s="1340"/>
      <c r="AG36" s="1140" t="s">
        <v>3438</v>
      </c>
      <c r="AH36" s="1114" t="s">
        <v>3478</v>
      </c>
      <c r="AI36" s="1140"/>
      <c r="AJ36" s="1114"/>
      <c r="AK36" s="1140"/>
      <c r="AL36" s="1140"/>
      <c r="AM36" s="1107"/>
      <c r="AN36" s="1110" t="s">
        <v>1187</v>
      </c>
      <c r="AO36" s="1141" t="s">
        <v>1188</v>
      </c>
      <c r="AP36" s="1104"/>
      <c r="AQ36" s="1110"/>
      <c r="AR36" s="1141"/>
      <c r="AS36" s="1104"/>
      <c r="AT36" s="1110"/>
      <c r="AU36" s="1104"/>
      <c r="AV36" s="1104"/>
      <c r="AW36" s="1110"/>
      <c r="AX36" s="1104"/>
      <c r="AY36" s="1104"/>
      <c r="AZ36" s="1110"/>
      <c r="BA36" s="1104"/>
      <c r="BB36" s="1104"/>
      <c r="BC36" s="1110"/>
      <c r="BD36" s="1104"/>
      <c r="BE36" s="1104"/>
      <c r="BF36" s="1110"/>
      <c r="BG36" s="1104"/>
      <c r="BH36" s="1104"/>
      <c r="BI36" s="1141" t="s">
        <v>1196</v>
      </c>
      <c r="BJ36" s="1141"/>
    </row>
    <row r="37" spans="2:62" s="1116" customFormat="1" outlineLevel="1">
      <c r="B37" s="1105"/>
      <c r="C37" s="1105"/>
      <c r="D37" s="1339"/>
      <c r="E37" s="1114"/>
      <c r="F37" s="1114"/>
      <c r="G37" s="1114"/>
      <c r="H37" s="1121"/>
      <c r="I37" s="1114" t="s">
        <v>3460</v>
      </c>
      <c r="J37" s="1127" t="s">
        <v>1174</v>
      </c>
      <c r="K37" s="1142">
        <v>2</v>
      </c>
      <c r="L37" s="1106" t="s">
        <v>1355</v>
      </c>
      <c r="M37" s="1105"/>
      <c r="N37" s="1139" t="s">
        <v>1101</v>
      </c>
      <c r="O37" s="1139" t="s">
        <v>195</v>
      </c>
      <c r="P37" s="1110" t="s">
        <v>1135</v>
      </c>
      <c r="Q37" s="1111" t="s">
        <v>67</v>
      </c>
      <c r="R37" s="1111" t="s">
        <v>3309</v>
      </c>
      <c r="S37" s="1143"/>
      <c r="T37" s="1111">
        <v>65</v>
      </c>
      <c r="U37" s="1111">
        <v>1.5</v>
      </c>
      <c r="V37" s="1111">
        <v>1.5</v>
      </c>
      <c r="W37" s="1111"/>
      <c r="X37" s="1111"/>
      <c r="Y37" s="1111"/>
      <c r="Z37" s="1111"/>
      <c r="AA37" s="1144">
        <v>1</v>
      </c>
      <c r="AB37" s="1340"/>
      <c r="AC37" s="1340"/>
      <c r="AD37" s="1340"/>
      <c r="AE37" s="1340"/>
      <c r="AF37" s="1340"/>
      <c r="AG37" s="1114" t="s">
        <v>3479</v>
      </c>
      <c r="AH37" s="1114" t="s">
        <v>3460</v>
      </c>
      <c r="AI37" s="1114" t="s">
        <v>3461</v>
      </c>
      <c r="AJ37" s="1114" t="s">
        <v>3462</v>
      </c>
      <c r="AK37" s="1145"/>
      <c r="AL37" s="1145"/>
      <c r="AM37" s="1107"/>
      <c r="AN37" s="1110" t="s">
        <v>1187</v>
      </c>
      <c r="AO37" s="1141" t="s">
        <v>1189</v>
      </c>
      <c r="AP37" s="1104"/>
      <c r="AQ37" s="1110"/>
      <c r="AR37" s="1141"/>
      <c r="AS37" s="1104"/>
      <c r="AT37" s="1110"/>
      <c r="AU37" s="1104"/>
      <c r="AV37" s="1104"/>
      <c r="AW37" s="1110"/>
      <c r="AX37" s="1104"/>
      <c r="AY37" s="1104"/>
      <c r="AZ37" s="1110"/>
      <c r="BA37" s="1104"/>
      <c r="BB37" s="1104"/>
      <c r="BC37" s="1110"/>
      <c r="BD37" s="1104"/>
      <c r="BE37" s="1104"/>
      <c r="BF37" s="1110"/>
      <c r="BG37" s="1104"/>
      <c r="BH37" s="1104"/>
      <c r="BI37" s="1141"/>
      <c r="BJ37" s="1141"/>
    </row>
    <row r="38" spans="2:62" s="1116" customFormat="1" outlineLevel="1">
      <c r="B38" s="1105"/>
      <c r="C38" s="1105"/>
      <c r="D38" s="1339"/>
      <c r="E38" s="1114"/>
      <c r="F38" s="1114"/>
      <c r="G38" s="1114"/>
      <c r="H38" s="1121"/>
      <c r="I38" s="1146" t="s">
        <v>3480</v>
      </c>
      <c r="J38" s="1127" t="s">
        <v>1175</v>
      </c>
      <c r="K38" s="1146">
        <v>2</v>
      </c>
      <c r="L38" s="1106" t="s">
        <v>1355</v>
      </c>
      <c r="M38" s="1105"/>
      <c r="N38" s="1139" t="s">
        <v>1101</v>
      </c>
      <c r="O38" s="1139" t="s">
        <v>195</v>
      </c>
      <c r="P38" s="1110" t="s">
        <v>1135</v>
      </c>
      <c r="Q38" s="1111" t="s">
        <v>67</v>
      </c>
      <c r="R38" s="1111" t="s">
        <v>3309</v>
      </c>
      <c r="S38" s="1122"/>
      <c r="T38" s="1111"/>
      <c r="U38" s="1111"/>
      <c r="V38" s="1111">
        <v>2.1</v>
      </c>
      <c r="W38" s="1111"/>
      <c r="X38" s="1111"/>
      <c r="Y38" s="1111"/>
      <c r="Z38" s="1111"/>
      <c r="AA38" s="1147"/>
      <c r="AB38" s="1340"/>
      <c r="AC38" s="1340"/>
      <c r="AD38" s="1340"/>
      <c r="AE38" s="1340"/>
      <c r="AF38" s="1340"/>
      <c r="AG38" s="1146" t="s">
        <v>3479</v>
      </c>
      <c r="AH38" s="1146" t="s">
        <v>3480</v>
      </c>
      <c r="AI38" s="1146" t="s">
        <v>3461</v>
      </c>
      <c r="AJ38" s="1146" t="s">
        <v>3481</v>
      </c>
      <c r="AK38" s="1145"/>
      <c r="AL38" s="1145"/>
      <c r="AM38" s="1107"/>
      <c r="AN38" s="1110" t="s">
        <v>1187</v>
      </c>
      <c r="AO38" s="1141" t="s">
        <v>1190</v>
      </c>
      <c r="AP38" s="1104"/>
      <c r="AQ38" s="1110"/>
      <c r="AR38" s="1141"/>
      <c r="AS38" s="1104"/>
      <c r="AT38" s="1110"/>
      <c r="AU38" s="1104"/>
      <c r="AV38" s="1104"/>
      <c r="AW38" s="1110"/>
      <c r="AX38" s="1104"/>
      <c r="AY38" s="1104"/>
      <c r="AZ38" s="1110"/>
      <c r="BA38" s="1104"/>
      <c r="BB38" s="1104"/>
      <c r="BC38" s="1110"/>
      <c r="BD38" s="1104"/>
      <c r="BE38" s="1104"/>
      <c r="BF38" s="1110"/>
      <c r="BG38" s="1104"/>
      <c r="BH38" s="1104"/>
      <c r="BI38" s="1141"/>
      <c r="BJ38" s="1141"/>
    </row>
    <row r="39" spans="2:62" s="1116" customFormat="1" outlineLevel="1">
      <c r="B39" s="1105"/>
      <c r="C39" s="1105"/>
      <c r="D39" s="1339"/>
      <c r="E39" s="1114"/>
      <c r="F39" s="1114"/>
      <c r="G39" s="1114"/>
      <c r="H39" s="1121"/>
      <c r="I39" s="1114" t="s">
        <v>3463</v>
      </c>
      <c r="J39" s="1127" t="s">
        <v>1176</v>
      </c>
      <c r="K39" s="1142">
        <v>2</v>
      </c>
      <c r="L39" s="1106" t="s">
        <v>1355</v>
      </c>
      <c r="M39" s="1105"/>
      <c r="N39" s="1139" t="s">
        <v>1101</v>
      </c>
      <c r="O39" s="1139" t="s">
        <v>195</v>
      </c>
      <c r="P39" s="1110" t="s">
        <v>1135</v>
      </c>
      <c r="Q39" s="1111" t="s">
        <v>67</v>
      </c>
      <c r="R39" s="1111" t="s">
        <v>3309</v>
      </c>
      <c r="S39" s="1122"/>
      <c r="T39" s="1111"/>
      <c r="U39" s="1111"/>
      <c r="V39" s="1111">
        <v>1.5</v>
      </c>
      <c r="W39" s="1111"/>
      <c r="X39" s="1111"/>
      <c r="Y39" s="1111"/>
      <c r="Z39" s="1111"/>
      <c r="AA39" s="1144"/>
      <c r="AB39" s="1340"/>
      <c r="AC39" s="1340"/>
      <c r="AD39" s="1340"/>
      <c r="AE39" s="1340"/>
      <c r="AF39" s="1340"/>
      <c r="AG39" s="1114" t="s">
        <v>3449</v>
      </c>
      <c r="AH39" s="1114" t="s">
        <v>3463</v>
      </c>
      <c r="AI39" s="1114" t="s">
        <v>3451</v>
      </c>
      <c r="AJ39" s="1114" t="s">
        <v>3464</v>
      </c>
      <c r="AK39" s="1145"/>
      <c r="AL39" s="1145"/>
      <c r="AM39" s="1107"/>
      <c r="AN39" s="1110" t="s">
        <v>1187</v>
      </c>
      <c r="AO39" s="1141" t="s">
        <v>1190</v>
      </c>
      <c r="AP39" s="1104"/>
      <c r="AQ39" s="1110"/>
      <c r="AR39" s="1141"/>
      <c r="AS39" s="1104"/>
      <c r="AT39" s="1110"/>
      <c r="AU39" s="1104"/>
      <c r="AV39" s="1104"/>
      <c r="AW39" s="1110"/>
      <c r="AX39" s="1104"/>
      <c r="AY39" s="1104"/>
      <c r="AZ39" s="1110"/>
      <c r="BA39" s="1104"/>
      <c r="BB39" s="1104"/>
      <c r="BC39" s="1110"/>
      <c r="BD39" s="1104"/>
      <c r="BE39" s="1104"/>
      <c r="BF39" s="1110"/>
      <c r="BG39" s="1104"/>
      <c r="BH39" s="1104"/>
      <c r="BI39" s="1141"/>
      <c r="BJ39" s="1141"/>
    </row>
    <row r="40" spans="2:62" s="1116" customFormat="1" outlineLevel="1">
      <c r="B40" s="1105"/>
      <c r="C40" s="1105"/>
      <c r="D40" s="1339"/>
      <c r="E40" s="1114"/>
      <c r="F40" s="1114"/>
      <c r="G40" s="1114"/>
      <c r="H40" s="1121"/>
      <c r="I40" s="1114" t="s">
        <v>3465</v>
      </c>
      <c r="J40" s="1127" t="s">
        <v>1177</v>
      </c>
      <c r="K40" s="1142">
        <v>1</v>
      </c>
      <c r="L40" s="1106" t="s">
        <v>1355</v>
      </c>
      <c r="M40" s="1105"/>
      <c r="N40" s="1139" t="s">
        <v>1101</v>
      </c>
      <c r="O40" s="1139" t="s">
        <v>63</v>
      </c>
      <c r="P40" s="1111" t="s">
        <v>64</v>
      </c>
      <c r="Q40" s="1111" t="s">
        <v>1830</v>
      </c>
      <c r="R40" s="1111" t="s">
        <v>863</v>
      </c>
      <c r="S40" s="1122" t="s">
        <v>864</v>
      </c>
      <c r="T40" s="1111">
        <v>273</v>
      </c>
      <c r="U40" s="1111">
        <v>13.67</v>
      </c>
      <c r="V40" s="1111">
        <v>9.1300000000000008</v>
      </c>
      <c r="W40" s="1111"/>
      <c r="X40" s="1111"/>
      <c r="Y40" s="1111"/>
      <c r="Z40" s="1111"/>
      <c r="AA40" s="1144">
        <v>1.2</v>
      </c>
      <c r="AB40" s="1340"/>
      <c r="AC40" s="1340"/>
      <c r="AD40" s="1340"/>
      <c r="AE40" s="1340"/>
      <c r="AF40" s="1340"/>
      <c r="AG40" s="1114" t="s">
        <v>3415</v>
      </c>
      <c r="AH40" s="1114" t="s">
        <v>3465</v>
      </c>
      <c r="AI40" s="1114"/>
      <c r="AJ40" s="1114"/>
      <c r="AK40" s="1114"/>
      <c r="AL40" s="1114"/>
      <c r="AM40" s="1107"/>
      <c r="AN40" s="1110" t="s">
        <v>1187</v>
      </c>
      <c r="AO40" s="1141" t="s">
        <v>1191</v>
      </c>
      <c r="AP40" s="1104"/>
      <c r="AQ40" s="1110"/>
      <c r="AR40" s="1141"/>
      <c r="AS40" s="1104"/>
      <c r="AT40" s="1110"/>
      <c r="AU40" s="1104"/>
      <c r="AV40" s="1104"/>
      <c r="AW40" s="1110"/>
      <c r="AX40" s="1104"/>
      <c r="AY40" s="1104"/>
      <c r="AZ40" s="1110"/>
      <c r="BA40" s="1104"/>
      <c r="BB40" s="1104"/>
      <c r="BC40" s="1110"/>
      <c r="BD40" s="1104"/>
      <c r="BE40" s="1104"/>
      <c r="BF40" s="1110"/>
      <c r="BG40" s="1104"/>
      <c r="BH40" s="1104"/>
      <c r="BI40" s="1141" t="s">
        <v>1196</v>
      </c>
      <c r="BJ40" s="1141"/>
    </row>
    <row r="41" spans="2:62" s="1116" customFormat="1" outlineLevel="1">
      <c r="B41" s="1105"/>
      <c r="C41" s="1105"/>
      <c r="D41" s="1339"/>
      <c r="E41" s="1114"/>
      <c r="F41" s="1114"/>
      <c r="G41" s="1114"/>
      <c r="H41" s="1121"/>
      <c r="I41" s="1114" t="s">
        <v>3466</v>
      </c>
      <c r="J41" s="1127" t="s">
        <v>1178</v>
      </c>
      <c r="K41" s="1142">
        <v>1</v>
      </c>
      <c r="L41" s="1106" t="s">
        <v>1355</v>
      </c>
      <c r="M41" s="1105"/>
      <c r="N41" s="1139" t="s">
        <v>1101</v>
      </c>
      <c r="O41" s="1139" t="s">
        <v>63</v>
      </c>
      <c r="P41" s="1111" t="s">
        <v>64</v>
      </c>
      <c r="Q41" s="1111" t="s">
        <v>1830</v>
      </c>
      <c r="R41" s="1111" t="s">
        <v>509</v>
      </c>
      <c r="S41" s="1122" t="s">
        <v>1186</v>
      </c>
      <c r="T41" s="1111"/>
      <c r="U41" s="1111"/>
      <c r="V41" s="1111"/>
      <c r="W41" s="1111">
        <v>5.8</v>
      </c>
      <c r="X41" s="1111"/>
      <c r="Y41" s="1111"/>
      <c r="Z41" s="1111"/>
      <c r="AA41" s="1144">
        <v>0.8</v>
      </c>
      <c r="AB41" s="1340"/>
      <c r="AC41" s="1340"/>
      <c r="AD41" s="1340"/>
      <c r="AE41" s="1340"/>
      <c r="AF41" s="1340"/>
      <c r="AG41" s="1114" t="s">
        <v>3415</v>
      </c>
      <c r="AH41" s="1114" t="s">
        <v>3466</v>
      </c>
      <c r="AI41" s="1114"/>
      <c r="AJ41" s="1114"/>
      <c r="AK41" s="1125"/>
      <c r="AL41" s="1125"/>
      <c r="AM41" s="1107"/>
      <c r="AN41" s="1110" t="s">
        <v>1187</v>
      </c>
      <c r="AO41" s="1141" t="s">
        <v>1192</v>
      </c>
      <c r="AP41" s="1104"/>
      <c r="AQ41" s="1110"/>
      <c r="AR41" s="1141"/>
      <c r="AS41" s="1104"/>
      <c r="AT41" s="1110"/>
      <c r="AU41" s="1104"/>
      <c r="AV41" s="1104"/>
      <c r="AW41" s="1110"/>
      <c r="AX41" s="1104"/>
      <c r="AY41" s="1104"/>
      <c r="AZ41" s="1110"/>
      <c r="BA41" s="1104"/>
      <c r="BB41" s="1104"/>
      <c r="BC41" s="1110"/>
      <c r="BD41" s="1104"/>
      <c r="BE41" s="1104"/>
      <c r="BF41" s="1110"/>
      <c r="BG41" s="1104"/>
      <c r="BH41" s="1104"/>
      <c r="BI41" s="1141"/>
      <c r="BJ41" s="1141"/>
    </row>
    <row r="42" spans="2:62" s="1116" customFormat="1" outlineLevel="1">
      <c r="B42" s="1105"/>
      <c r="C42" s="1105"/>
      <c r="D42" s="1339"/>
      <c r="E42" s="1114"/>
      <c r="F42" s="1114"/>
      <c r="G42" s="1114"/>
      <c r="H42" s="1121"/>
      <c r="I42" s="1114" t="s">
        <v>3467</v>
      </c>
      <c r="J42" s="1127" t="s">
        <v>1179</v>
      </c>
      <c r="K42" s="1142">
        <v>1</v>
      </c>
      <c r="L42" s="1106" t="s">
        <v>1355</v>
      </c>
      <c r="M42" s="1105"/>
      <c r="N42" s="1139" t="s">
        <v>1101</v>
      </c>
      <c r="O42" s="1139" t="s">
        <v>63</v>
      </c>
      <c r="P42" s="1110" t="s">
        <v>1135</v>
      </c>
      <c r="Q42" s="1111" t="s">
        <v>3312</v>
      </c>
      <c r="R42" s="1111" t="s">
        <v>3265</v>
      </c>
      <c r="S42" s="1122" t="s">
        <v>3318</v>
      </c>
      <c r="T42" s="1111"/>
      <c r="U42" s="1111"/>
      <c r="V42" s="1111"/>
      <c r="W42" s="1111">
        <v>5.8</v>
      </c>
      <c r="X42" s="1111"/>
      <c r="Y42" s="1111"/>
      <c r="Z42" s="1111"/>
      <c r="AA42" s="1144">
        <v>0.05</v>
      </c>
      <c r="AB42" s="1340"/>
      <c r="AC42" s="1340"/>
      <c r="AD42" s="1340"/>
      <c r="AE42" s="1340"/>
      <c r="AF42" s="1340"/>
      <c r="AG42" s="1114" t="s">
        <v>3419</v>
      </c>
      <c r="AH42" s="1114" t="s">
        <v>3467</v>
      </c>
      <c r="AI42" s="1114" t="s">
        <v>3421</v>
      </c>
      <c r="AJ42" s="1114" t="s">
        <v>3468</v>
      </c>
      <c r="AK42" s="1126" t="s">
        <v>3423</v>
      </c>
      <c r="AL42" s="1126" t="s">
        <v>3469</v>
      </c>
      <c r="AM42" s="1107"/>
      <c r="AN42" s="1110"/>
      <c r="AO42" s="1104"/>
      <c r="AP42" s="1104"/>
      <c r="AQ42" s="1110"/>
      <c r="AR42" s="1104"/>
      <c r="AS42" s="1104"/>
      <c r="AT42" s="1110"/>
      <c r="AU42" s="1104"/>
      <c r="AV42" s="1104"/>
      <c r="AW42" s="1110"/>
      <c r="AX42" s="1104"/>
      <c r="AY42" s="1104"/>
      <c r="AZ42" s="1110"/>
      <c r="BA42" s="1104"/>
      <c r="BB42" s="1104"/>
      <c r="BC42" s="1110"/>
      <c r="BD42" s="1104"/>
      <c r="BE42" s="1104"/>
      <c r="BF42" s="1110"/>
      <c r="BG42" s="1104"/>
      <c r="BH42" s="1104"/>
      <c r="BI42" s="1141"/>
      <c r="BJ42" s="1141"/>
    </row>
    <row r="43" spans="2:62" s="1116" customFormat="1" outlineLevel="1">
      <c r="B43" s="1105"/>
      <c r="C43" s="1105"/>
      <c r="D43" s="1339"/>
      <c r="E43" s="1114"/>
      <c r="F43" s="1114"/>
      <c r="G43" s="1114"/>
      <c r="H43" s="1121"/>
      <c r="I43" s="1114" t="s">
        <v>3470</v>
      </c>
      <c r="J43" s="1127" t="s">
        <v>1180</v>
      </c>
      <c r="K43" s="1142">
        <v>1</v>
      </c>
      <c r="L43" s="1106" t="s">
        <v>1355</v>
      </c>
      <c r="M43" s="1105"/>
      <c r="N43" s="1139" t="s">
        <v>1101</v>
      </c>
      <c r="O43" s="1139" t="s">
        <v>195</v>
      </c>
      <c r="P43" s="1110" t="s">
        <v>1135</v>
      </c>
      <c r="Q43" s="1111" t="s">
        <v>1185</v>
      </c>
      <c r="R43" s="1111" t="s">
        <v>3408</v>
      </c>
      <c r="S43" s="1122" t="s">
        <v>1662</v>
      </c>
      <c r="T43" s="1111"/>
      <c r="U43" s="1111"/>
      <c r="V43" s="1111"/>
      <c r="W43" s="1111">
        <v>6</v>
      </c>
      <c r="X43" s="1111"/>
      <c r="Y43" s="1111"/>
      <c r="Z43" s="1111"/>
      <c r="AA43" s="1144">
        <v>0.3</v>
      </c>
      <c r="AB43" s="1340"/>
      <c r="AC43" s="1340"/>
      <c r="AD43" s="1340"/>
      <c r="AE43" s="1340"/>
      <c r="AF43" s="1340"/>
      <c r="AG43" s="1114" t="s">
        <v>3419</v>
      </c>
      <c r="AH43" s="1114" t="s">
        <v>3470</v>
      </c>
      <c r="AI43" s="1114" t="s">
        <v>3421</v>
      </c>
      <c r="AJ43" s="1114" t="s">
        <v>3471</v>
      </c>
      <c r="AK43" s="1126" t="s">
        <v>3423</v>
      </c>
      <c r="AL43" s="1126" t="s">
        <v>3472</v>
      </c>
      <c r="AM43" s="1107"/>
      <c r="AN43" s="1110" t="s">
        <v>1195</v>
      </c>
      <c r="AO43" s="1104"/>
      <c r="AP43" s="1104"/>
      <c r="AQ43" s="1110"/>
      <c r="AR43" s="1104"/>
      <c r="AS43" s="1104"/>
      <c r="AT43" s="1110"/>
      <c r="AU43" s="1104"/>
      <c r="AV43" s="1104"/>
      <c r="AW43" s="1110"/>
      <c r="AX43" s="1104"/>
      <c r="AY43" s="1104"/>
      <c r="AZ43" s="1110"/>
      <c r="BA43" s="1104"/>
      <c r="BB43" s="1104"/>
      <c r="BC43" s="1110"/>
      <c r="BD43" s="1104"/>
      <c r="BE43" s="1104"/>
      <c r="BF43" s="1110"/>
      <c r="BG43" s="1104"/>
      <c r="BH43" s="1104"/>
      <c r="BI43" s="1141"/>
      <c r="BJ43" s="1141"/>
    </row>
    <row r="44" spans="2:62" s="1116" customFormat="1" outlineLevel="1">
      <c r="B44" s="1105"/>
      <c r="C44" s="1105"/>
      <c r="D44" s="1339"/>
      <c r="E44" s="1114"/>
      <c r="F44" s="1114"/>
      <c r="G44" s="1114"/>
      <c r="H44" s="1121"/>
      <c r="I44" s="1114" t="s">
        <v>3473</v>
      </c>
      <c r="J44" s="1127" t="s">
        <v>1181</v>
      </c>
      <c r="K44" s="1142">
        <v>1</v>
      </c>
      <c r="L44" s="1106" t="s">
        <v>1355</v>
      </c>
      <c r="M44" s="1105"/>
      <c r="N44" s="1139" t="s">
        <v>1101</v>
      </c>
      <c r="O44" s="1139" t="s">
        <v>195</v>
      </c>
      <c r="P44" s="1110" t="s">
        <v>1135</v>
      </c>
      <c r="Q44" s="1111" t="s">
        <v>208</v>
      </c>
      <c r="R44" s="1111" t="s">
        <v>205</v>
      </c>
      <c r="S44" s="1122"/>
      <c r="T44" s="1111">
        <v>20</v>
      </c>
      <c r="U44" s="1111"/>
      <c r="V44" s="1111"/>
      <c r="W44" s="1111">
        <v>40</v>
      </c>
      <c r="X44" s="1111"/>
      <c r="Y44" s="1111"/>
      <c r="Z44" s="1111"/>
      <c r="AA44" s="1148"/>
      <c r="AB44" s="1340"/>
      <c r="AC44" s="1340"/>
      <c r="AD44" s="1340"/>
      <c r="AE44" s="1340"/>
      <c r="AF44" s="1340"/>
      <c r="AG44" s="1114" t="s">
        <v>3413</v>
      </c>
      <c r="AH44" s="1114" t="s">
        <v>3473</v>
      </c>
      <c r="AI44" s="1114" t="s">
        <v>3417</v>
      </c>
      <c r="AJ44" s="1114" t="s">
        <v>3474</v>
      </c>
      <c r="AK44" s="1149"/>
      <c r="AL44" s="1129"/>
      <c r="AM44" s="1107"/>
      <c r="AN44" s="1110"/>
      <c r="AO44" s="1104"/>
      <c r="AP44" s="1104"/>
      <c r="AQ44" s="1110"/>
      <c r="AR44" s="1104"/>
      <c r="AS44" s="1104"/>
      <c r="AT44" s="1110"/>
      <c r="AU44" s="1104"/>
      <c r="AV44" s="1104"/>
      <c r="AW44" s="1110"/>
      <c r="AX44" s="1104"/>
      <c r="AY44" s="1104"/>
      <c r="AZ44" s="1110"/>
      <c r="BA44" s="1104"/>
      <c r="BB44" s="1104"/>
      <c r="BC44" s="1110"/>
      <c r="BD44" s="1104"/>
      <c r="BE44" s="1104"/>
      <c r="BF44" s="1110"/>
      <c r="BG44" s="1104"/>
      <c r="BH44" s="1104"/>
      <c r="BI44" s="1141"/>
      <c r="BJ44" s="1141"/>
    </row>
    <row r="45" spans="2:62" s="1116" customFormat="1" outlineLevel="1">
      <c r="B45" s="1105"/>
      <c r="C45" s="1105"/>
      <c r="D45" s="1339"/>
      <c r="E45" s="1114"/>
      <c r="F45" s="1114"/>
      <c r="G45" s="1114"/>
      <c r="H45" s="1121"/>
      <c r="I45" s="1114" t="s">
        <v>3482</v>
      </c>
      <c r="J45" s="1127" t="s">
        <v>1182</v>
      </c>
      <c r="K45" s="1142">
        <v>1</v>
      </c>
      <c r="L45" s="1106" t="s">
        <v>1355</v>
      </c>
      <c r="M45" s="1105"/>
      <c r="N45" s="1139" t="s">
        <v>1101</v>
      </c>
      <c r="O45" s="1139" t="s">
        <v>63</v>
      </c>
      <c r="P45" s="1110" t="s">
        <v>65</v>
      </c>
      <c r="Q45" s="1111" t="s">
        <v>66</v>
      </c>
      <c r="R45" s="1111"/>
      <c r="S45" s="1122"/>
      <c r="T45" s="1111">
        <v>6.5</v>
      </c>
      <c r="U45" s="1111">
        <v>2.5</v>
      </c>
      <c r="V45" s="1111">
        <v>2.2999999999999998</v>
      </c>
      <c r="W45" s="1111"/>
      <c r="X45" s="1111"/>
      <c r="Y45" s="1111"/>
      <c r="Z45" s="1111"/>
      <c r="AA45" s="1144"/>
      <c r="AB45" s="1340"/>
      <c r="AC45" s="1340"/>
      <c r="AD45" s="1340"/>
      <c r="AE45" s="1340"/>
      <c r="AF45" s="1340"/>
      <c r="AG45" s="1150" t="s">
        <v>3475</v>
      </c>
      <c r="AH45" s="1114" t="s">
        <v>3482</v>
      </c>
      <c r="AI45" s="1114"/>
      <c r="AJ45" s="1114"/>
      <c r="AK45" s="1125"/>
      <c r="AL45" s="1125"/>
      <c r="AM45" s="1107" t="s">
        <v>386</v>
      </c>
      <c r="AN45" s="1110"/>
      <c r="AO45" s="1104"/>
      <c r="AP45" s="1104"/>
      <c r="AQ45" s="1110"/>
      <c r="AR45" s="1104"/>
      <c r="AS45" s="1104"/>
      <c r="AT45" s="1110"/>
      <c r="AU45" s="1104"/>
      <c r="AV45" s="1104"/>
      <c r="AW45" s="1110"/>
      <c r="AX45" s="1104"/>
      <c r="AY45" s="1104"/>
      <c r="AZ45" s="1110"/>
      <c r="BA45" s="1104"/>
      <c r="BB45" s="1104"/>
      <c r="BC45" s="1110"/>
      <c r="BD45" s="1104"/>
      <c r="BE45" s="1104"/>
      <c r="BF45" s="1110"/>
      <c r="BG45" s="1104"/>
      <c r="BH45" s="1104"/>
      <c r="BI45" s="1141"/>
      <c r="BJ45" s="1141"/>
    </row>
    <row r="46" spans="2:62" s="1116" customFormat="1" outlineLevel="1">
      <c r="B46" s="1105"/>
      <c r="C46" s="1105"/>
      <c r="D46" s="1339"/>
      <c r="E46" s="1114"/>
      <c r="F46" s="1114"/>
      <c r="G46" s="1114"/>
      <c r="H46" s="1121"/>
      <c r="I46" s="1114" t="s">
        <v>3483</v>
      </c>
      <c r="J46" s="1127" t="s">
        <v>1183</v>
      </c>
      <c r="K46" s="1142">
        <v>1</v>
      </c>
      <c r="L46" s="1106" t="s">
        <v>1355</v>
      </c>
      <c r="M46" s="1105"/>
      <c r="N46" s="1139" t="s">
        <v>1101</v>
      </c>
      <c r="O46" s="1139" t="s">
        <v>63</v>
      </c>
      <c r="P46" s="1110" t="s">
        <v>1135</v>
      </c>
      <c r="Q46" s="1111" t="s">
        <v>3317</v>
      </c>
      <c r="R46" s="1111" t="s">
        <v>1675</v>
      </c>
      <c r="S46" s="1122" t="s">
        <v>1676</v>
      </c>
      <c r="T46" s="1111">
        <v>350</v>
      </c>
      <c r="U46" s="1111">
        <v>8</v>
      </c>
      <c r="V46" s="1111">
        <v>0.25</v>
      </c>
      <c r="W46" s="1111"/>
      <c r="X46" s="1111"/>
      <c r="Y46" s="1111"/>
      <c r="Z46" s="1111"/>
      <c r="AA46" s="1144"/>
      <c r="AB46" s="1340"/>
      <c r="AC46" s="1340"/>
      <c r="AD46" s="1340"/>
      <c r="AE46" s="1340"/>
      <c r="AF46" s="1340"/>
      <c r="AG46" s="1114" t="s">
        <v>3419</v>
      </c>
      <c r="AH46" s="1114" t="s">
        <v>3483</v>
      </c>
      <c r="AI46" s="1114" t="s">
        <v>3421</v>
      </c>
      <c r="AJ46" s="1114" t="s">
        <v>3484</v>
      </c>
      <c r="AK46" s="1126" t="s">
        <v>3423</v>
      </c>
      <c r="AL46" s="1126" t="s">
        <v>3485</v>
      </c>
      <c r="AM46" s="1107"/>
      <c r="AN46" s="1110"/>
      <c r="AO46" s="1104"/>
      <c r="AP46" s="1104"/>
      <c r="AQ46" s="1110"/>
      <c r="AR46" s="1104"/>
      <c r="AS46" s="1104"/>
      <c r="AT46" s="1110"/>
      <c r="AU46" s="1104"/>
      <c r="AV46" s="1104"/>
      <c r="AW46" s="1110"/>
      <c r="AX46" s="1104"/>
      <c r="AY46" s="1104"/>
      <c r="AZ46" s="1110"/>
      <c r="BA46" s="1104"/>
      <c r="BB46" s="1104"/>
      <c r="BC46" s="1110"/>
      <c r="BD46" s="1104"/>
      <c r="BE46" s="1104"/>
      <c r="BF46" s="1110"/>
      <c r="BG46" s="1104"/>
      <c r="BH46" s="1104"/>
      <c r="BI46" s="1141"/>
      <c r="BJ46" s="1141"/>
    </row>
    <row r="47" spans="2:62" s="1116" customFormat="1" outlineLevel="1">
      <c r="B47" s="1105"/>
      <c r="C47" s="1105"/>
      <c r="D47" s="1339"/>
      <c r="E47" s="1114"/>
      <c r="F47" s="1114"/>
      <c r="G47" s="1114"/>
      <c r="H47" s="1121"/>
      <c r="I47" s="1114" t="s">
        <v>3486</v>
      </c>
      <c r="J47" s="1127" t="s">
        <v>1184</v>
      </c>
      <c r="K47" s="1142">
        <v>1</v>
      </c>
      <c r="L47" s="1106" t="s">
        <v>1355</v>
      </c>
      <c r="M47" s="1105"/>
      <c r="N47" s="1139" t="s">
        <v>1101</v>
      </c>
      <c r="O47" s="1139" t="s">
        <v>63</v>
      </c>
      <c r="P47" s="1110" t="s">
        <v>1135</v>
      </c>
      <c r="Q47" s="1111" t="s">
        <v>1185</v>
      </c>
      <c r="R47" s="1111" t="s">
        <v>1683</v>
      </c>
      <c r="S47" s="1122" t="s">
        <v>1666</v>
      </c>
      <c r="T47" s="1111">
        <v>346</v>
      </c>
      <c r="U47" s="1111">
        <v>6</v>
      </c>
      <c r="V47" s="1111">
        <v>0.25</v>
      </c>
      <c r="W47" s="1111"/>
      <c r="X47" s="1111"/>
      <c r="Y47" s="1111"/>
      <c r="Z47" s="1111"/>
      <c r="AA47" s="1144"/>
      <c r="AB47" s="1340"/>
      <c r="AC47" s="1340"/>
      <c r="AD47" s="1340"/>
      <c r="AE47" s="1340"/>
      <c r="AF47" s="1340"/>
      <c r="AG47" s="1114" t="s">
        <v>3419</v>
      </c>
      <c r="AH47" s="1114" t="s">
        <v>3486</v>
      </c>
      <c r="AI47" s="1114" t="s">
        <v>3421</v>
      </c>
      <c r="AJ47" s="1114" t="s">
        <v>3487</v>
      </c>
      <c r="AK47" s="1126" t="s">
        <v>3423</v>
      </c>
      <c r="AL47" s="1126" t="s">
        <v>3488</v>
      </c>
      <c r="AM47" s="1107"/>
      <c r="AN47" s="1110"/>
      <c r="AO47" s="1104"/>
      <c r="AP47" s="1104"/>
      <c r="AQ47" s="1110"/>
      <c r="AR47" s="1104"/>
      <c r="AS47" s="1104"/>
      <c r="AT47" s="1110"/>
      <c r="AU47" s="1104"/>
      <c r="AV47" s="1104"/>
      <c r="AW47" s="1110"/>
      <c r="AX47" s="1104"/>
      <c r="AY47" s="1104"/>
      <c r="AZ47" s="1110"/>
      <c r="BA47" s="1104"/>
      <c r="BB47" s="1104"/>
      <c r="BC47" s="1110"/>
      <c r="BD47" s="1104"/>
      <c r="BE47" s="1104"/>
      <c r="BF47" s="1110"/>
      <c r="BG47" s="1104"/>
      <c r="BH47" s="1104"/>
      <c r="BI47" s="1141"/>
      <c r="BJ47" s="1141"/>
    </row>
    <row r="48" spans="2:62" s="1116" customFormat="1" ht="15">
      <c r="B48" s="1105"/>
      <c r="C48" s="1105"/>
      <c r="D48" s="1339"/>
      <c r="E48" s="1114"/>
      <c r="F48" s="1114"/>
      <c r="G48" s="1114"/>
      <c r="H48" s="1104"/>
      <c r="I48" s="1104"/>
      <c r="J48" s="1104"/>
      <c r="K48" s="1138"/>
      <c r="L48" s="1106"/>
      <c r="M48" s="1105"/>
      <c r="N48" s="1139"/>
      <c r="O48" s="1104"/>
      <c r="P48" s="1110"/>
      <c r="Q48" s="1111"/>
      <c r="R48" s="1111"/>
      <c r="S48" s="1122"/>
      <c r="T48" s="1104"/>
      <c r="U48" s="1104"/>
      <c r="V48" s="1104"/>
      <c r="W48" s="1104"/>
      <c r="X48" s="1104"/>
      <c r="Y48" s="1104"/>
      <c r="Z48" s="1104"/>
      <c r="AA48" s="1104"/>
      <c r="AB48" s="1340"/>
      <c r="AC48" s="1340"/>
      <c r="AD48" s="1340"/>
      <c r="AE48" s="1340"/>
      <c r="AF48" s="1340"/>
      <c r="AG48" s="1104"/>
      <c r="AH48" s="1104"/>
      <c r="AI48" s="1104"/>
      <c r="AJ48" s="1104"/>
      <c r="AK48" s="1104"/>
      <c r="AL48" s="1104"/>
      <c r="AM48" s="1104"/>
      <c r="AN48" s="1110"/>
      <c r="AO48" s="1104"/>
      <c r="AP48" s="1104"/>
      <c r="AQ48" s="1110"/>
      <c r="AR48" s="1104"/>
      <c r="AS48" s="1104"/>
      <c r="AT48" s="1110"/>
      <c r="AU48" s="1104"/>
      <c r="AV48" s="1104"/>
      <c r="AW48" s="1110"/>
      <c r="AX48" s="1104"/>
      <c r="AY48" s="1104"/>
      <c r="AZ48" s="1110"/>
      <c r="BA48" s="1104"/>
      <c r="BB48" s="1104"/>
      <c r="BC48" s="1110"/>
      <c r="BD48" s="1104"/>
      <c r="BE48" s="1104"/>
      <c r="BF48" s="1110"/>
      <c r="BG48" s="1104"/>
      <c r="BH48" s="1104"/>
      <c r="BI48" s="1104"/>
      <c r="BJ48" s="1104"/>
    </row>
    <row r="49" spans="2:62">
      <c r="B49" s="1095"/>
      <c r="C49" s="1095"/>
      <c r="D49" s="1095"/>
      <c r="E49" s="1095"/>
      <c r="F49" s="1095"/>
      <c r="G49" s="1095"/>
      <c r="H49" s="1095"/>
      <c r="I49" s="1151" t="s">
        <v>3490</v>
      </c>
      <c r="J49" s="1137" t="s">
        <v>1197</v>
      </c>
      <c r="K49" s="1096">
        <v>1</v>
      </c>
      <c r="L49" s="1096" t="s">
        <v>1355</v>
      </c>
      <c r="M49" s="1095" t="s">
        <v>3910</v>
      </c>
      <c r="N49" s="1137" t="s">
        <v>1208</v>
      </c>
      <c r="O49" s="1137" t="s">
        <v>63</v>
      </c>
      <c r="P49" s="1137" t="s">
        <v>64</v>
      </c>
      <c r="Q49" s="1137"/>
      <c r="R49" s="1099"/>
      <c r="S49" s="1096"/>
      <c r="T49" s="1095"/>
      <c r="U49" s="1095"/>
      <c r="V49" s="1095"/>
      <c r="W49" s="1095"/>
      <c r="X49" s="1095"/>
      <c r="Y49" s="1095"/>
      <c r="Z49" s="1095"/>
      <c r="AA49" s="1095"/>
      <c r="AB49" s="1151"/>
      <c r="AC49" s="1151"/>
      <c r="AD49" s="1151"/>
      <c r="AE49" s="1151"/>
      <c r="AF49" s="1151"/>
      <c r="AG49" s="1151" t="s">
        <v>3489</v>
      </c>
      <c r="AH49" s="1151" t="s">
        <v>3490</v>
      </c>
      <c r="AI49" s="1151" t="s">
        <v>3415</v>
      </c>
      <c r="AJ49" s="1151" t="s">
        <v>3491</v>
      </c>
      <c r="AK49" s="1152"/>
      <c r="AL49" s="1152"/>
      <c r="AM49" s="1095"/>
      <c r="AN49" s="1097"/>
      <c r="AO49" s="1095"/>
      <c r="AP49" s="1095"/>
      <c r="AQ49" s="1097"/>
      <c r="AR49" s="1095"/>
      <c r="AS49" s="1095"/>
      <c r="AT49" s="1097"/>
      <c r="AU49" s="1095"/>
      <c r="AV49" s="1095"/>
      <c r="AW49" s="1097"/>
      <c r="AX49" s="1095"/>
      <c r="AY49" s="1095"/>
      <c r="AZ49" s="1097"/>
      <c r="BA49" s="1095"/>
      <c r="BB49" s="1095"/>
      <c r="BC49" s="1097"/>
      <c r="BD49" s="1095"/>
      <c r="BE49" s="1095"/>
      <c r="BF49" s="1097"/>
      <c r="BG49" s="1095"/>
      <c r="BH49" s="1095"/>
      <c r="BI49" s="1095"/>
      <c r="BJ49" s="1095"/>
    </row>
    <row r="50" spans="2:62" ht="16.5" customHeight="1" outlineLevel="1">
      <c r="B50" s="1154"/>
      <c r="C50" s="1154"/>
      <c r="D50" s="1339"/>
      <c r="E50" s="1114"/>
      <c r="F50" s="1114"/>
      <c r="G50" s="1114"/>
      <c r="H50" s="1121"/>
      <c r="I50" s="1114" t="s">
        <v>3492</v>
      </c>
      <c r="J50" s="1127" t="s">
        <v>1198</v>
      </c>
      <c r="K50" s="1145">
        <v>1</v>
      </c>
      <c r="L50" s="1106" t="s">
        <v>1351</v>
      </c>
      <c r="M50" s="1105"/>
      <c r="N50" s="1139" t="s">
        <v>1208</v>
      </c>
      <c r="O50" s="1104" t="s">
        <v>63</v>
      </c>
      <c r="P50" s="1134" t="s">
        <v>64</v>
      </c>
      <c r="Q50" s="1104" t="s">
        <v>1137</v>
      </c>
      <c r="R50" s="1141" t="s">
        <v>863</v>
      </c>
      <c r="S50" s="1154" t="s">
        <v>864</v>
      </c>
      <c r="T50" s="1141">
        <v>355.7</v>
      </c>
      <c r="U50" s="1141">
        <v>241.86</v>
      </c>
      <c r="V50" s="1141">
        <v>10.1</v>
      </c>
      <c r="W50" s="1141"/>
      <c r="X50" s="1141"/>
      <c r="Y50" s="1141"/>
      <c r="Z50" s="1141"/>
      <c r="AA50" s="1155">
        <v>1.8</v>
      </c>
      <c r="AB50" s="1340"/>
      <c r="AC50" s="1340"/>
      <c r="AD50" s="1340"/>
      <c r="AE50" s="1340"/>
      <c r="AF50" s="1340"/>
      <c r="AG50" s="1114" t="s">
        <v>3489</v>
      </c>
      <c r="AH50" s="1114" t="s">
        <v>3492</v>
      </c>
      <c r="AI50" s="1114" t="s">
        <v>3493</v>
      </c>
      <c r="AJ50" s="1114" t="s">
        <v>3494</v>
      </c>
      <c r="AK50" s="1114"/>
      <c r="AL50" s="1114"/>
      <c r="AM50" s="1141"/>
      <c r="AN50" s="1110"/>
      <c r="AO50" s="1104"/>
      <c r="AP50" s="1104"/>
      <c r="AQ50" s="1110"/>
      <c r="AR50" s="1104"/>
      <c r="AS50" s="1104"/>
      <c r="AT50" s="1110"/>
      <c r="AU50" s="1104"/>
      <c r="AV50" s="1104"/>
      <c r="AW50" s="1110"/>
      <c r="AX50" s="1104"/>
      <c r="AY50" s="1104"/>
      <c r="AZ50" s="1110"/>
      <c r="BA50" s="1104"/>
      <c r="BB50" s="1104"/>
      <c r="BC50" s="1110"/>
      <c r="BD50" s="1104"/>
      <c r="BE50" s="1104"/>
      <c r="BF50" s="1110"/>
      <c r="BG50" s="1104"/>
      <c r="BH50" s="1104"/>
      <c r="BI50" s="1141"/>
      <c r="BJ50" s="1141"/>
    </row>
    <row r="51" spans="2:62" ht="16.5" customHeight="1" outlineLevel="1">
      <c r="B51" s="1154"/>
      <c r="C51" s="1154"/>
      <c r="D51" s="1339"/>
      <c r="E51" s="1114"/>
      <c r="F51" s="1114"/>
      <c r="G51" s="1114"/>
      <c r="H51" s="1121"/>
      <c r="I51" s="1114" t="s">
        <v>3496</v>
      </c>
      <c r="J51" s="1127" t="s">
        <v>1199</v>
      </c>
      <c r="K51" s="1145">
        <v>1</v>
      </c>
      <c r="L51" s="1106" t="s">
        <v>1351</v>
      </c>
      <c r="M51" s="1105"/>
      <c r="N51" s="1139" t="s">
        <v>1208</v>
      </c>
      <c r="O51" s="1104" t="s">
        <v>195</v>
      </c>
      <c r="P51" s="1134" t="s">
        <v>1135</v>
      </c>
      <c r="Q51" s="1104" t="s">
        <v>1884</v>
      </c>
      <c r="R51" s="1141"/>
      <c r="S51" s="1154"/>
      <c r="T51" s="1141"/>
      <c r="U51" s="1141"/>
      <c r="V51" s="1141"/>
      <c r="W51" s="1141"/>
      <c r="X51" s="1141"/>
      <c r="Y51" s="1141"/>
      <c r="Z51" s="1141"/>
      <c r="AA51" s="1155"/>
      <c r="AB51" s="1340"/>
      <c r="AC51" s="1340"/>
      <c r="AD51" s="1340"/>
      <c r="AE51" s="1340"/>
      <c r="AF51" s="1340"/>
      <c r="AG51" s="1114" t="s">
        <v>3495</v>
      </c>
      <c r="AH51" s="1114" t="s">
        <v>3496</v>
      </c>
      <c r="AI51" s="1114" t="s">
        <v>3497</v>
      </c>
      <c r="AJ51" s="1114" t="s">
        <v>3498</v>
      </c>
      <c r="AK51" s="1114"/>
      <c r="AL51" s="1114"/>
      <c r="AM51" s="1141"/>
      <c r="AN51" s="1110"/>
      <c r="AO51" s="1104"/>
      <c r="AP51" s="1104"/>
      <c r="AQ51" s="1110"/>
      <c r="AR51" s="1104"/>
      <c r="AS51" s="1104"/>
      <c r="AT51" s="1110"/>
      <c r="AU51" s="1104"/>
      <c r="AV51" s="1104"/>
      <c r="AW51" s="1110"/>
      <c r="AX51" s="1104"/>
      <c r="AY51" s="1104"/>
      <c r="AZ51" s="1110"/>
      <c r="BA51" s="1104"/>
      <c r="BB51" s="1104"/>
      <c r="BC51" s="1110"/>
      <c r="BD51" s="1104"/>
      <c r="BE51" s="1104"/>
      <c r="BF51" s="1110"/>
      <c r="BG51" s="1104"/>
      <c r="BH51" s="1104"/>
      <c r="BI51" s="1141"/>
      <c r="BJ51" s="1141"/>
    </row>
    <row r="52" spans="2:62" ht="16.5" customHeight="1" outlineLevel="1">
      <c r="B52" s="1154"/>
      <c r="C52" s="1154"/>
      <c r="D52" s="1339"/>
      <c r="E52" s="1114"/>
      <c r="F52" s="1114"/>
      <c r="G52" s="1114"/>
      <c r="H52" s="1121"/>
      <c r="I52" s="1114" t="s">
        <v>3499</v>
      </c>
      <c r="J52" s="1127" t="s">
        <v>1200</v>
      </c>
      <c r="K52" s="1145">
        <v>1</v>
      </c>
      <c r="L52" s="1106" t="s">
        <v>1351</v>
      </c>
      <c r="M52" s="1105"/>
      <c r="N52" s="1139" t="s">
        <v>1208</v>
      </c>
      <c r="O52" s="1104" t="s">
        <v>63</v>
      </c>
      <c r="P52" s="1134" t="s">
        <v>64</v>
      </c>
      <c r="Q52" s="1104" t="s">
        <v>1830</v>
      </c>
      <c r="R52" s="1141" t="s">
        <v>863</v>
      </c>
      <c r="S52" s="1154" t="s">
        <v>864</v>
      </c>
      <c r="T52" s="1141">
        <v>22</v>
      </c>
      <c r="U52" s="1141">
        <v>23.4</v>
      </c>
      <c r="V52" s="1141">
        <v>4.6399999999999997</v>
      </c>
      <c r="W52" s="1141"/>
      <c r="X52" s="1141"/>
      <c r="Y52" s="1141"/>
      <c r="Z52" s="1141"/>
      <c r="AA52" s="1155">
        <v>1</v>
      </c>
      <c r="AB52" s="1340"/>
      <c r="AC52" s="1340"/>
      <c r="AD52" s="1340"/>
      <c r="AE52" s="1340"/>
      <c r="AF52" s="1340"/>
      <c r="AG52" s="1114" t="s">
        <v>3489</v>
      </c>
      <c r="AH52" s="1114" t="s">
        <v>3499</v>
      </c>
      <c r="AI52" s="1114" t="s">
        <v>3493</v>
      </c>
      <c r="AJ52" s="1114" t="s">
        <v>3500</v>
      </c>
      <c r="AK52" s="1114"/>
      <c r="AL52" s="1114"/>
      <c r="AM52" s="1141"/>
      <c r="AN52" s="1110"/>
      <c r="AO52" s="1104"/>
      <c r="AP52" s="1104"/>
      <c r="AQ52" s="1110"/>
      <c r="AR52" s="1104"/>
      <c r="AS52" s="1104"/>
      <c r="AT52" s="1110"/>
      <c r="AU52" s="1104"/>
      <c r="AV52" s="1104"/>
      <c r="AW52" s="1110"/>
      <c r="AX52" s="1104"/>
      <c r="AY52" s="1104"/>
      <c r="AZ52" s="1110"/>
      <c r="BA52" s="1104"/>
      <c r="BB52" s="1104"/>
      <c r="BC52" s="1110"/>
      <c r="BD52" s="1104"/>
      <c r="BE52" s="1104"/>
      <c r="BF52" s="1110"/>
      <c r="BG52" s="1104"/>
      <c r="BH52" s="1104"/>
      <c r="BI52" s="1141"/>
      <c r="BJ52" s="1141"/>
    </row>
    <row r="53" spans="2:62" ht="16.5" customHeight="1" outlineLevel="1">
      <c r="B53" s="1154"/>
      <c r="C53" s="1154"/>
      <c r="D53" s="1339"/>
      <c r="E53" s="1114"/>
      <c r="F53" s="1114"/>
      <c r="G53" s="1114"/>
      <c r="H53" s="1121"/>
      <c r="I53" s="1114" t="s">
        <v>3501</v>
      </c>
      <c r="J53" s="1127" t="s">
        <v>1201</v>
      </c>
      <c r="K53" s="1145">
        <v>1</v>
      </c>
      <c r="L53" s="1106" t="s">
        <v>1351</v>
      </c>
      <c r="M53" s="1105"/>
      <c r="N53" s="1139" t="s">
        <v>1208</v>
      </c>
      <c r="O53" s="1104" t="s">
        <v>63</v>
      </c>
      <c r="P53" s="1134" t="s">
        <v>1135</v>
      </c>
      <c r="Q53" s="1104" t="s">
        <v>3317</v>
      </c>
      <c r="R53" s="1141" t="s">
        <v>3717</v>
      </c>
      <c r="S53" s="1154" t="s">
        <v>1561</v>
      </c>
      <c r="T53" s="1141"/>
      <c r="U53" s="1141"/>
      <c r="V53" s="1141"/>
      <c r="W53" s="1141">
        <v>12</v>
      </c>
      <c r="X53" s="1141"/>
      <c r="Y53" s="1141"/>
      <c r="Z53" s="1141"/>
      <c r="AA53" s="1155">
        <v>2.5</v>
      </c>
      <c r="AB53" s="1340"/>
      <c r="AC53" s="1340"/>
      <c r="AD53" s="1340"/>
      <c r="AE53" s="1340"/>
      <c r="AF53" s="1340"/>
      <c r="AG53" s="1114" t="s">
        <v>3419</v>
      </c>
      <c r="AH53" s="1114" t="s">
        <v>3501</v>
      </c>
      <c r="AI53" s="1114" t="s">
        <v>3421</v>
      </c>
      <c r="AJ53" s="1114" t="s">
        <v>3502</v>
      </c>
      <c r="AK53" s="1126" t="s">
        <v>3423</v>
      </c>
      <c r="AL53" s="1114" t="s">
        <v>3503</v>
      </c>
      <c r="AM53" s="1141"/>
      <c r="AN53" s="1110"/>
      <c r="AO53" s="1104"/>
      <c r="AP53" s="1104"/>
      <c r="AQ53" s="1110"/>
      <c r="AR53" s="1104"/>
      <c r="AS53" s="1104"/>
      <c r="AT53" s="1110"/>
      <c r="AU53" s="1104"/>
      <c r="AV53" s="1104"/>
      <c r="AW53" s="1110"/>
      <c r="AX53" s="1104"/>
      <c r="AY53" s="1104"/>
      <c r="AZ53" s="1110"/>
      <c r="BA53" s="1104"/>
      <c r="BB53" s="1104"/>
      <c r="BC53" s="1110"/>
      <c r="BD53" s="1104"/>
      <c r="BE53" s="1104"/>
      <c r="BF53" s="1110"/>
      <c r="BG53" s="1104"/>
      <c r="BH53" s="1104"/>
      <c r="BI53" s="1141"/>
      <c r="BJ53" s="1141"/>
    </row>
    <row r="54" spans="2:62" ht="16.5" customHeight="1" outlineLevel="1">
      <c r="B54" s="1154"/>
      <c r="C54" s="1154"/>
      <c r="D54" s="1339"/>
      <c r="E54" s="1114"/>
      <c r="F54" s="1114"/>
      <c r="G54" s="1114"/>
      <c r="H54" s="1121"/>
      <c r="I54" s="1114" t="s">
        <v>3504</v>
      </c>
      <c r="J54" s="1127" t="s">
        <v>1202</v>
      </c>
      <c r="K54" s="1145">
        <v>1</v>
      </c>
      <c r="L54" s="1106" t="s">
        <v>1351</v>
      </c>
      <c r="M54" s="1105"/>
      <c r="N54" s="1139" t="s">
        <v>1208</v>
      </c>
      <c r="O54" s="1104" t="s">
        <v>65</v>
      </c>
      <c r="P54" s="1134" t="s">
        <v>65</v>
      </c>
      <c r="Q54" s="1104" t="s">
        <v>3270</v>
      </c>
      <c r="R54" s="1141" t="s">
        <v>3330</v>
      </c>
      <c r="S54" s="1154" t="s">
        <v>3253</v>
      </c>
      <c r="T54" s="1141">
        <v>33.5</v>
      </c>
      <c r="U54" s="1141">
        <v>23.3</v>
      </c>
      <c r="V54" s="1141"/>
      <c r="W54" s="1141"/>
      <c r="X54" s="1141"/>
      <c r="Y54" s="1141"/>
      <c r="Z54" s="1141"/>
      <c r="AA54" s="1155">
        <v>0.15</v>
      </c>
      <c r="AB54" s="1340"/>
      <c r="AC54" s="1340"/>
      <c r="AD54" s="1340"/>
      <c r="AE54" s="1340"/>
      <c r="AF54" s="1340"/>
      <c r="AG54" s="1114" t="s">
        <v>3419</v>
      </c>
      <c r="AH54" s="1114" t="s">
        <v>3504</v>
      </c>
      <c r="AI54" s="1114" t="s">
        <v>3421</v>
      </c>
      <c r="AJ54" s="1114" t="s">
        <v>3505</v>
      </c>
      <c r="AK54" s="1126" t="s">
        <v>3423</v>
      </c>
      <c r="AL54" s="1114" t="s">
        <v>3506</v>
      </c>
      <c r="AM54" s="1141"/>
      <c r="AN54" s="1110"/>
      <c r="AO54" s="1104"/>
      <c r="AP54" s="1104"/>
      <c r="AQ54" s="1110"/>
      <c r="AR54" s="1104"/>
      <c r="AS54" s="1104"/>
      <c r="AT54" s="1110"/>
      <c r="AU54" s="1104"/>
      <c r="AV54" s="1104"/>
      <c r="AW54" s="1110"/>
      <c r="AX54" s="1104"/>
      <c r="AY54" s="1104"/>
      <c r="AZ54" s="1110"/>
      <c r="BA54" s="1104"/>
      <c r="BB54" s="1104"/>
      <c r="BC54" s="1110"/>
      <c r="BD54" s="1104"/>
      <c r="BE54" s="1104"/>
      <c r="BF54" s="1110"/>
      <c r="BG54" s="1104"/>
      <c r="BH54" s="1104"/>
      <c r="BI54" s="1141"/>
      <c r="BJ54" s="1141"/>
    </row>
    <row r="55" spans="2:62" ht="16.5" customHeight="1" outlineLevel="1">
      <c r="B55" s="1154"/>
      <c r="C55" s="1154"/>
      <c r="D55" s="1339"/>
      <c r="E55" s="1114"/>
      <c r="F55" s="1114"/>
      <c r="G55" s="1114"/>
      <c r="H55" s="1121"/>
      <c r="I55" s="1114" t="s">
        <v>3507</v>
      </c>
      <c r="J55" s="1127" t="s">
        <v>1203</v>
      </c>
      <c r="K55" s="1145">
        <v>1</v>
      </c>
      <c r="L55" s="1106" t="s">
        <v>1351</v>
      </c>
      <c r="M55" s="1105"/>
      <c r="N55" s="1139" t="s">
        <v>1208</v>
      </c>
      <c r="O55" s="1104" t="s">
        <v>65</v>
      </c>
      <c r="P55" s="1134" t="s">
        <v>65</v>
      </c>
      <c r="Q55" s="1141" t="s">
        <v>68</v>
      </c>
      <c r="R55" s="1141"/>
      <c r="S55" s="1154"/>
      <c r="T55" s="1107"/>
      <c r="U55" s="1107"/>
      <c r="V55" s="1107"/>
      <c r="W55" s="1107"/>
      <c r="X55" s="1107"/>
      <c r="Y55" s="1107"/>
      <c r="Z55" s="1107"/>
      <c r="AA55" s="1113"/>
      <c r="AB55" s="1340"/>
      <c r="AC55" s="1340"/>
      <c r="AD55" s="1340"/>
      <c r="AE55" s="1340"/>
      <c r="AF55" s="1340"/>
      <c r="AG55" s="1114" t="s">
        <v>3445</v>
      </c>
      <c r="AH55" s="1114" t="s">
        <v>3507</v>
      </c>
      <c r="AI55" s="1141"/>
      <c r="AJ55" s="1141"/>
      <c r="AK55" s="1141"/>
      <c r="AL55" s="1141"/>
      <c r="AM55" s="1114" t="s">
        <v>1209</v>
      </c>
      <c r="AN55" s="1110"/>
      <c r="AO55" s="1104"/>
      <c r="AP55" s="1104"/>
      <c r="AQ55" s="1110"/>
      <c r="AR55" s="1104"/>
      <c r="AS55" s="1104"/>
      <c r="AT55" s="1110"/>
      <c r="AU55" s="1104"/>
      <c r="AV55" s="1104"/>
      <c r="AW55" s="1110"/>
      <c r="AX55" s="1104"/>
      <c r="AY55" s="1104"/>
      <c r="AZ55" s="1110"/>
      <c r="BA55" s="1104"/>
      <c r="BB55" s="1104"/>
      <c r="BC55" s="1110"/>
      <c r="BD55" s="1104"/>
      <c r="BE55" s="1104"/>
      <c r="BF55" s="1110"/>
      <c r="BG55" s="1104"/>
      <c r="BH55" s="1104"/>
      <c r="BI55" s="1141"/>
      <c r="BJ55" s="1141"/>
    </row>
    <row r="56" spans="2:62" ht="16.5" customHeight="1" outlineLevel="1">
      <c r="B56" s="1154"/>
      <c r="C56" s="1154"/>
      <c r="D56" s="1339"/>
      <c r="E56" s="1114"/>
      <c r="F56" s="1114"/>
      <c r="G56" s="1114"/>
      <c r="H56" s="1121"/>
      <c r="I56" s="1114" t="s">
        <v>1210</v>
      </c>
      <c r="J56" s="1127" t="s">
        <v>1204</v>
      </c>
      <c r="K56" s="1145">
        <v>2</v>
      </c>
      <c r="L56" s="1106" t="s">
        <v>1351</v>
      </c>
      <c r="M56" s="1105"/>
      <c r="N56" s="1139" t="s">
        <v>1208</v>
      </c>
      <c r="O56" s="1104" t="s">
        <v>63</v>
      </c>
      <c r="P56" s="1134" t="s">
        <v>1135</v>
      </c>
      <c r="Q56" s="1141" t="s">
        <v>115</v>
      </c>
      <c r="R56" s="1141"/>
      <c r="S56" s="1154"/>
      <c r="T56" s="1107"/>
      <c r="U56" s="1107"/>
      <c r="V56" s="1107"/>
      <c r="W56" s="1107"/>
      <c r="X56" s="1107"/>
      <c r="Y56" s="1107"/>
      <c r="Z56" s="1107"/>
      <c r="AA56" s="1113"/>
      <c r="AB56" s="1340"/>
      <c r="AC56" s="1340"/>
      <c r="AD56" s="1340"/>
      <c r="AE56" s="1340"/>
      <c r="AF56" s="1340"/>
      <c r="AG56" s="1126" t="s">
        <v>3508</v>
      </c>
      <c r="AH56" s="1114" t="s">
        <v>1210</v>
      </c>
      <c r="AI56" s="1141"/>
      <c r="AJ56" s="1141"/>
      <c r="AK56" s="1141"/>
      <c r="AL56" s="1141"/>
      <c r="AM56" s="1114" t="s">
        <v>1210</v>
      </c>
      <c r="AN56" s="1110"/>
      <c r="AO56" s="1104"/>
      <c r="AP56" s="1104"/>
      <c r="AQ56" s="1110"/>
      <c r="AR56" s="1104"/>
      <c r="AS56" s="1104"/>
      <c r="AT56" s="1110"/>
      <c r="AU56" s="1104"/>
      <c r="AV56" s="1104"/>
      <c r="AW56" s="1110"/>
      <c r="AX56" s="1104"/>
      <c r="AY56" s="1104"/>
      <c r="AZ56" s="1110"/>
      <c r="BA56" s="1104"/>
      <c r="BB56" s="1104"/>
      <c r="BC56" s="1110"/>
      <c r="BD56" s="1104"/>
      <c r="BE56" s="1104"/>
      <c r="BF56" s="1110"/>
      <c r="BG56" s="1104"/>
      <c r="BH56" s="1104"/>
      <c r="BI56" s="1141"/>
      <c r="BJ56" s="1141"/>
    </row>
    <row r="57" spans="2:62" ht="16.5" customHeight="1" outlineLevel="1">
      <c r="B57" s="1154"/>
      <c r="C57" s="1154"/>
      <c r="D57" s="1339"/>
      <c r="E57" s="1114"/>
      <c r="F57" s="1114"/>
      <c r="G57" s="1114"/>
      <c r="H57" s="1121"/>
      <c r="I57" s="1114" t="s">
        <v>3510</v>
      </c>
      <c r="J57" s="1127" t="s">
        <v>1205</v>
      </c>
      <c r="K57" s="1145">
        <v>8</v>
      </c>
      <c r="L57" s="1106" t="s">
        <v>1351</v>
      </c>
      <c r="M57" s="1105"/>
      <c r="N57" s="1139" t="s">
        <v>1208</v>
      </c>
      <c r="O57" s="1104" t="s">
        <v>63</v>
      </c>
      <c r="P57" s="1134" t="s">
        <v>1135</v>
      </c>
      <c r="Q57" s="1141" t="s">
        <v>211</v>
      </c>
      <c r="R57" s="1141"/>
      <c r="S57" s="1154"/>
      <c r="T57" s="1107"/>
      <c r="U57" s="1107"/>
      <c r="V57" s="1107"/>
      <c r="W57" s="1107"/>
      <c r="X57" s="1107"/>
      <c r="Y57" s="1107"/>
      <c r="Z57" s="1107"/>
      <c r="AA57" s="1113"/>
      <c r="AB57" s="1340"/>
      <c r="AC57" s="1340"/>
      <c r="AD57" s="1340"/>
      <c r="AE57" s="1340"/>
      <c r="AF57" s="1340"/>
      <c r="AG57" s="1146" t="s">
        <v>3509</v>
      </c>
      <c r="AH57" s="1114" t="s">
        <v>3510</v>
      </c>
      <c r="AI57" s="1141"/>
      <c r="AJ57" s="1141"/>
      <c r="AK57" s="1141"/>
      <c r="AL57" s="1141"/>
      <c r="AM57" s="1114" t="s">
        <v>1211</v>
      </c>
      <c r="AN57" s="1110"/>
      <c r="AO57" s="1104"/>
      <c r="AP57" s="1104"/>
      <c r="AQ57" s="1110"/>
      <c r="AR57" s="1104"/>
      <c r="AS57" s="1104"/>
      <c r="AT57" s="1110"/>
      <c r="AU57" s="1104"/>
      <c r="AV57" s="1104"/>
      <c r="AW57" s="1110"/>
      <c r="AX57" s="1104"/>
      <c r="AY57" s="1104"/>
      <c r="AZ57" s="1110"/>
      <c r="BA57" s="1104"/>
      <c r="BB57" s="1104"/>
      <c r="BC57" s="1110"/>
      <c r="BD57" s="1104"/>
      <c r="BE57" s="1104"/>
      <c r="BF57" s="1110"/>
      <c r="BG57" s="1104"/>
      <c r="BH57" s="1104"/>
      <c r="BI57" s="1141"/>
      <c r="BJ57" s="1141"/>
    </row>
    <row r="58" spans="2:62" ht="16.5" customHeight="1" outlineLevel="1">
      <c r="B58" s="1154"/>
      <c r="C58" s="1154"/>
      <c r="D58" s="1339"/>
      <c r="E58" s="1114"/>
      <c r="F58" s="1114"/>
      <c r="G58" s="1114"/>
      <c r="H58" s="1121"/>
      <c r="I58" s="1114" t="s">
        <v>3511</v>
      </c>
      <c r="J58" s="1127" t="s">
        <v>1206</v>
      </c>
      <c r="K58" s="1145">
        <v>15</v>
      </c>
      <c r="L58" s="1106" t="s">
        <v>1351</v>
      </c>
      <c r="M58" s="1105"/>
      <c r="N58" s="1139" t="s">
        <v>1208</v>
      </c>
      <c r="O58" s="1104" t="s">
        <v>63</v>
      </c>
      <c r="P58" s="1134" t="s">
        <v>1135</v>
      </c>
      <c r="Q58" s="1141" t="s">
        <v>211</v>
      </c>
      <c r="R58" s="1141"/>
      <c r="S58" s="1154"/>
      <c r="T58" s="1107"/>
      <c r="U58" s="1107"/>
      <c r="V58" s="1107"/>
      <c r="W58" s="1107"/>
      <c r="X58" s="1107"/>
      <c r="Y58" s="1107"/>
      <c r="Z58" s="1107"/>
      <c r="AA58" s="1113"/>
      <c r="AB58" s="1340"/>
      <c r="AC58" s="1340"/>
      <c r="AD58" s="1340"/>
      <c r="AE58" s="1340"/>
      <c r="AF58" s="1340"/>
      <c r="AG58" s="1146" t="s">
        <v>3509</v>
      </c>
      <c r="AH58" s="1114" t="s">
        <v>3511</v>
      </c>
      <c r="AI58" s="1141"/>
      <c r="AJ58" s="1141"/>
      <c r="AK58" s="1141"/>
      <c r="AL58" s="1141"/>
      <c r="AM58" s="1114" t="s">
        <v>1212</v>
      </c>
      <c r="AN58" s="1110"/>
      <c r="AO58" s="1104"/>
      <c r="AP58" s="1104"/>
      <c r="AQ58" s="1110"/>
      <c r="AR58" s="1104"/>
      <c r="AS58" s="1104"/>
      <c r="AT58" s="1110"/>
      <c r="AU58" s="1104"/>
      <c r="AV58" s="1104"/>
      <c r="AW58" s="1110"/>
      <c r="AX58" s="1104"/>
      <c r="AY58" s="1104"/>
      <c r="AZ58" s="1110"/>
      <c r="BA58" s="1104"/>
      <c r="BB58" s="1104"/>
      <c r="BC58" s="1110"/>
      <c r="BD58" s="1104"/>
      <c r="BE58" s="1104"/>
      <c r="BF58" s="1110"/>
      <c r="BG58" s="1104"/>
      <c r="BH58" s="1104"/>
      <c r="BI58" s="1141"/>
      <c r="BJ58" s="1141"/>
    </row>
    <row r="59" spans="2:62" ht="15.6" customHeight="1" outlineLevel="1">
      <c r="B59" s="1154"/>
      <c r="C59" s="1154"/>
      <c r="D59" s="1339"/>
      <c r="E59" s="1114"/>
      <c r="F59" s="1114"/>
      <c r="G59" s="1114"/>
      <c r="H59" s="1121"/>
      <c r="I59" s="1114" t="s">
        <v>1213</v>
      </c>
      <c r="J59" s="1127" t="s">
        <v>1207</v>
      </c>
      <c r="K59" s="1145">
        <v>4</v>
      </c>
      <c r="L59" s="1106" t="s">
        <v>1351</v>
      </c>
      <c r="M59" s="1105"/>
      <c r="N59" s="1139" t="s">
        <v>1208</v>
      </c>
      <c r="O59" s="1104" t="s">
        <v>63</v>
      </c>
      <c r="P59" s="1134" t="s">
        <v>1135</v>
      </c>
      <c r="Q59" s="1141" t="s">
        <v>211</v>
      </c>
      <c r="R59" s="1141"/>
      <c r="S59" s="1154"/>
      <c r="T59" s="1107"/>
      <c r="U59" s="1107"/>
      <c r="V59" s="1107"/>
      <c r="W59" s="1107"/>
      <c r="X59" s="1107"/>
      <c r="Y59" s="1107"/>
      <c r="Z59" s="1107"/>
      <c r="AA59" s="1113"/>
      <c r="AB59" s="1340"/>
      <c r="AC59" s="1340"/>
      <c r="AD59" s="1340"/>
      <c r="AE59" s="1340"/>
      <c r="AF59" s="1340"/>
      <c r="AG59" s="1146" t="s">
        <v>3509</v>
      </c>
      <c r="AH59" s="1114" t="s">
        <v>1213</v>
      </c>
      <c r="AI59" s="1141"/>
      <c r="AJ59" s="1141"/>
      <c r="AK59" s="1141"/>
      <c r="AL59" s="1141"/>
      <c r="AM59" s="1114" t="s">
        <v>1213</v>
      </c>
      <c r="AN59" s="1110"/>
      <c r="AO59" s="1104"/>
      <c r="AP59" s="1104"/>
      <c r="AQ59" s="1110"/>
      <c r="AR59" s="1104"/>
      <c r="AS59" s="1104"/>
      <c r="AT59" s="1110"/>
      <c r="AU59" s="1104"/>
      <c r="AV59" s="1104"/>
      <c r="AW59" s="1110"/>
      <c r="AX59" s="1104"/>
      <c r="AY59" s="1104"/>
      <c r="AZ59" s="1110"/>
      <c r="BA59" s="1104"/>
      <c r="BB59" s="1104"/>
      <c r="BC59" s="1110"/>
      <c r="BD59" s="1104"/>
      <c r="BE59" s="1104"/>
      <c r="BF59" s="1110"/>
      <c r="BG59" s="1104"/>
      <c r="BH59" s="1104"/>
      <c r="BI59" s="1141"/>
      <c r="BJ59" s="1141"/>
    </row>
    <row r="60" spans="2:62" ht="15.6" customHeight="1" outlineLevel="1">
      <c r="B60" s="1154"/>
      <c r="C60" s="1154"/>
      <c r="D60" s="1339"/>
      <c r="E60" s="1114"/>
      <c r="F60" s="1114"/>
      <c r="G60" s="1114"/>
      <c r="H60" s="1121"/>
      <c r="I60" s="1114" t="s">
        <v>3512</v>
      </c>
      <c r="J60" s="1127" t="s">
        <v>1165</v>
      </c>
      <c r="K60" s="1145">
        <v>4</v>
      </c>
      <c r="L60" s="1106" t="s">
        <v>1351</v>
      </c>
      <c r="M60" s="1105"/>
      <c r="N60" s="1139" t="s">
        <v>1208</v>
      </c>
      <c r="O60" s="1104" t="s">
        <v>63</v>
      </c>
      <c r="P60" s="1134" t="s">
        <v>1135</v>
      </c>
      <c r="Q60" s="1141" t="s">
        <v>211</v>
      </c>
      <c r="R60" s="1141"/>
      <c r="S60" s="1154"/>
      <c r="T60" s="1107"/>
      <c r="U60" s="1107"/>
      <c r="V60" s="1107"/>
      <c r="W60" s="1107"/>
      <c r="X60" s="1107"/>
      <c r="Y60" s="1107"/>
      <c r="Z60" s="1107"/>
      <c r="AA60" s="1113"/>
      <c r="AB60" s="1340"/>
      <c r="AC60" s="1340"/>
      <c r="AD60" s="1340"/>
      <c r="AE60" s="1340"/>
      <c r="AF60" s="1340"/>
      <c r="AG60" s="1156" t="s">
        <v>3509</v>
      </c>
      <c r="AH60" s="1114" t="s">
        <v>3512</v>
      </c>
      <c r="AI60" s="1141"/>
      <c r="AJ60" s="1141"/>
      <c r="AK60" s="1141"/>
      <c r="AL60" s="1141"/>
      <c r="AM60" s="1114" t="s">
        <v>1166</v>
      </c>
      <c r="AN60" s="1110"/>
      <c r="AO60" s="1104"/>
      <c r="AP60" s="1104"/>
      <c r="AQ60" s="1110"/>
      <c r="AR60" s="1104"/>
      <c r="AS60" s="1104"/>
      <c r="AT60" s="1110"/>
      <c r="AU60" s="1104"/>
      <c r="AV60" s="1104"/>
      <c r="AW60" s="1110"/>
      <c r="AX60" s="1104"/>
      <c r="AY60" s="1104"/>
      <c r="AZ60" s="1110"/>
      <c r="BA60" s="1104"/>
      <c r="BB60" s="1104"/>
      <c r="BC60" s="1110"/>
      <c r="BD60" s="1104"/>
      <c r="BE60" s="1104"/>
      <c r="BF60" s="1110"/>
      <c r="BG60" s="1104"/>
      <c r="BH60" s="1104"/>
      <c r="BI60" s="1141"/>
      <c r="BJ60" s="1141"/>
    </row>
    <row r="61" spans="2:62" ht="15.6" customHeight="1" outlineLevel="1">
      <c r="B61" s="1154"/>
      <c r="C61" s="1154"/>
      <c r="D61" s="1339"/>
      <c r="E61" s="1114"/>
      <c r="F61" s="1114"/>
      <c r="G61" s="1114"/>
      <c r="H61" s="1121"/>
      <c r="I61" s="1141"/>
      <c r="J61" s="1133"/>
      <c r="K61" s="1118"/>
      <c r="L61" s="1106"/>
      <c r="M61" s="1105"/>
      <c r="N61" s="1139"/>
      <c r="O61" s="1104"/>
      <c r="P61" s="1134"/>
      <c r="Q61" s="1141"/>
      <c r="R61" s="1141"/>
      <c r="S61" s="1154"/>
      <c r="T61" s="1141"/>
      <c r="U61" s="1141"/>
      <c r="V61" s="1141"/>
      <c r="W61" s="1141"/>
      <c r="X61" s="1141"/>
      <c r="Y61" s="1141"/>
      <c r="Z61" s="1141"/>
      <c r="AA61" s="1141"/>
      <c r="AB61" s="1340"/>
      <c r="AC61" s="1340"/>
      <c r="AD61" s="1340"/>
      <c r="AE61" s="1340"/>
      <c r="AF61" s="1340"/>
      <c r="AG61" s="1141"/>
      <c r="AH61" s="1141"/>
      <c r="AI61" s="1141"/>
      <c r="AJ61" s="1141"/>
      <c r="AK61" s="1141"/>
      <c r="AL61" s="1141"/>
      <c r="AM61" s="1141"/>
      <c r="AN61" s="1110"/>
      <c r="AO61" s="1104"/>
      <c r="AP61" s="1104"/>
      <c r="AQ61" s="1110"/>
      <c r="AR61" s="1104"/>
      <c r="AS61" s="1104"/>
      <c r="AT61" s="1110"/>
      <c r="AU61" s="1104"/>
      <c r="AV61" s="1104"/>
      <c r="AW61" s="1110"/>
      <c r="AX61" s="1104"/>
      <c r="AY61" s="1104"/>
      <c r="AZ61" s="1110"/>
      <c r="BA61" s="1104"/>
      <c r="BB61" s="1104"/>
      <c r="BC61" s="1110"/>
      <c r="BD61" s="1104"/>
      <c r="BE61" s="1104"/>
      <c r="BF61" s="1110"/>
      <c r="BG61" s="1104"/>
      <c r="BH61" s="1104"/>
      <c r="BI61" s="1141"/>
      <c r="BJ61" s="1141"/>
    </row>
    <row r="62" spans="2:62">
      <c r="B62" s="1095"/>
      <c r="C62" s="1095"/>
      <c r="D62" s="1095"/>
      <c r="E62" s="1095"/>
      <c r="F62" s="1095"/>
      <c r="G62" s="1095"/>
      <c r="H62" s="1095"/>
      <c r="I62" s="1151" t="s">
        <v>3514</v>
      </c>
      <c r="J62" s="1137" t="s">
        <v>1215</v>
      </c>
      <c r="K62" s="1096">
        <v>1</v>
      </c>
      <c r="L62" s="1096" t="s">
        <v>1351</v>
      </c>
      <c r="M62" s="1095" t="s">
        <v>3910</v>
      </c>
      <c r="N62" s="1137" t="s">
        <v>1226</v>
      </c>
      <c r="O62" s="1137" t="s">
        <v>63</v>
      </c>
      <c r="P62" s="1137" t="s">
        <v>64</v>
      </c>
      <c r="Q62" s="1137"/>
      <c r="R62" s="1099"/>
      <c r="S62" s="1096"/>
      <c r="T62" s="1095"/>
      <c r="U62" s="1095"/>
      <c r="V62" s="1095"/>
      <c r="W62" s="1095"/>
      <c r="X62" s="1095"/>
      <c r="Y62" s="1095"/>
      <c r="Z62" s="1095"/>
      <c r="AA62" s="1095"/>
      <c r="AB62" s="1151"/>
      <c r="AC62" s="1151"/>
      <c r="AD62" s="1151"/>
      <c r="AE62" s="1151"/>
      <c r="AF62" s="1151"/>
      <c r="AG62" s="1151" t="s">
        <v>3513</v>
      </c>
      <c r="AH62" s="1151" t="s">
        <v>3514</v>
      </c>
      <c r="AI62" s="1151" t="s">
        <v>3515</v>
      </c>
      <c r="AJ62" s="1151" t="s">
        <v>3516</v>
      </c>
      <c r="AK62" s="1157"/>
      <c r="AL62" s="1157"/>
      <c r="AM62" s="1095"/>
      <c r="AN62" s="1097"/>
      <c r="AO62" s="1095"/>
      <c r="AP62" s="1095"/>
      <c r="AQ62" s="1097"/>
      <c r="AR62" s="1095"/>
      <c r="AS62" s="1095"/>
      <c r="AT62" s="1097"/>
      <c r="AU62" s="1095"/>
      <c r="AV62" s="1095"/>
      <c r="AW62" s="1097"/>
      <c r="AX62" s="1095"/>
      <c r="AY62" s="1095"/>
      <c r="AZ62" s="1097"/>
      <c r="BA62" s="1095"/>
      <c r="BB62" s="1095"/>
      <c r="BC62" s="1097"/>
      <c r="BD62" s="1095"/>
      <c r="BE62" s="1095"/>
      <c r="BF62" s="1097"/>
      <c r="BG62" s="1095"/>
      <c r="BH62" s="1095"/>
      <c r="BI62" s="1095"/>
      <c r="BJ62" s="1095"/>
    </row>
    <row r="63" spans="2:62" ht="16.149999999999999" customHeight="1" outlineLevel="1">
      <c r="B63" s="1154"/>
      <c r="C63" s="1154"/>
      <c r="D63" s="1339"/>
      <c r="E63" s="1114"/>
      <c r="F63" s="1114"/>
      <c r="G63" s="1114"/>
      <c r="H63" s="1121"/>
      <c r="I63" s="1114" t="s">
        <v>3518</v>
      </c>
      <c r="J63" s="1127" t="s">
        <v>1216</v>
      </c>
      <c r="K63" s="1118">
        <v>1</v>
      </c>
      <c r="L63" s="1106" t="s">
        <v>1351</v>
      </c>
      <c r="M63" s="1105"/>
      <c r="N63" s="1139" t="s">
        <v>1226</v>
      </c>
      <c r="O63" s="1104" t="s">
        <v>63</v>
      </c>
      <c r="P63" s="1134" t="s">
        <v>64</v>
      </c>
      <c r="Q63" s="1141" t="s">
        <v>384</v>
      </c>
      <c r="R63" s="1141" t="s">
        <v>88</v>
      </c>
      <c r="S63" s="1154"/>
      <c r="T63" s="1141">
        <v>355.7</v>
      </c>
      <c r="U63" s="1141">
        <v>241.86</v>
      </c>
      <c r="V63" s="1141">
        <v>10.1</v>
      </c>
      <c r="W63" s="1141"/>
      <c r="X63" s="1141"/>
      <c r="Y63" s="1141"/>
      <c r="Z63" s="1141"/>
      <c r="AA63" s="1155">
        <v>0.5</v>
      </c>
      <c r="AB63" s="1340"/>
      <c r="AC63" s="1340"/>
      <c r="AD63" s="1340"/>
      <c r="AE63" s="1340"/>
      <c r="AF63" s="1340"/>
      <c r="AG63" s="1114" t="s">
        <v>3517</v>
      </c>
      <c r="AH63" s="1114" t="s">
        <v>3518</v>
      </c>
      <c r="AI63" s="1114" t="s">
        <v>3515</v>
      </c>
      <c r="AJ63" s="1114" t="s">
        <v>3519</v>
      </c>
      <c r="AK63" s="1141"/>
      <c r="AL63" s="1141"/>
      <c r="AM63" s="1141"/>
      <c r="AN63" s="1110"/>
      <c r="AO63" s="1104"/>
      <c r="AP63" s="1104"/>
      <c r="AQ63" s="1110"/>
      <c r="AR63" s="1104"/>
      <c r="AS63" s="1104"/>
      <c r="AT63" s="1110"/>
      <c r="AU63" s="1104"/>
      <c r="AV63" s="1104"/>
      <c r="AW63" s="1110"/>
      <c r="AX63" s="1104"/>
      <c r="AY63" s="1104"/>
      <c r="AZ63" s="1110"/>
      <c r="BA63" s="1104"/>
      <c r="BB63" s="1104"/>
      <c r="BC63" s="1110"/>
      <c r="BD63" s="1104"/>
      <c r="BE63" s="1104"/>
      <c r="BF63" s="1110"/>
      <c r="BG63" s="1104"/>
      <c r="BH63" s="1104"/>
      <c r="BI63" s="1141" t="s">
        <v>1236</v>
      </c>
      <c r="BJ63" s="1141"/>
    </row>
    <row r="64" spans="2:62" ht="16.149999999999999" customHeight="1" outlineLevel="1">
      <c r="B64" s="1154"/>
      <c r="C64" s="1154"/>
      <c r="D64" s="1339"/>
      <c r="E64" s="1114"/>
      <c r="F64" s="1114"/>
      <c r="G64" s="1114"/>
      <c r="H64" s="1121"/>
      <c r="I64" s="1140"/>
      <c r="J64" s="1127" t="s">
        <v>1237</v>
      </c>
      <c r="K64" s="1118">
        <v>1</v>
      </c>
      <c r="L64" s="1106" t="s">
        <v>1351</v>
      </c>
      <c r="M64" s="1105"/>
      <c r="N64" s="1139" t="s">
        <v>1226</v>
      </c>
      <c r="O64" s="1104" t="s">
        <v>63</v>
      </c>
      <c r="P64" s="1134" t="s">
        <v>1135</v>
      </c>
      <c r="Q64" s="1104" t="s">
        <v>211</v>
      </c>
      <c r="R64" s="1141" t="s">
        <v>3721</v>
      </c>
      <c r="S64" s="1154"/>
      <c r="T64" s="1107">
        <v>4.8</v>
      </c>
      <c r="U64" s="1107"/>
      <c r="V64" s="1107"/>
      <c r="W64" s="1107">
        <v>4</v>
      </c>
      <c r="X64" s="1107" t="s">
        <v>1234</v>
      </c>
      <c r="Y64" s="1141"/>
      <c r="Z64" s="1141"/>
      <c r="AA64" s="1155"/>
      <c r="AB64" s="1340"/>
      <c r="AC64" s="1340"/>
      <c r="AD64" s="1340"/>
      <c r="AE64" s="1340"/>
      <c r="AF64" s="1340"/>
      <c r="AG64" s="1140"/>
      <c r="AH64" s="1140"/>
      <c r="AI64" s="1141"/>
      <c r="AJ64" s="1141"/>
      <c r="AK64" s="1141"/>
      <c r="AL64" s="1141"/>
      <c r="AM64" s="1107" t="s">
        <v>1235</v>
      </c>
      <c r="AN64" s="1110"/>
      <c r="AO64" s="1104"/>
      <c r="AP64" s="1104"/>
      <c r="AQ64" s="1110"/>
      <c r="AR64" s="1104"/>
      <c r="AS64" s="1104"/>
      <c r="AT64" s="1110"/>
      <c r="AU64" s="1104"/>
      <c r="AV64" s="1104"/>
      <c r="AW64" s="1110"/>
      <c r="AX64" s="1104"/>
      <c r="AY64" s="1104"/>
      <c r="AZ64" s="1110"/>
      <c r="BA64" s="1104"/>
      <c r="BB64" s="1104"/>
      <c r="BC64" s="1110"/>
      <c r="BD64" s="1104"/>
      <c r="BE64" s="1104"/>
      <c r="BF64" s="1110"/>
      <c r="BG64" s="1104"/>
      <c r="BH64" s="1104"/>
      <c r="BI64" s="1141"/>
      <c r="BJ64" s="1141"/>
    </row>
    <row r="65" spans="2:62" ht="16.149999999999999" customHeight="1" outlineLevel="1">
      <c r="B65" s="1154"/>
      <c r="C65" s="1154"/>
      <c r="D65" s="1339"/>
      <c r="E65" s="1114"/>
      <c r="F65" s="1114"/>
      <c r="G65" s="1114"/>
      <c r="H65" s="1121"/>
      <c r="I65" s="1140"/>
      <c r="J65" s="1127" t="s">
        <v>1217</v>
      </c>
      <c r="K65" s="1118">
        <v>8</v>
      </c>
      <c r="L65" s="1106" t="s">
        <v>1351</v>
      </c>
      <c r="M65" s="1105"/>
      <c r="N65" s="1139" t="s">
        <v>1226</v>
      </c>
      <c r="O65" s="1104" t="s">
        <v>63</v>
      </c>
      <c r="P65" s="1134" t="s">
        <v>1135</v>
      </c>
      <c r="Q65" s="1104" t="s">
        <v>211</v>
      </c>
      <c r="R65" s="1141" t="s">
        <v>3721</v>
      </c>
      <c r="S65" s="1154"/>
      <c r="T65" s="1107">
        <v>2.1</v>
      </c>
      <c r="U65" s="1107"/>
      <c r="V65" s="1107"/>
      <c r="W65" s="1107">
        <v>3.6</v>
      </c>
      <c r="X65" s="1107">
        <v>2</v>
      </c>
      <c r="Y65" s="1141"/>
      <c r="Z65" s="1141"/>
      <c r="AA65" s="1155"/>
      <c r="AB65" s="1340"/>
      <c r="AC65" s="1340"/>
      <c r="AD65" s="1340"/>
      <c r="AE65" s="1340"/>
      <c r="AF65" s="1340"/>
      <c r="AG65" s="1140"/>
      <c r="AH65" s="1140"/>
      <c r="AI65" s="1141"/>
      <c r="AJ65" s="1141"/>
      <c r="AK65" s="1141"/>
      <c r="AL65" s="1141"/>
      <c r="AM65" s="1107" t="s">
        <v>1229</v>
      </c>
      <c r="AN65" s="1110"/>
      <c r="AO65" s="1104"/>
      <c r="AP65" s="1104"/>
      <c r="AQ65" s="1110"/>
      <c r="AR65" s="1104"/>
      <c r="AS65" s="1104"/>
      <c r="AT65" s="1110"/>
      <c r="AU65" s="1104"/>
      <c r="AV65" s="1104"/>
      <c r="AW65" s="1110"/>
      <c r="AX65" s="1104"/>
      <c r="AY65" s="1104"/>
      <c r="AZ65" s="1110"/>
      <c r="BA65" s="1104"/>
      <c r="BB65" s="1104"/>
      <c r="BC65" s="1110"/>
      <c r="BD65" s="1104"/>
      <c r="BE65" s="1104"/>
      <c r="BF65" s="1110"/>
      <c r="BG65" s="1104"/>
      <c r="BH65" s="1104"/>
      <c r="BI65" s="1141"/>
      <c r="BJ65" s="1141"/>
    </row>
    <row r="66" spans="2:62" ht="16.149999999999999" customHeight="1" outlineLevel="1">
      <c r="B66" s="1154"/>
      <c r="C66" s="1154"/>
      <c r="D66" s="1339"/>
      <c r="E66" s="1114"/>
      <c r="F66" s="1114"/>
      <c r="G66" s="1114"/>
      <c r="H66" s="1121"/>
      <c r="I66" s="1140"/>
      <c r="J66" s="1127" t="s">
        <v>1218</v>
      </c>
      <c r="K66" s="1118">
        <v>1</v>
      </c>
      <c r="L66" s="1106" t="s">
        <v>1351</v>
      </c>
      <c r="M66" s="1105"/>
      <c r="N66" s="1139" t="s">
        <v>1226</v>
      </c>
      <c r="O66" s="1104" t="s">
        <v>63</v>
      </c>
      <c r="P66" s="1134" t="s">
        <v>1135</v>
      </c>
      <c r="Q66" s="1104" t="s">
        <v>211</v>
      </c>
      <c r="R66" s="1141" t="s">
        <v>3721</v>
      </c>
      <c r="S66" s="1154"/>
      <c r="T66" s="1107">
        <v>3.3</v>
      </c>
      <c r="U66" s="1107"/>
      <c r="V66" s="1107"/>
      <c r="W66" s="1107">
        <v>3.7</v>
      </c>
      <c r="X66" s="1107">
        <v>2.5</v>
      </c>
      <c r="Y66" s="1141"/>
      <c r="Z66" s="1141"/>
      <c r="AA66" s="1155"/>
      <c r="AB66" s="1340"/>
      <c r="AC66" s="1340"/>
      <c r="AD66" s="1340"/>
      <c r="AE66" s="1340"/>
      <c r="AF66" s="1340"/>
      <c r="AG66" s="1140"/>
      <c r="AH66" s="1140"/>
      <c r="AI66" s="1141"/>
      <c r="AJ66" s="1141"/>
      <c r="AK66" s="1141"/>
      <c r="AL66" s="1141"/>
      <c r="AM66" s="1107" t="s">
        <v>1229</v>
      </c>
      <c r="AN66" s="1110"/>
      <c r="AO66" s="1104"/>
      <c r="AP66" s="1104"/>
      <c r="AQ66" s="1110"/>
      <c r="AR66" s="1104"/>
      <c r="AS66" s="1104"/>
      <c r="AT66" s="1110"/>
      <c r="AU66" s="1104"/>
      <c r="AV66" s="1104"/>
      <c r="AW66" s="1110"/>
      <c r="AX66" s="1104"/>
      <c r="AY66" s="1104"/>
      <c r="AZ66" s="1110"/>
      <c r="BA66" s="1104"/>
      <c r="BB66" s="1104"/>
      <c r="BC66" s="1110"/>
      <c r="BD66" s="1104"/>
      <c r="BE66" s="1104"/>
      <c r="BF66" s="1110"/>
      <c r="BG66" s="1104"/>
      <c r="BH66" s="1104"/>
      <c r="BI66" s="1141"/>
      <c r="BJ66" s="1141"/>
    </row>
    <row r="67" spans="2:62" ht="16.149999999999999" customHeight="1" outlineLevel="1">
      <c r="B67" s="1154"/>
      <c r="C67" s="1154"/>
      <c r="D67" s="1339"/>
      <c r="E67" s="1114"/>
      <c r="F67" s="1114"/>
      <c r="G67" s="1114"/>
      <c r="H67" s="1121"/>
      <c r="I67" s="1140"/>
      <c r="J67" s="1127" t="s">
        <v>1238</v>
      </c>
      <c r="K67" s="1118">
        <v>1</v>
      </c>
      <c r="L67" s="1106" t="s">
        <v>1351</v>
      </c>
      <c r="M67" s="1105"/>
      <c r="N67" s="1139" t="s">
        <v>1226</v>
      </c>
      <c r="O67" s="1104" t="s">
        <v>63</v>
      </c>
      <c r="P67" s="1134" t="s">
        <v>1135</v>
      </c>
      <c r="Q67" s="1104" t="s">
        <v>211</v>
      </c>
      <c r="R67" s="1141" t="s">
        <v>3721</v>
      </c>
      <c r="S67" s="1154"/>
      <c r="T67" s="1107">
        <v>4.4000000000000004</v>
      </c>
      <c r="U67" s="1107"/>
      <c r="V67" s="1107"/>
      <c r="W67" s="1107">
        <v>4</v>
      </c>
      <c r="X67" s="1107" t="s">
        <v>1228</v>
      </c>
      <c r="Y67" s="1141"/>
      <c r="Z67" s="1141"/>
      <c r="AA67" s="1155"/>
      <c r="AB67" s="1340"/>
      <c r="AC67" s="1340"/>
      <c r="AD67" s="1340"/>
      <c r="AE67" s="1340"/>
      <c r="AF67" s="1340"/>
      <c r="AG67" s="1140"/>
      <c r="AH67" s="1140"/>
      <c r="AI67" s="1141"/>
      <c r="AJ67" s="1141"/>
      <c r="AK67" s="1141"/>
      <c r="AL67" s="1141"/>
      <c r="AM67" s="1107" t="s">
        <v>1229</v>
      </c>
      <c r="AN67" s="1110"/>
      <c r="AO67" s="1104"/>
      <c r="AP67" s="1104"/>
      <c r="AQ67" s="1110"/>
      <c r="AR67" s="1104"/>
      <c r="AS67" s="1104"/>
      <c r="AT67" s="1110"/>
      <c r="AU67" s="1104"/>
      <c r="AV67" s="1104"/>
      <c r="AW67" s="1110"/>
      <c r="AX67" s="1104"/>
      <c r="AY67" s="1104"/>
      <c r="AZ67" s="1110"/>
      <c r="BA67" s="1104"/>
      <c r="BB67" s="1104"/>
      <c r="BC67" s="1110"/>
      <c r="BD67" s="1104"/>
      <c r="BE67" s="1104"/>
      <c r="BF67" s="1110"/>
      <c r="BG67" s="1104"/>
      <c r="BH67" s="1104"/>
      <c r="BI67" s="1141"/>
      <c r="BJ67" s="1141"/>
    </row>
    <row r="68" spans="2:62" ht="16.149999999999999" customHeight="1" outlineLevel="1">
      <c r="B68" s="1154"/>
      <c r="C68" s="1154"/>
      <c r="D68" s="1339"/>
      <c r="E68" s="1114"/>
      <c r="F68" s="1114"/>
      <c r="G68" s="1114"/>
      <c r="H68" s="1121"/>
      <c r="I68" s="1114" t="s">
        <v>3521</v>
      </c>
      <c r="J68" s="1127" t="s">
        <v>1219</v>
      </c>
      <c r="K68" s="1118">
        <v>1</v>
      </c>
      <c r="L68" s="1106" t="s">
        <v>1351</v>
      </c>
      <c r="M68" s="1105"/>
      <c r="N68" s="1139" t="s">
        <v>1226</v>
      </c>
      <c r="O68" s="1104" t="s">
        <v>63</v>
      </c>
      <c r="P68" s="1134" t="s">
        <v>1135</v>
      </c>
      <c r="Q68" s="1104" t="s">
        <v>3316</v>
      </c>
      <c r="R68" s="1141" t="s">
        <v>3326</v>
      </c>
      <c r="S68" s="1154" t="s">
        <v>3260</v>
      </c>
      <c r="T68" s="1107">
        <v>290</v>
      </c>
      <c r="U68" s="1107">
        <v>116.5</v>
      </c>
      <c r="V68" s="1107"/>
      <c r="W68" s="1107"/>
      <c r="X68" s="1107"/>
      <c r="Y68" s="1141"/>
      <c r="Z68" s="1141"/>
      <c r="AA68" s="1155">
        <v>0.15</v>
      </c>
      <c r="AB68" s="1340"/>
      <c r="AC68" s="1340"/>
      <c r="AD68" s="1340"/>
      <c r="AE68" s="1340"/>
      <c r="AF68" s="1340"/>
      <c r="AG68" s="1114" t="s">
        <v>3520</v>
      </c>
      <c r="AH68" s="1114" t="s">
        <v>3521</v>
      </c>
      <c r="AI68" s="1114" t="s">
        <v>3522</v>
      </c>
      <c r="AJ68" s="1114" t="s">
        <v>3523</v>
      </c>
      <c r="AK68" s="1126" t="s">
        <v>3524</v>
      </c>
      <c r="AL68" s="1114" t="s">
        <v>3525</v>
      </c>
      <c r="AM68" s="1141"/>
      <c r="AN68" s="1110"/>
      <c r="AO68" s="1104"/>
      <c r="AP68" s="1104"/>
      <c r="AQ68" s="1110"/>
      <c r="AR68" s="1104"/>
      <c r="AS68" s="1104"/>
      <c r="AT68" s="1110"/>
      <c r="AU68" s="1104"/>
      <c r="AV68" s="1104"/>
      <c r="AW68" s="1110"/>
      <c r="AX68" s="1104"/>
      <c r="AY68" s="1104"/>
      <c r="AZ68" s="1110"/>
      <c r="BA68" s="1104"/>
      <c r="BB68" s="1104"/>
      <c r="BC68" s="1110"/>
      <c r="BD68" s="1104"/>
      <c r="BE68" s="1104"/>
      <c r="BF68" s="1110"/>
      <c r="BG68" s="1104"/>
      <c r="BH68" s="1104"/>
      <c r="BI68" s="1141"/>
      <c r="BJ68" s="1141"/>
    </row>
    <row r="69" spans="2:62" ht="16.149999999999999" customHeight="1" outlineLevel="1">
      <c r="B69" s="1154"/>
      <c r="C69" s="1154"/>
      <c r="D69" s="1339"/>
      <c r="E69" s="1114"/>
      <c r="F69" s="1114"/>
      <c r="G69" s="1114"/>
      <c r="H69" s="1121"/>
      <c r="I69" s="1114" t="s">
        <v>3526</v>
      </c>
      <c r="J69" s="1127" t="s">
        <v>1220</v>
      </c>
      <c r="K69" s="1118">
        <v>1</v>
      </c>
      <c r="L69" s="1106" t="s">
        <v>1351</v>
      </c>
      <c r="M69" s="1105"/>
      <c r="N69" s="1139" t="s">
        <v>1226</v>
      </c>
      <c r="O69" s="1104" t="s">
        <v>63</v>
      </c>
      <c r="P69" s="1134" t="s">
        <v>64</v>
      </c>
      <c r="Q69" s="1104" t="s">
        <v>384</v>
      </c>
      <c r="R69" s="1141" t="s">
        <v>355</v>
      </c>
      <c r="S69" s="1154"/>
      <c r="T69" s="1141">
        <v>16.3</v>
      </c>
      <c r="U69" s="1141">
        <v>84.3</v>
      </c>
      <c r="V69" s="1141">
        <v>2.68</v>
      </c>
      <c r="W69" s="1141"/>
      <c r="X69" s="1141"/>
      <c r="Y69" s="1141"/>
      <c r="Z69" s="1141"/>
      <c r="AA69" s="1155">
        <v>0.5</v>
      </c>
      <c r="AB69" s="1340"/>
      <c r="AC69" s="1340"/>
      <c r="AD69" s="1340"/>
      <c r="AE69" s="1340"/>
      <c r="AF69" s="1340"/>
      <c r="AG69" s="1114" t="s">
        <v>3513</v>
      </c>
      <c r="AH69" s="1114" t="s">
        <v>3526</v>
      </c>
      <c r="AI69" s="1114" t="s">
        <v>3515</v>
      </c>
      <c r="AJ69" s="1114" t="s">
        <v>3527</v>
      </c>
      <c r="AK69" s="1114"/>
      <c r="AL69" s="1114"/>
      <c r="AM69" s="1141"/>
      <c r="AN69" s="1110"/>
      <c r="AO69" s="1104"/>
      <c r="AP69" s="1104"/>
      <c r="AQ69" s="1110"/>
      <c r="AR69" s="1104"/>
      <c r="AS69" s="1104"/>
      <c r="AT69" s="1110"/>
      <c r="AU69" s="1104"/>
      <c r="AV69" s="1104"/>
      <c r="AW69" s="1110"/>
      <c r="AX69" s="1104"/>
      <c r="AY69" s="1104"/>
      <c r="AZ69" s="1110"/>
      <c r="BA69" s="1104"/>
      <c r="BB69" s="1104"/>
      <c r="BC69" s="1110"/>
      <c r="BD69" s="1104"/>
      <c r="BE69" s="1104"/>
      <c r="BF69" s="1110"/>
      <c r="BG69" s="1104"/>
      <c r="BH69" s="1104"/>
      <c r="BI69" s="1141" t="s">
        <v>1149</v>
      </c>
      <c r="BJ69" s="1141"/>
    </row>
    <row r="70" spans="2:62" ht="16.149999999999999" customHeight="1" outlineLevel="1">
      <c r="B70" s="1154"/>
      <c r="C70" s="1154"/>
      <c r="D70" s="1339"/>
      <c r="E70" s="1114"/>
      <c r="F70" s="1114"/>
      <c r="G70" s="1114"/>
      <c r="H70" s="1121"/>
      <c r="I70" s="1114" t="s">
        <v>3529</v>
      </c>
      <c r="J70" s="1127" t="s">
        <v>1221</v>
      </c>
      <c r="K70" s="1118">
        <v>1</v>
      </c>
      <c r="L70" s="1106" t="s">
        <v>1351</v>
      </c>
      <c r="M70" s="1105"/>
      <c r="N70" s="1139" t="s">
        <v>1226</v>
      </c>
      <c r="O70" s="1104" t="s">
        <v>63</v>
      </c>
      <c r="P70" s="1134" t="s">
        <v>64</v>
      </c>
      <c r="Q70" s="1104" t="s">
        <v>384</v>
      </c>
      <c r="R70" s="1141" t="s">
        <v>355</v>
      </c>
      <c r="S70" s="1154"/>
      <c r="T70" s="1141">
        <v>30</v>
      </c>
      <c r="U70" s="1141">
        <v>82.5</v>
      </c>
      <c r="V70" s="1141">
        <v>1.9</v>
      </c>
      <c r="W70" s="1141"/>
      <c r="X70" s="1141"/>
      <c r="Y70" s="1141"/>
      <c r="Z70" s="1141"/>
      <c r="AA70" s="1155">
        <v>0.5</v>
      </c>
      <c r="AB70" s="1340"/>
      <c r="AC70" s="1340"/>
      <c r="AD70" s="1340"/>
      <c r="AE70" s="1340"/>
      <c r="AF70" s="1340"/>
      <c r="AG70" s="1114" t="s">
        <v>3528</v>
      </c>
      <c r="AH70" s="1114" t="s">
        <v>3529</v>
      </c>
      <c r="AI70" s="1114" t="s">
        <v>3530</v>
      </c>
      <c r="AJ70" s="1114" t="s">
        <v>3531</v>
      </c>
      <c r="AK70" s="1114"/>
      <c r="AL70" s="1114"/>
      <c r="AM70" s="1141"/>
      <c r="AN70" s="1110"/>
      <c r="AO70" s="1104"/>
      <c r="AP70" s="1104"/>
      <c r="AQ70" s="1110"/>
      <c r="AR70" s="1104"/>
      <c r="AS70" s="1104"/>
      <c r="AT70" s="1110"/>
      <c r="AU70" s="1104"/>
      <c r="AV70" s="1104"/>
      <c r="AW70" s="1110"/>
      <c r="AX70" s="1104"/>
      <c r="AY70" s="1104"/>
      <c r="AZ70" s="1110"/>
      <c r="BA70" s="1104"/>
      <c r="BB70" s="1104"/>
      <c r="BC70" s="1110"/>
      <c r="BD70" s="1104"/>
      <c r="BE70" s="1104"/>
      <c r="BF70" s="1110"/>
      <c r="BG70" s="1104"/>
      <c r="BH70" s="1104"/>
      <c r="BI70" s="1141" t="s">
        <v>1149</v>
      </c>
      <c r="BJ70" s="1141"/>
    </row>
    <row r="71" spans="2:62" ht="16.149999999999999" customHeight="1" outlineLevel="1">
      <c r="B71" s="1154"/>
      <c r="C71" s="1154"/>
      <c r="D71" s="1339"/>
      <c r="E71" s="1114"/>
      <c r="F71" s="1114"/>
      <c r="G71" s="1114"/>
      <c r="H71" s="1121"/>
      <c r="I71" s="1114" t="s">
        <v>3532</v>
      </c>
      <c r="J71" s="1158" t="s">
        <v>1222</v>
      </c>
      <c r="K71" s="1118">
        <v>1</v>
      </c>
      <c r="L71" s="1106" t="s">
        <v>1351</v>
      </c>
      <c r="M71" s="1105"/>
      <c r="N71" s="1139" t="s">
        <v>1226</v>
      </c>
      <c r="O71" s="1104" t="s">
        <v>1227</v>
      </c>
      <c r="P71" s="1134" t="s">
        <v>1227</v>
      </c>
      <c r="Q71" s="1141" t="s">
        <v>1230</v>
      </c>
      <c r="R71" s="1141"/>
      <c r="S71" s="1154"/>
      <c r="T71" s="1141">
        <v>111</v>
      </c>
      <c r="U71" s="1141">
        <v>43.61</v>
      </c>
      <c r="V71" s="1141"/>
      <c r="W71" s="1141"/>
      <c r="X71" s="1141"/>
      <c r="Y71" s="1141"/>
      <c r="Z71" s="1141"/>
      <c r="AA71" s="1155">
        <v>0.15</v>
      </c>
      <c r="AB71" s="1340"/>
      <c r="AC71" s="1340"/>
      <c r="AD71" s="1340"/>
      <c r="AE71" s="1340"/>
      <c r="AF71" s="1340"/>
      <c r="AG71" s="1114" t="s">
        <v>3430</v>
      </c>
      <c r="AH71" s="1114" t="s">
        <v>3532</v>
      </c>
      <c r="AI71" s="1114" t="s">
        <v>3431</v>
      </c>
      <c r="AJ71" s="1114" t="s">
        <v>3533</v>
      </c>
      <c r="AK71" s="1126" t="s">
        <v>3428</v>
      </c>
      <c r="AL71" s="1114" t="s">
        <v>3534</v>
      </c>
      <c r="AM71" s="1141"/>
      <c r="AN71" s="1110"/>
      <c r="AO71" s="1104"/>
      <c r="AP71" s="1104"/>
      <c r="AQ71" s="1110"/>
      <c r="AR71" s="1104"/>
      <c r="AS71" s="1104"/>
      <c r="AT71" s="1110"/>
      <c r="AU71" s="1104"/>
      <c r="AV71" s="1104"/>
      <c r="AW71" s="1110"/>
      <c r="AX71" s="1104"/>
      <c r="AY71" s="1104"/>
      <c r="AZ71" s="1110"/>
      <c r="BA71" s="1104"/>
      <c r="BB71" s="1104"/>
      <c r="BC71" s="1110"/>
      <c r="BD71" s="1104"/>
      <c r="BE71" s="1104"/>
      <c r="BF71" s="1110"/>
      <c r="BG71" s="1104"/>
      <c r="BH71" s="1104"/>
      <c r="BI71" s="1141"/>
      <c r="BJ71" s="1141"/>
    </row>
    <row r="72" spans="2:62" ht="16.149999999999999" customHeight="1" outlineLevel="1">
      <c r="B72" s="1154"/>
      <c r="C72" s="1154"/>
      <c r="D72" s="1339"/>
      <c r="E72" s="1114"/>
      <c r="F72" s="1114"/>
      <c r="G72" s="1114"/>
      <c r="H72" s="1121"/>
      <c r="I72" s="1114" t="s">
        <v>3535</v>
      </c>
      <c r="J72" s="1127" t="s">
        <v>1223</v>
      </c>
      <c r="K72" s="1118">
        <v>1</v>
      </c>
      <c r="L72" s="1106" t="s">
        <v>1351</v>
      </c>
      <c r="M72" s="1105"/>
      <c r="N72" s="1139" t="s">
        <v>1226</v>
      </c>
      <c r="O72" s="1104" t="s">
        <v>65</v>
      </c>
      <c r="P72" s="1134" t="s">
        <v>65</v>
      </c>
      <c r="Q72" s="1141"/>
      <c r="R72" s="1141"/>
      <c r="S72" s="1154"/>
      <c r="T72" s="1107"/>
      <c r="U72" s="1107"/>
      <c r="V72" s="1107"/>
      <c r="W72" s="1107"/>
      <c r="X72" s="1107"/>
      <c r="Y72" s="1107"/>
      <c r="Z72" s="1107"/>
      <c r="AA72" s="1113"/>
      <c r="AB72" s="1340"/>
      <c r="AC72" s="1340"/>
      <c r="AD72" s="1340"/>
      <c r="AE72" s="1340"/>
      <c r="AF72" s="1340"/>
      <c r="AG72" s="1128" t="s">
        <v>3433</v>
      </c>
      <c r="AH72" s="1114" t="s">
        <v>3535</v>
      </c>
      <c r="AI72" s="1141"/>
      <c r="AJ72" s="1141"/>
      <c r="AK72" s="1141"/>
      <c r="AL72" s="1141"/>
      <c r="AM72" s="1114" t="s">
        <v>1161</v>
      </c>
      <c r="AN72" s="1110"/>
      <c r="AO72" s="1104"/>
      <c r="AP72" s="1104"/>
      <c r="AQ72" s="1110"/>
      <c r="AR72" s="1104"/>
      <c r="AS72" s="1104"/>
      <c r="AT72" s="1110"/>
      <c r="AU72" s="1104"/>
      <c r="AV72" s="1104"/>
      <c r="AW72" s="1110"/>
      <c r="AX72" s="1104"/>
      <c r="AY72" s="1104"/>
      <c r="AZ72" s="1110"/>
      <c r="BA72" s="1104"/>
      <c r="BB72" s="1104"/>
      <c r="BC72" s="1110"/>
      <c r="BD72" s="1104"/>
      <c r="BE72" s="1104"/>
      <c r="BF72" s="1110"/>
      <c r="BG72" s="1104"/>
      <c r="BH72" s="1104"/>
      <c r="BI72" s="1141"/>
      <c r="BJ72" s="1141"/>
    </row>
    <row r="73" spans="2:62" ht="16.149999999999999" customHeight="1" outlineLevel="1">
      <c r="B73" s="1154"/>
      <c r="C73" s="1154"/>
      <c r="D73" s="1339"/>
      <c r="E73" s="1114"/>
      <c r="F73" s="1114"/>
      <c r="G73" s="1114"/>
      <c r="H73" s="1121"/>
      <c r="I73" s="1114" t="s">
        <v>3536</v>
      </c>
      <c r="J73" s="1127" t="s">
        <v>1224</v>
      </c>
      <c r="K73" s="1118">
        <v>2</v>
      </c>
      <c r="L73" s="1106" t="s">
        <v>1351</v>
      </c>
      <c r="M73" s="1105"/>
      <c r="N73" s="1139" t="s">
        <v>1226</v>
      </c>
      <c r="O73" s="1104" t="s">
        <v>65</v>
      </c>
      <c r="P73" s="1134" t="s">
        <v>65</v>
      </c>
      <c r="Q73" s="1141"/>
      <c r="R73" s="1141"/>
      <c r="S73" s="1154"/>
      <c r="T73" s="1107"/>
      <c r="U73" s="1107"/>
      <c r="V73" s="1107"/>
      <c r="W73" s="1107"/>
      <c r="X73" s="1107"/>
      <c r="Y73" s="1107"/>
      <c r="Z73" s="1107"/>
      <c r="AA73" s="1113"/>
      <c r="AB73" s="1340"/>
      <c r="AC73" s="1340"/>
      <c r="AD73" s="1340"/>
      <c r="AE73" s="1340"/>
      <c r="AF73" s="1340"/>
      <c r="AG73" s="1128" t="s">
        <v>3433</v>
      </c>
      <c r="AH73" s="1114" t="s">
        <v>3536</v>
      </c>
      <c r="AI73" s="1141"/>
      <c r="AJ73" s="1141"/>
      <c r="AK73" s="1141"/>
      <c r="AL73" s="1141"/>
      <c r="AM73" s="1114" t="s">
        <v>1231</v>
      </c>
      <c r="AN73" s="1110"/>
      <c r="AO73" s="1104"/>
      <c r="AP73" s="1104"/>
      <c r="AQ73" s="1110"/>
      <c r="AR73" s="1104"/>
      <c r="AS73" s="1104"/>
      <c r="AT73" s="1110"/>
      <c r="AU73" s="1104"/>
      <c r="AV73" s="1104"/>
      <c r="AW73" s="1110"/>
      <c r="AX73" s="1104"/>
      <c r="AY73" s="1104"/>
      <c r="AZ73" s="1110"/>
      <c r="BA73" s="1104"/>
      <c r="BB73" s="1104"/>
      <c r="BC73" s="1110"/>
      <c r="BD73" s="1104"/>
      <c r="BE73" s="1104"/>
      <c r="BF73" s="1110"/>
      <c r="BG73" s="1104"/>
      <c r="BH73" s="1104"/>
      <c r="BI73" s="1141"/>
      <c r="BJ73" s="1141"/>
    </row>
    <row r="74" spans="2:62" ht="16.149999999999999" customHeight="1" outlineLevel="1">
      <c r="B74" s="1154"/>
      <c r="C74" s="1154"/>
      <c r="D74" s="1339"/>
      <c r="E74" s="1114"/>
      <c r="F74" s="1114"/>
      <c r="G74" s="1114"/>
      <c r="H74" s="1121"/>
      <c r="I74" s="1114" t="s">
        <v>3537</v>
      </c>
      <c r="J74" s="1108" t="s">
        <v>1225</v>
      </c>
      <c r="K74" s="1121">
        <v>2</v>
      </c>
      <c r="L74" s="1106" t="s">
        <v>1351</v>
      </c>
      <c r="M74" s="1105"/>
      <c r="N74" s="1139" t="s">
        <v>1226</v>
      </c>
      <c r="O74" s="1104" t="s">
        <v>65</v>
      </c>
      <c r="P74" s="1134" t="s">
        <v>65</v>
      </c>
      <c r="Q74" s="1141"/>
      <c r="R74" s="1141"/>
      <c r="S74" s="1154"/>
      <c r="T74" s="1107"/>
      <c r="U74" s="1107"/>
      <c r="V74" s="1107"/>
      <c r="W74" s="1107"/>
      <c r="X74" s="1107"/>
      <c r="Y74" s="1107"/>
      <c r="Z74" s="1107"/>
      <c r="AA74" s="1113"/>
      <c r="AB74" s="1340"/>
      <c r="AC74" s="1340"/>
      <c r="AD74" s="1340"/>
      <c r="AE74" s="1340"/>
      <c r="AF74" s="1340"/>
      <c r="AG74" s="1128" t="s">
        <v>3433</v>
      </c>
      <c r="AH74" s="1114" t="s">
        <v>3537</v>
      </c>
      <c r="AI74" s="1141"/>
      <c r="AJ74" s="1141"/>
      <c r="AK74" s="1141"/>
      <c r="AL74" s="1141"/>
      <c r="AM74" s="1114" t="s">
        <v>1232</v>
      </c>
      <c r="AN74" s="1110"/>
      <c r="AO74" s="1104"/>
      <c r="AP74" s="1104"/>
      <c r="AQ74" s="1110"/>
      <c r="AR74" s="1104"/>
      <c r="AS74" s="1104"/>
      <c r="AT74" s="1110"/>
      <c r="AU74" s="1104"/>
      <c r="AV74" s="1104"/>
      <c r="AW74" s="1110"/>
      <c r="AX74" s="1104"/>
      <c r="AY74" s="1104"/>
      <c r="AZ74" s="1110"/>
      <c r="BA74" s="1104"/>
      <c r="BB74" s="1104"/>
      <c r="BC74" s="1110"/>
      <c r="BD74" s="1104"/>
      <c r="BE74" s="1104"/>
      <c r="BF74" s="1110"/>
      <c r="BG74" s="1104"/>
      <c r="BH74" s="1104"/>
      <c r="BI74" s="1141"/>
      <c r="BJ74" s="1141"/>
    </row>
    <row r="75" spans="2:62" ht="16.149999999999999" customHeight="1" outlineLevel="1">
      <c r="B75" s="1154"/>
      <c r="C75" s="1154"/>
      <c r="D75" s="1339"/>
      <c r="E75" s="1114"/>
      <c r="F75" s="1114"/>
      <c r="G75" s="1114"/>
      <c r="H75" s="1121"/>
      <c r="I75" s="1114" t="s">
        <v>3538</v>
      </c>
      <c r="J75" s="1127" t="s">
        <v>1203</v>
      </c>
      <c r="K75" s="1121">
        <v>1</v>
      </c>
      <c r="L75" s="1106" t="s">
        <v>1351</v>
      </c>
      <c r="M75" s="1105"/>
      <c r="N75" s="1139" t="s">
        <v>1226</v>
      </c>
      <c r="O75" s="1104" t="s">
        <v>65</v>
      </c>
      <c r="P75" s="1134" t="s">
        <v>65</v>
      </c>
      <c r="Q75" s="1141"/>
      <c r="R75" s="1141"/>
      <c r="S75" s="1154"/>
      <c r="T75" s="1107"/>
      <c r="U75" s="1107"/>
      <c r="V75" s="1107"/>
      <c r="W75" s="1107"/>
      <c r="X75" s="1107"/>
      <c r="Y75" s="1107"/>
      <c r="Z75" s="1107"/>
      <c r="AA75" s="1113"/>
      <c r="AB75" s="1340"/>
      <c r="AC75" s="1340"/>
      <c r="AD75" s="1340"/>
      <c r="AE75" s="1340"/>
      <c r="AF75" s="1340"/>
      <c r="AG75" s="1128" t="s">
        <v>3433</v>
      </c>
      <c r="AH75" s="1114" t="s">
        <v>3538</v>
      </c>
      <c r="AI75" s="1141"/>
      <c r="AJ75" s="1141"/>
      <c r="AK75" s="1141"/>
      <c r="AL75" s="1141"/>
      <c r="AM75" s="1114" t="s">
        <v>1209</v>
      </c>
      <c r="AN75" s="1110"/>
      <c r="AO75" s="1104"/>
      <c r="AP75" s="1104"/>
      <c r="AQ75" s="1110"/>
      <c r="AR75" s="1104"/>
      <c r="AS75" s="1104"/>
      <c r="AT75" s="1110"/>
      <c r="AU75" s="1104"/>
      <c r="AV75" s="1104"/>
      <c r="AW75" s="1110"/>
      <c r="AX75" s="1104"/>
      <c r="AY75" s="1104"/>
      <c r="AZ75" s="1110"/>
      <c r="BA75" s="1104"/>
      <c r="BB75" s="1104"/>
      <c r="BC75" s="1110"/>
      <c r="BD75" s="1104"/>
      <c r="BE75" s="1104"/>
      <c r="BF75" s="1110"/>
      <c r="BG75" s="1104"/>
      <c r="BH75" s="1104"/>
      <c r="BI75" s="1141"/>
      <c r="BJ75" s="1141"/>
    </row>
    <row r="76" spans="2:62" ht="16.149999999999999" customHeight="1" outlineLevel="1">
      <c r="B76" s="1154"/>
      <c r="C76" s="1154"/>
      <c r="D76" s="1339"/>
      <c r="E76" s="1114"/>
      <c r="F76" s="1114"/>
      <c r="G76" s="1114"/>
      <c r="H76" s="1121"/>
      <c r="I76" s="1114" t="s">
        <v>3539</v>
      </c>
      <c r="J76" s="1127" t="s">
        <v>851</v>
      </c>
      <c r="K76" s="1118">
        <v>1</v>
      </c>
      <c r="L76" s="1106" t="s">
        <v>1351</v>
      </c>
      <c r="M76" s="1105"/>
      <c r="N76" s="1139" t="s">
        <v>1226</v>
      </c>
      <c r="O76" s="1104" t="s">
        <v>65</v>
      </c>
      <c r="P76" s="1134" t="s">
        <v>65</v>
      </c>
      <c r="Q76" s="1141"/>
      <c r="R76" s="1141"/>
      <c r="S76" s="1154"/>
      <c r="T76" s="1107"/>
      <c r="U76" s="1107"/>
      <c r="V76" s="1107"/>
      <c r="W76" s="1107"/>
      <c r="X76" s="1107"/>
      <c r="Y76" s="1107"/>
      <c r="Z76" s="1107"/>
      <c r="AA76" s="1113"/>
      <c r="AB76" s="1340"/>
      <c r="AC76" s="1340"/>
      <c r="AD76" s="1340"/>
      <c r="AE76" s="1340"/>
      <c r="AF76" s="1340"/>
      <c r="AG76" s="1128" t="s">
        <v>3433</v>
      </c>
      <c r="AH76" s="1114" t="s">
        <v>3539</v>
      </c>
      <c r="AI76" s="1141"/>
      <c r="AJ76" s="1141"/>
      <c r="AK76" s="1141"/>
      <c r="AL76" s="1141"/>
      <c r="AM76" s="1114" t="s">
        <v>1233</v>
      </c>
      <c r="AN76" s="1110"/>
      <c r="AO76" s="1104"/>
      <c r="AP76" s="1104"/>
      <c r="AQ76" s="1110"/>
      <c r="AR76" s="1104"/>
      <c r="AS76" s="1104"/>
      <c r="AT76" s="1110"/>
      <c r="AU76" s="1104"/>
      <c r="AV76" s="1104"/>
      <c r="AW76" s="1110"/>
      <c r="AX76" s="1104"/>
      <c r="AY76" s="1104"/>
      <c r="AZ76" s="1110"/>
      <c r="BA76" s="1104"/>
      <c r="BB76" s="1104"/>
      <c r="BC76" s="1110"/>
      <c r="BD76" s="1104"/>
      <c r="BE76" s="1104"/>
      <c r="BF76" s="1110"/>
      <c r="BG76" s="1104"/>
      <c r="BH76" s="1104"/>
      <c r="BI76" s="1141"/>
      <c r="BJ76" s="1141"/>
    </row>
    <row r="77" spans="2:62">
      <c r="B77" s="1154"/>
      <c r="C77" s="1154"/>
      <c r="D77" s="1339"/>
      <c r="E77" s="1114"/>
      <c r="F77" s="1114"/>
      <c r="G77" s="1114"/>
      <c r="H77" s="1141"/>
      <c r="I77" s="1141"/>
      <c r="J77" s="1141"/>
      <c r="K77" s="1141"/>
      <c r="L77" s="1141"/>
      <c r="M77" s="1105"/>
      <c r="N77" s="1139"/>
      <c r="O77" s="1104"/>
      <c r="P77" s="1134"/>
      <c r="Q77" s="1141"/>
      <c r="R77" s="1141"/>
      <c r="S77" s="1154"/>
      <c r="T77" s="1141"/>
      <c r="U77" s="1141"/>
      <c r="V77" s="1141"/>
      <c r="W77" s="1141"/>
      <c r="X77" s="1141"/>
      <c r="Y77" s="1141"/>
      <c r="Z77" s="1141"/>
      <c r="AA77" s="1141"/>
      <c r="AB77" s="1340"/>
      <c r="AC77" s="1340"/>
      <c r="AD77" s="1340"/>
      <c r="AE77" s="1340"/>
      <c r="AF77" s="1340"/>
      <c r="AG77" s="1141"/>
      <c r="AH77" s="1141"/>
      <c r="AI77" s="1141"/>
      <c r="AJ77" s="1141"/>
      <c r="AK77" s="1141"/>
      <c r="AL77" s="1141"/>
      <c r="AM77" s="1141"/>
      <c r="AN77" s="1110"/>
      <c r="AO77" s="1104"/>
      <c r="AP77" s="1104"/>
      <c r="AQ77" s="1110"/>
      <c r="AR77" s="1104"/>
      <c r="AS77" s="1104"/>
      <c r="AT77" s="1110"/>
      <c r="AU77" s="1104"/>
      <c r="AV77" s="1104"/>
      <c r="AW77" s="1110"/>
      <c r="AX77" s="1104"/>
      <c r="AY77" s="1104"/>
      <c r="AZ77" s="1110"/>
      <c r="BA77" s="1104"/>
      <c r="BB77" s="1104"/>
      <c r="BC77" s="1110"/>
      <c r="BD77" s="1104"/>
      <c r="BE77" s="1104"/>
      <c r="BF77" s="1110"/>
      <c r="BG77" s="1104"/>
      <c r="BH77" s="1104"/>
      <c r="BI77" s="1141"/>
      <c r="BJ77" s="1141"/>
    </row>
    <row r="78" spans="2:62" s="1159" customFormat="1">
      <c r="B78" s="1095"/>
      <c r="C78" s="1095"/>
      <c r="D78" s="1095"/>
      <c r="E78" s="1095"/>
      <c r="F78" s="1095"/>
      <c r="G78" s="1095"/>
      <c r="H78" s="1095"/>
      <c r="I78" s="1151" t="s">
        <v>3541</v>
      </c>
      <c r="J78" s="1136" t="s">
        <v>263</v>
      </c>
      <c r="K78" s="1096">
        <v>1</v>
      </c>
      <c r="L78" s="1096" t="s">
        <v>1351</v>
      </c>
      <c r="M78" s="1095" t="s">
        <v>3910</v>
      </c>
      <c r="N78" s="1137" t="s">
        <v>1265</v>
      </c>
      <c r="O78" s="1137" t="s">
        <v>63</v>
      </c>
      <c r="P78" s="1137" t="s">
        <v>64</v>
      </c>
      <c r="Q78" s="1137"/>
      <c r="R78" s="1099"/>
      <c r="S78" s="1096"/>
      <c r="T78" s="1157"/>
      <c r="U78" s="1157"/>
      <c r="V78" s="1157"/>
      <c r="W78" s="1157"/>
      <c r="X78" s="1157"/>
      <c r="Y78" s="1157"/>
      <c r="Z78" s="1157"/>
      <c r="AA78" s="1157"/>
      <c r="AB78" s="1151"/>
      <c r="AC78" s="1151"/>
      <c r="AD78" s="1151"/>
      <c r="AE78" s="1151"/>
      <c r="AF78" s="1151"/>
      <c r="AG78" s="1151" t="s">
        <v>3540</v>
      </c>
      <c r="AH78" s="1151" t="s">
        <v>3541</v>
      </c>
      <c r="AI78" s="1151" t="s">
        <v>3438</v>
      </c>
      <c r="AJ78" s="1151" t="s">
        <v>3542</v>
      </c>
      <c r="AK78" s="1151"/>
      <c r="AL78" s="1151"/>
      <c r="AM78" s="1157"/>
      <c r="AN78" s="1097"/>
      <c r="AO78" s="1157"/>
      <c r="AP78" s="1157"/>
      <c r="AQ78" s="1097"/>
      <c r="AR78" s="1157"/>
      <c r="AS78" s="1157"/>
      <c r="AT78" s="1097"/>
      <c r="AU78" s="1157"/>
      <c r="AV78" s="1157"/>
      <c r="AW78" s="1097"/>
      <c r="AX78" s="1157"/>
      <c r="AY78" s="1157"/>
      <c r="AZ78" s="1097"/>
      <c r="BA78" s="1157"/>
      <c r="BB78" s="1157"/>
      <c r="BC78" s="1097"/>
      <c r="BD78" s="1157"/>
      <c r="BE78" s="1157"/>
      <c r="BF78" s="1097"/>
      <c r="BG78" s="1157"/>
      <c r="BH78" s="1157"/>
      <c r="BI78" s="1157"/>
      <c r="BJ78" s="1157"/>
    </row>
    <row r="79" spans="2:62" ht="16.149999999999999" customHeight="1" outlineLevel="1">
      <c r="B79" s="1154"/>
      <c r="C79" s="1112"/>
      <c r="D79" s="1339"/>
      <c r="E79" s="1114"/>
      <c r="F79" s="1114"/>
      <c r="G79" s="1114"/>
      <c r="H79" s="1121"/>
      <c r="I79" s="1114" t="s">
        <v>3550</v>
      </c>
      <c r="J79" s="1127" t="s">
        <v>1239</v>
      </c>
      <c r="K79" s="1145">
        <v>1</v>
      </c>
      <c r="L79" s="1106" t="s">
        <v>1351</v>
      </c>
      <c r="M79" s="1105"/>
      <c r="N79" s="1139" t="s">
        <v>1265</v>
      </c>
      <c r="O79" s="1104" t="s">
        <v>63</v>
      </c>
      <c r="P79" s="1134" t="s">
        <v>64</v>
      </c>
      <c r="Q79" s="1104" t="s">
        <v>1830</v>
      </c>
      <c r="R79" s="1141" t="s">
        <v>863</v>
      </c>
      <c r="S79" s="1154" t="s">
        <v>864</v>
      </c>
      <c r="T79" s="1141">
        <v>359.1</v>
      </c>
      <c r="U79" s="1141">
        <v>247.46</v>
      </c>
      <c r="V79" s="1141">
        <v>14.75</v>
      </c>
      <c r="W79" s="1141"/>
      <c r="X79" s="1141"/>
      <c r="Y79" s="1141"/>
      <c r="Z79" s="1141"/>
      <c r="AA79" s="1155">
        <v>1.8</v>
      </c>
      <c r="AB79" s="1340"/>
      <c r="AC79" s="1340"/>
      <c r="AD79" s="1340"/>
      <c r="AE79" s="1340"/>
      <c r="AF79" s="1340"/>
      <c r="AG79" s="1114" t="s">
        <v>3540</v>
      </c>
      <c r="AH79" s="1114" t="s">
        <v>3550</v>
      </c>
      <c r="AI79" s="1114" t="s">
        <v>3438</v>
      </c>
      <c r="AJ79" s="1114" t="s">
        <v>3551</v>
      </c>
      <c r="AK79" s="1114"/>
      <c r="AL79" s="1114"/>
      <c r="AM79" s="1141"/>
      <c r="AN79" s="1110" t="s">
        <v>1195</v>
      </c>
      <c r="AO79" s="1104"/>
      <c r="AP79" s="1104"/>
      <c r="AQ79" s="1110"/>
      <c r="AR79" s="1104"/>
      <c r="AS79" s="1104"/>
      <c r="AT79" s="1110"/>
      <c r="AU79" s="1104"/>
      <c r="AV79" s="1104"/>
      <c r="AW79" s="1110"/>
      <c r="AX79" s="1104"/>
      <c r="AY79" s="1104"/>
      <c r="AZ79" s="1110" t="s">
        <v>1134</v>
      </c>
      <c r="BA79" s="1141" t="s">
        <v>1273</v>
      </c>
      <c r="BB79" s="1111" t="s">
        <v>1147</v>
      </c>
      <c r="BC79" s="1110" t="s">
        <v>1171</v>
      </c>
      <c r="BD79" s="1104"/>
      <c r="BE79" s="1104"/>
      <c r="BF79" s="1110"/>
      <c r="BG79" s="1104"/>
      <c r="BH79" s="1104"/>
      <c r="BI79" s="1141" t="s">
        <v>1236</v>
      </c>
      <c r="BJ79" s="1141"/>
    </row>
    <row r="80" spans="2:62" ht="16.149999999999999" customHeight="1" outlineLevel="1">
      <c r="B80" s="1154"/>
      <c r="C80" s="1112"/>
      <c r="D80" s="1339"/>
      <c r="E80" s="1114"/>
      <c r="F80" s="1114"/>
      <c r="G80" s="1114"/>
      <c r="H80" s="1121"/>
      <c r="I80" s="1114" t="s">
        <v>3552</v>
      </c>
      <c r="J80" s="1127" t="s">
        <v>1240</v>
      </c>
      <c r="K80" s="1145">
        <v>1</v>
      </c>
      <c r="L80" s="1106" t="s">
        <v>1351</v>
      </c>
      <c r="M80" s="1105"/>
      <c r="N80" s="1139" t="s">
        <v>1265</v>
      </c>
      <c r="O80" s="1104" t="s">
        <v>63</v>
      </c>
      <c r="P80" s="1134" t="s">
        <v>64</v>
      </c>
      <c r="Q80" s="1104" t="s">
        <v>384</v>
      </c>
      <c r="R80" s="1141" t="s">
        <v>355</v>
      </c>
      <c r="S80" s="1154"/>
      <c r="T80" s="1141">
        <v>26.8</v>
      </c>
      <c r="U80" s="1141">
        <v>70.83</v>
      </c>
      <c r="V80" s="1141">
        <v>10</v>
      </c>
      <c r="W80" s="1141"/>
      <c r="X80" s="1141"/>
      <c r="Y80" s="1141"/>
      <c r="Z80" s="1141"/>
      <c r="AA80" s="1155">
        <v>0.8</v>
      </c>
      <c r="AB80" s="1340"/>
      <c r="AC80" s="1340"/>
      <c r="AD80" s="1340"/>
      <c r="AE80" s="1340"/>
      <c r="AF80" s="1340"/>
      <c r="AG80" s="1114" t="s">
        <v>3540</v>
      </c>
      <c r="AH80" s="1114" t="s">
        <v>3552</v>
      </c>
      <c r="AI80" s="1114" t="s">
        <v>3513</v>
      </c>
      <c r="AJ80" s="1114" t="s">
        <v>3543</v>
      </c>
      <c r="AK80" s="1114"/>
      <c r="AL80" s="1114"/>
      <c r="AM80" s="1141"/>
      <c r="AN80" s="1110" t="s">
        <v>1151</v>
      </c>
      <c r="AO80" s="1104"/>
      <c r="AP80" s="1104"/>
      <c r="AQ80" s="1110"/>
      <c r="AR80" s="1104"/>
      <c r="AS80" s="1104"/>
      <c r="AT80" s="1110"/>
      <c r="AU80" s="1104"/>
      <c r="AV80" s="1104"/>
      <c r="AW80" s="1110"/>
      <c r="AX80" s="1104"/>
      <c r="AY80" s="1104"/>
      <c r="AZ80" s="1110"/>
      <c r="BA80" s="1104"/>
      <c r="BB80" s="1104"/>
      <c r="BC80" s="1110"/>
      <c r="BD80" s="1104"/>
      <c r="BE80" s="1104"/>
      <c r="BF80" s="1110"/>
      <c r="BG80" s="1104"/>
      <c r="BH80" s="1104"/>
      <c r="BI80" s="1141" t="s">
        <v>1236</v>
      </c>
      <c r="BJ80" s="1141"/>
    </row>
    <row r="81" spans="2:62" ht="16.149999999999999" customHeight="1" outlineLevel="1">
      <c r="B81" s="1154"/>
      <c r="C81" s="1112"/>
      <c r="D81" s="1339"/>
      <c r="E81" s="1114"/>
      <c r="F81" s="1114"/>
      <c r="G81" s="1114"/>
      <c r="H81" s="1121"/>
      <c r="I81" s="1114" t="s">
        <v>3553</v>
      </c>
      <c r="J81" s="1127" t="s">
        <v>1241</v>
      </c>
      <c r="K81" s="1145">
        <v>1</v>
      </c>
      <c r="L81" s="1106" t="s">
        <v>1351</v>
      </c>
      <c r="M81" s="1105"/>
      <c r="N81" s="1139" t="s">
        <v>1265</v>
      </c>
      <c r="O81" s="1104" t="s">
        <v>63</v>
      </c>
      <c r="P81" s="1134" t="s">
        <v>64</v>
      </c>
      <c r="Q81" s="1104" t="s">
        <v>384</v>
      </c>
      <c r="R81" s="1141" t="s">
        <v>355</v>
      </c>
      <c r="S81" s="1154"/>
      <c r="T81" s="1141">
        <v>21.05</v>
      </c>
      <c r="U81" s="1141">
        <v>45.45</v>
      </c>
      <c r="V81" s="1141">
        <v>10</v>
      </c>
      <c r="W81" s="1141"/>
      <c r="X81" s="1141"/>
      <c r="Y81" s="1141"/>
      <c r="Z81" s="1141"/>
      <c r="AA81" s="1155">
        <v>0.8</v>
      </c>
      <c r="AB81" s="1340"/>
      <c r="AC81" s="1340"/>
      <c r="AD81" s="1340"/>
      <c r="AE81" s="1340"/>
      <c r="AF81" s="1340"/>
      <c r="AG81" s="1114" t="s">
        <v>3540</v>
      </c>
      <c r="AH81" s="1114" t="s">
        <v>3553</v>
      </c>
      <c r="AI81" s="1114" t="s">
        <v>3513</v>
      </c>
      <c r="AJ81" s="1114" t="s">
        <v>3554</v>
      </c>
      <c r="AK81" s="1114"/>
      <c r="AL81" s="1114"/>
      <c r="AM81" s="1141"/>
      <c r="AN81" s="1110" t="s">
        <v>1151</v>
      </c>
      <c r="AO81" s="1104"/>
      <c r="AP81" s="1104"/>
      <c r="AQ81" s="1110"/>
      <c r="AR81" s="1104"/>
      <c r="AS81" s="1104"/>
      <c r="AT81" s="1110"/>
      <c r="AU81" s="1104"/>
      <c r="AV81" s="1104"/>
      <c r="AW81" s="1110"/>
      <c r="AX81" s="1104"/>
      <c r="AY81" s="1104"/>
      <c r="AZ81" s="1110"/>
      <c r="BA81" s="1104"/>
      <c r="BB81" s="1104"/>
      <c r="BC81" s="1110"/>
      <c r="BD81" s="1104"/>
      <c r="BE81" s="1104"/>
      <c r="BF81" s="1110"/>
      <c r="BG81" s="1104"/>
      <c r="BH81" s="1104"/>
      <c r="BI81" s="1141" t="s">
        <v>1236</v>
      </c>
      <c r="BJ81" s="1141"/>
    </row>
    <row r="82" spans="2:62" ht="16.149999999999999" customHeight="1" outlineLevel="1">
      <c r="B82" s="1154"/>
      <c r="C82" s="1112"/>
      <c r="D82" s="1339"/>
      <c r="E82" s="1114"/>
      <c r="F82" s="1114"/>
      <c r="G82" s="1114"/>
      <c r="H82" s="1121"/>
      <c r="I82" s="1114" t="s">
        <v>3555</v>
      </c>
      <c r="J82" s="1127" t="s">
        <v>1242</v>
      </c>
      <c r="K82" s="1145">
        <v>1</v>
      </c>
      <c r="L82" s="1106" t="s">
        <v>1351</v>
      </c>
      <c r="M82" s="1105"/>
      <c r="N82" s="1139" t="s">
        <v>1265</v>
      </c>
      <c r="O82" s="1104" t="s">
        <v>63</v>
      </c>
      <c r="P82" s="1134" t="s">
        <v>1135</v>
      </c>
      <c r="Q82" s="1104" t="s">
        <v>3316</v>
      </c>
      <c r="R82" s="1141" t="s">
        <v>3723</v>
      </c>
      <c r="S82" s="1154" t="s">
        <v>3260</v>
      </c>
      <c r="T82" s="1141">
        <v>24.65</v>
      </c>
      <c r="U82" s="1141">
        <v>21.4</v>
      </c>
      <c r="V82" s="1141"/>
      <c r="W82" s="1141"/>
      <c r="X82" s="1141"/>
      <c r="Y82" s="1141"/>
      <c r="Z82" s="1141"/>
      <c r="AA82" s="1155">
        <v>0.1</v>
      </c>
      <c r="AB82" s="1340"/>
      <c r="AC82" s="1340"/>
      <c r="AD82" s="1340"/>
      <c r="AE82" s="1340"/>
      <c r="AF82" s="1340"/>
      <c r="AG82" s="1114" t="s">
        <v>3520</v>
      </c>
      <c r="AH82" s="1114" t="s">
        <v>3555</v>
      </c>
      <c r="AI82" s="1114" t="s">
        <v>3556</v>
      </c>
      <c r="AJ82" s="1114" t="s">
        <v>3557</v>
      </c>
      <c r="AK82" s="1126" t="s">
        <v>3423</v>
      </c>
      <c r="AL82" s="1114" t="s">
        <v>3544</v>
      </c>
      <c r="AM82" s="1141"/>
      <c r="AN82" s="1110"/>
      <c r="AO82" s="1104"/>
      <c r="AP82" s="1104"/>
      <c r="AQ82" s="1110"/>
      <c r="AR82" s="1104"/>
      <c r="AS82" s="1104"/>
      <c r="AT82" s="1110"/>
      <c r="AU82" s="1104"/>
      <c r="AV82" s="1104"/>
      <c r="AW82" s="1110"/>
      <c r="AX82" s="1104"/>
      <c r="AY82" s="1104"/>
      <c r="AZ82" s="1110"/>
      <c r="BA82" s="1104"/>
      <c r="BB82" s="1104"/>
      <c r="BC82" s="1110"/>
      <c r="BD82" s="1104"/>
      <c r="BE82" s="1104"/>
      <c r="BF82" s="1110"/>
      <c r="BG82" s="1104"/>
      <c r="BH82" s="1104"/>
      <c r="BI82" s="1141"/>
      <c r="BJ82" s="1141"/>
    </row>
    <row r="83" spans="2:62" ht="16.149999999999999" customHeight="1" outlineLevel="1">
      <c r="B83" s="1154"/>
      <c r="C83" s="1112"/>
      <c r="D83" s="1339"/>
      <c r="E83" s="1114"/>
      <c r="F83" s="1114"/>
      <c r="G83" s="1114"/>
      <c r="H83" s="1121"/>
      <c r="I83" s="1114" t="s">
        <v>3545</v>
      </c>
      <c r="J83" s="1127" t="s">
        <v>1243</v>
      </c>
      <c r="K83" s="1145">
        <v>1</v>
      </c>
      <c r="L83" s="1106" t="s">
        <v>1351</v>
      </c>
      <c r="M83" s="1105"/>
      <c r="N83" s="1139" t="s">
        <v>1265</v>
      </c>
      <c r="O83" s="1104" t="s">
        <v>63</v>
      </c>
      <c r="P83" s="1134" t="s">
        <v>1135</v>
      </c>
      <c r="Q83" s="1104" t="s">
        <v>3316</v>
      </c>
      <c r="R83" s="1141" t="s">
        <v>3723</v>
      </c>
      <c r="S83" s="1154" t="s">
        <v>3260</v>
      </c>
      <c r="T83" s="1141">
        <v>22.4</v>
      </c>
      <c r="U83" s="1141">
        <v>48.35</v>
      </c>
      <c r="V83" s="1141"/>
      <c r="W83" s="1141"/>
      <c r="X83" s="1141"/>
      <c r="Y83" s="1141"/>
      <c r="Z83" s="1141"/>
      <c r="AA83" s="1155">
        <v>0.1</v>
      </c>
      <c r="AB83" s="1340"/>
      <c r="AC83" s="1340"/>
      <c r="AD83" s="1340"/>
      <c r="AE83" s="1340"/>
      <c r="AF83" s="1340"/>
      <c r="AG83" s="1114" t="s">
        <v>3419</v>
      </c>
      <c r="AH83" s="1114" t="s">
        <v>3545</v>
      </c>
      <c r="AI83" s="1114" t="s">
        <v>3421</v>
      </c>
      <c r="AJ83" s="1114" t="s">
        <v>3546</v>
      </c>
      <c r="AK83" s="1126" t="s">
        <v>3423</v>
      </c>
      <c r="AL83" s="1114" t="s">
        <v>3547</v>
      </c>
      <c r="AM83" s="1141"/>
      <c r="AN83" s="1110"/>
      <c r="AO83" s="1104"/>
      <c r="AP83" s="1104"/>
      <c r="AQ83" s="1110"/>
      <c r="AR83" s="1104"/>
      <c r="AS83" s="1104"/>
      <c r="AT83" s="1110"/>
      <c r="AU83" s="1104"/>
      <c r="AV83" s="1104"/>
      <c r="AW83" s="1110"/>
      <c r="AX83" s="1104"/>
      <c r="AY83" s="1104"/>
      <c r="AZ83" s="1110"/>
      <c r="BA83" s="1104"/>
      <c r="BB83" s="1104"/>
      <c r="BC83" s="1110"/>
      <c r="BD83" s="1104"/>
      <c r="BE83" s="1104"/>
      <c r="BF83" s="1110"/>
      <c r="BG83" s="1104"/>
      <c r="BH83" s="1104"/>
      <c r="BI83" s="1141"/>
      <c r="BJ83" s="1141"/>
    </row>
    <row r="84" spans="2:62" ht="16.149999999999999" customHeight="1" outlineLevel="1">
      <c r="B84" s="1154"/>
      <c r="C84" s="1112"/>
      <c r="D84" s="1339"/>
      <c r="E84" s="1114"/>
      <c r="F84" s="1114"/>
      <c r="G84" s="1114"/>
      <c r="H84" s="1121"/>
      <c r="I84" s="1114" t="s">
        <v>3558</v>
      </c>
      <c r="J84" s="1127" t="s">
        <v>1244</v>
      </c>
      <c r="K84" s="1145">
        <v>3</v>
      </c>
      <c r="L84" s="1106" t="s">
        <v>1351</v>
      </c>
      <c r="M84" s="1105"/>
      <c r="N84" s="1139" t="s">
        <v>1265</v>
      </c>
      <c r="O84" s="1104" t="s">
        <v>395</v>
      </c>
      <c r="P84" s="1134" t="s">
        <v>65</v>
      </c>
      <c r="Q84" s="1104" t="s">
        <v>394</v>
      </c>
      <c r="R84" s="1141" t="s">
        <v>3724</v>
      </c>
      <c r="S84" s="1154"/>
      <c r="T84" s="1141">
        <v>20</v>
      </c>
      <c r="U84" s="1141">
        <v>3.9</v>
      </c>
      <c r="V84" s="1141"/>
      <c r="W84" s="1141"/>
      <c r="X84" s="1141"/>
      <c r="Y84" s="1141"/>
      <c r="Z84" s="1141"/>
      <c r="AA84" s="1155">
        <v>0.13</v>
      </c>
      <c r="AB84" s="1340"/>
      <c r="AC84" s="1340"/>
      <c r="AD84" s="1340"/>
      <c r="AE84" s="1340"/>
      <c r="AF84" s="1340"/>
      <c r="AG84" s="1128" t="s">
        <v>3445</v>
      </c>
      <c r="AH84" s="1114" t="s">
        <v>3558</v>
      </c>
      <c r="AI84" s="1114"/>
      <c r="AJ84" s="1114"/>
      <c r="AK84" s="1126"/>
      <c r="AL84" s="1114"/>
      <c r="AM84" s="1141"/>
      <c r="AN84" s="1110"/>
      <c r="AO84" s="1104"/>
      <c r="AP84" s="1104"/>
      <c r="AQ84" s="1110"/>
      <c r="AR84" s="1104"/>
      <c r="AS84" s="1104"/>
      <c r="AT84" s="1110"/>
      <c r="AU84" s="1104"/>
      <c r="AV84" s="1104"/>
      <c r="AW84" s="1110"/>
      <c r="AX84" s="1104"/>
      <c r="AY84" s="1104"/>
      <c r="AZ84" s="1110"/>
      <c r="BA84" s="1104"/>
      <c r="BB84" s="1104"/>
      <c r="BC84" s="1110"/>
      <c r="BD84" s="1104"/>
      <c r="BE84" s="1104"/>
      <c r="BF84" s="1110"/>
      <c r="BG84" s="1104"/>
      <c r="BH84" s="1104"/>
      <c r="BI84" s="1141"/>
      <c r="BJ84" s="1141"/>
    </row>
    <row r="85" spans="2:62" ht="16.149999999999999" customHeight="1" outlineLevel="1">
      <c r="B85" s="1154"/>
      <c r="C85" s="1112"/>
      <c r="D85" s="1339"/>
      <c r="E85" s="1114"/>
      <c r="F85" s="1114"/>
      <c r="G85" s="1114"/>
      <c r="H85" s="1121"/>
      <c r="I85" s="1114" t="s">
        <v>3559</v>
      </c>
      <c r="J85" s="1127" t="s">
        <v>1245</v>
      </c>
      <c r="K85" s="1145">
        <v>1</v>
      </c>
      <c r="L85" s="1106" t="s">
        <v>1351</v>
      </c>
      <c r="M85" s="1105"/>
      <c r="N85" s="1139" t="s">
        <v>1265</v>
      </c>
      <c r="O85" s="1104" t="s">
        <v>63</v>
      </c>
      <c r="P85" s="1134" t="s">
        <v>64</v>
      </c>
      <c r="Q85" s="1104" t="s">
        <v>1830</v>
      </c>
      <c r="R85" s="1141" t="s">
        <v>509</v>
      </c>
      <c r="S85" s="1154" t="s">
        <v>1186</v>
      </c>
      <c r="T85" s="1141">
        <v>11.5</v>
      </c>
      <c r="U85" s="1141">
        <v>18</v>
      </c>
      <c r="V85" s="1141">
        <v>5.25</v>
      </c>
      <c r="W85" s="1141"/>
      <c r="X85" s="1141"/>
      <c r="Y85" s="1141"/>
      <c r="Z85" s="1141"/>
      <c r="AA85" s="1155">
        <v>1</v>
      </c>
      <c r="AB85" s="1340"/>
      <c r="AC85" s="1340"/>
      <c r="AD85" s="1340"/>
      <c r="AE85" s="1340"/>
      <c r="AF85" s="1340"/>
      <c r="AG85" s="1114" t="s">
        <v>3489</v>
      </c>
      <c r="AH85" s="1114" t="s">
        <v>3559</v>
      </c>
      <c r="AI85" s="1114" t="s">
        <v>3415</v>
      </c>
      <c r="AJ85" s="1114" t="s">
        <v>3560</v>
      </c>
      <c r="AK85" s="1114"/>
      <c r="AL85" s="1114"/>
      <c r="AM85" s="1141"/>
      <c r="AN85" s="1110" t="s">
        <v>1151</v>
      </c>
      <c r="AO85" s="1104"/>
      <c r="AP85" s="1104"/>
      <c r="AQ85" s="1110"/>
      <c r="AR85" s="1104"/>
      <c r="AS85" s="1104"/>
      <c r="AT85" s="1110"/>
      <c r="AU85" s="1104"/>
      <c r="AV85" s="1104"/>
      <c r="AW85" s="1110"/>
      <c r="AX85" s="1104"/>
      <c r="AY85" s="1104"/>
      <c r="AZ85" s="1110"/>
      <c r="BA85" s="1104"/>
      <c r="BB85" s="1104"/>
      <c r="BC85" s="1110"/>
      <c r="BD85" s="1104"/>
      <c r="BE85" s="1104"/>
      <c r="BF85" s="1110"/>
      <c r="BG85" s="1104"/>
      <c r="BH85" s="1104"/>
      <c r="BI85" s="1141" t="s">
        <v>1236</v>
      </c>
      <c r="BJ85" s="1141"/>
    </row>
    <row r="86" spans="2:62" ht="16.149999999999999" customHeight="1" outlineLevel="1">
      <c r="B86" s="1154"/>
      <c r="C86" s="1112"/>
      <c r="D86" s="1339"/>
      <c r="E86" s="1114"/>
      <c r="F86" s="1114"/>
      <c r="G86" s="1114"/>
      <c r="H86" s="1121"/>
      <c r="I86" s="1114" t="s">
        <v>3561</v>
      </c>
      <c r="J86" s="1127" t="s">
        <v>1246</v>
      </c>
      <c r="K86" s="1145">
        <v>1</v>
      </c>
      <c r="L86" s="1106" t="s">
        <v>1351</v>
      </c>
      <c r="M86" s="1105"/>
      <c r="N86" s="1139" t="s">
        <v>1265</v>
      </c>
      <c r="O86" s="1104" t="s">
        <v>63</v>
      </c>
      <c r="P86" s="1134" t="s">
        <v>1135</v>
      </c>
      <c r="Q86" s="1104" t="s">
        <v>3316</v>
      </c>
      <c r="R86" s="1141" t="s">
        <v>3723</v>
      </c>
      <c r="S86" s="1154" t="s">
        <v>3260</v>
      </c>
      <c r="T86" s="1141">
        <v>5.25</v>
      </c>
      <c r="U86" s="1141">
        <v>2.5</v>
      </c>
      <c r="V86" s="1141"/>
      <c r="W86" s="1141"/>
      <c r="X86" s="1141"/>
      <c r="Y86" s="1141"/>
      <c r="Z86" s="1141"/>
      <c r="AA86" s="1155">
        <v>0.1</v>
      </c>
      <c r="AB86" s="1340"/>
      <c r="AC86" s="1340"/>
      <c r="AD86" s="1340"/>
      <c r="AE86" s="1340"/>
      <c r="AF86" s="1340"/>
      <c r="AG86" s="1114" t="s">
        <v>3419</v>
      </c>
      <c r="AH86" s="1114" t="s">
        <v>3561</v>
      </c>
      <c r="AI86" s="1114" t="s">
        <v>3421</v>
      </c>
      <c r="AJ86" s="1114" t="s">
        <v>3562</v>
      </c>
      <c r="AK86" s="1126" t="s">
        <v>3423</v>
      </c>
      <c r="AL86" s="1114" t="s">
        <v>3563</v>
      </c>
      <c r="AM86" s="1141"/>
      <c r="AN86" s="1110"/>
      <c r="AO86" s="1104"/>
      <c r="AP86" s="1104"/>
      <c r="AQ86" s="1110"/>
      <c r="AR86" s="1104"/>
      <c r="AS86" s="1104"/>
      <c r="AT86" s="1110"/>
      <c r="AU86" s="1104"/>
      <c r="AV86" s="1104"/>
      <c r="AW86" s="1110"/>
      <c r="AX86" s="1104"/>
      <c r="AY86" s="1104"/>
      <c r="AZ86" s="1110"/>
      <c r="BA86" s="1104"/>
      <c r="BB86" s="1104"/>
      <c r="BC86" s="1110"/>
      <c r="BD86" s="1104"/>
      <c r="BE86" s="1104"/>
      <c r="BF86" s="1110"/>
      <c r="BG86" s="1104"/>
      <c r="BH86" s="1104"/>
      <c r="BI86" s="1141"/>
      <c r="BJ86" s="1141"/>
    </row>
    <row r="87" spans="2:62" ht="16.149999999999999" customHeight="1" outlineLevel="1">
      <c r="B87" s="1154"/>
      <c r="C87" s="1112"/>
      <c r="D87" s="1339"/>
      <c r="E87" s="1114"/>
      <c r="F87" s="1114"/>
      <c r="G87" s="1114"/>
      <c r="H87" s="1121"/>
      <c r="I87" s="1126" t="s">
        <v>3564</v>
      </c>
      <c r="J87" s="1127" t="s">
        <v>1247</v>
      </c>
      <c r="K87" s="1160">
        <v>2</v>
      </c>
      <c r="L87" s="1106" t="s">
        <v>1351</v>
      </c>
      <c r="M87" s="1105"/>
      <c r="N87" s="1139" t="s">
        <v>1265</v>
      </c>
      <c r="O87" s="1104" t="s">
        <v>195</v>
      </c>
      <c r="P87" s="1134" t="s">
        <v>1135</v>
      </c>
      <c r="Q87" s="1104" t="s">
        <v>67</v>
      </c>
      <c r="R87" s="1141" t="s">
        <v>3309</v>
      </c>
      <c r="S87" s="1154"/>
      <c r="T87" s="1141">
        <v>44.8</v>
      </c>
      <c r="U87" s="1141">
        <v>5.8</v>
      </c>
      <c r="V87" s="1141">
        <v>1.6</v>
      </c>
      <c r="W87" s="1141"/>
      <c r="X87" s="1141"/>
      <c r="Y87" s="1141"/>
      <c r="Z87" s="1141"/>
      <c r="AA87" s="1155"/>
      <c r="AB87" s="1340"/>
      <c r="AC87" s="1340"/>
      <c r="AD87" s="1340"/>
      <c r="AE87" s="1340"/>
      <c r="AF87" s="1340"/>
      <c r="AG87" s="1114" t="s">
        <v>3449</v>
      </c>
      <c r="AH87" s="1126" t="s">
        <v>3564</v>
      </c>
      <c r="AI87" s="1114" t="s">
        <v>3565</v>
      </c>
      <c r="AJ87" s="1114" t="s">
        <v>3566</v>
      </c>
      <c r="AK87" s="1114"/>
      <c r="AL87" s="1114"/>
      <c r="AM87" s="1141"/>
      <c r="AN87" s="1110" t="s">
        <v>1187</v>
      </c>
      <c r="AO87" s="1104" t="s">
        <v>1274</v>
      </c>
      <c r="AP87" s="1104"/>
      <c r="AQ87" s="1110"/>
      <c r="AR87" s="1104"/>
      <c r="AS87" s="1104"/>
      <c r="AT87" s="1110"/>
      <c r="AU87" s="1104"/>
      <c r="AV87" s="1104"/>
      <c r="AW87" s="1110"/>
      <c r="AX87" s="1104"/>
      <c r="AY87" s="1104"/>
      <c r="AZ87" s="1110"/>
      <c r="BA87" s="1104"/>
      <c r="BB87" s="1104"/>
      <c r="BC87" s="1110"/>
      <c r="BD87" s="1104"/>
      <c r="BE87" s="1104"/>
      <c r="BF87" s="1110"/>
      <c r="BG87" s="1104"/>
      <c r="BH87" s="1104"/>
      <c r="BI87" s="1141"/>
      <c r="BJ87" s="1141"/>
    </row>
    <row r="88" spans="2:62" ht="16.149999999999999" customHeight="1" outlineLevel="1">
      <c r="B88" s="1154"/>
      <c r="C88" s="1112"/>
      <c r="D88" s="1339"/>
      <c r="E88" s="1114"/>
      <c r="F88" s="1114"/>
      <c r="G88" s="1114"/>
      <c r="H88" s="1121"/>
      <c r="I88" s="1114" t="s">
        <v>3567</v>
      </c>
      <c r="J88" s="1127" t="s">
        <v>1248</v>
      </c>
      <c r="K88" s="1145">
        <v>1</v>
      </c>
      <c r="L88" s="1106" t="s">
        <v>1351</v>
      </c>
      <c r="M88" s="1105"/>
      <c r="N88" s="1139" t="s">
        <v>1265</v>
      </c>
      <c r="O88" s="1104" t="s">
        <v>195</v>
      </c>
      <c r="P88" s="1134" t="s">
        <v>64</v>
      </c>
      <c r="Q88" s="1104" t="s">
        <v>1830</v>
      </c>
      <c r="R88" s="1141" t="s">
        <v>863</v>
      </c>
      <c r="S88" s="1154" t="s">
        <v>864</v>
      </c>
      <c r="T88" s="1141">
        <v>306.2</v>
      </c>
      <c r="U88" s="1141">
        <v>31</v>
      </c>
      <c r="V88" s="1141">
        <v>13</v>
      </c>
      <c r="W88" s="1141"/>
      <c r="X88" s="1141"/>
      <c r="Y88" s="1141"/>
      <c r="Z88" s="1141"/>
      <c r="AA88" s="1141"/>
      <c r="AB88" s="1340"/>
      <c r="AC88" s="1340"/>
      <c r="AD88" s="1340"/>
      <c r="AE88" s="1340"/>
      <c r="AF88" s="1340"/>
      <c r="AG88" s="1114" t="s">
        <v>3489</v>
      </c>
      <c r="AH88" s="1114" t="s">
        <v>3567</v>
      </c>
      <c r="AI88" s="1114" t="s">
        <v>3414</v>
      </c>
      <c r="AJ88" s="1114" t="s">
        <v>3568</v>
      </c>
      <c r="AK88" s="1114"/>
      <c r="AL88" s="1114"/>
      <c r="AM88" s="1141"/>
      <c r="AN88" s="1110" t="s">
        <v>1266</v>
      </c>
      <c r="AO88" s="1104"/>
      <c r="AP88" s="1104"/>
      <c r="AQ88" s="1110" t="s">
        <v>1187</v>
      </c>
      <c r="AR88" s="1104" t="s">
        <v>1275</v>
      </c>
      <c r="AS88" s="1104"/>
      <c r="AT88" s="1110" t="s">
        <v>1151</v>
      </c>
      <c r="AU88" s="1104"/>
      <c r="AV88" s="1104"/>
      <c r="AW88" s="1110"/>
      <c r="AX88" s="1104"/>
      <c r="AY88" s="1104"/>
      <c r="AZ88" s="1110"/>
      <c r="BA88" s="1104"/>
      <c r="BB88" s="1104"/>
      <c r="BC88" s="1110"/>
      <c r="BD88" s="1104"/>
      <c r="BE88" s="1104"/>
      <c r="BF88" s="1110"/>
      <c r="BG88" s="1104"/>
      <c r="BH88" s="1104"/>
      <c r="BI88" s="1141" t="s">
        <v>1236</v>
      </c>
      <c r="BJ88" s="1141"/>
    </row>
    <row r="89" spans="2:62" ht="16.149999999999999" customHeight="1" outlineLevel="1">
      <c r="B89" s="1154"/>
      <c r="C89" s="1112"/>
      <c r="D89" s="1339"/>
      <c r="E89" s="1114"/>
      <c r="F89" s="1114"/>
      <c r="G89" s="1114"/>
      <c r="H89" s="1121"/>
      <c r="I89" s="1114" t="s">
        <v>3569</v>
      </c>
      <c r="J89" s="1127" t="s">
        <v>1249</v>
      </c>
      <c r="K89" s="1145">
        <v>1</v>
      </c>
      <c r="L89" s="1106" t="s">
        <v>1351</v>
      </c>
      <c r="M89" s="1105"/>
      <c r="N89" s="1139" t="s">
        <v>1265</v>
      </c>
      <c r="O89" s="1104" t="s">
        <v>395</v>
      </c>
      <c r="P89" s="1134" t="s">
        <v>64</v>
      </c>
      <c r="Q89" s="1104" t="s">
        <v>384</v>
      </c>
      <c r="R89" s="1141" t="s">
        <v>355</v>
      </c>
      <c r="S89" s="1154"/>
      <c r="T89" s="1141">
        <v>145</v>
      </c>
      <c r="U89" s="1141">
        <v>6.85</v>
      </c>
      <c r="V89" s="1141"/>
      <c r="W89" s="1141"/>
      <c r="X89" s="1141"/>
      <c r="Y89" s="1141"/>
      <c r="Z89" s="1141"/>
      <c r="AA89" s="1141">
        <v>0.5</v>
      </c>
      <c r="AB89" s="1340"/>
      <c r="AC89" s="1340"/>
      <c r="AD89" s="1340"/>
      <c r="AE89" s="1340"/>
      <c r="AF89" s="1340"/>
      <c r="AG89" s="1114" t="s">
        <v>3489</v>
      </c>
      <c r="AH89" s="1114" t="s">
        <v>3569</v>
      </c>
      <c r="AI89" s="1114" t="s">
        <v>3517</v>
      </c>
      <c r="AJ89" s="1114" t="s">
        <v>3570</v>
      </c>
      <c r="AK89" s="1114"/>
      <c r="AL89" s="1114"/>
      <c r="AM89" s="1141"/>
      <c r="AN89" s="1110" t="s">
        <v>1151</v>
      </c>
      <c r="AO89" s="1104"/>
      <c r="AP89" s="1104"/>
      <c r="AQ89" s="1110"/>
      <c r="AR89" s="1104"/>
      <c r="AS89" s="1104"/>
      <c r="AT89" s="1110"/>
      <c r="AU89" s="1104"/>
      <c r="AV89" s="1104"/>
      <c r="AW89" s="1110"/>
      <c r="AX89" s="1104"/>
      <c r="AY89" s="1104"/>
      <c r="AZ89" s="1110"/>
      <c r="BA89" s="1104"/>
      <c r="BB89" s="1104"/>
      <c r="BC89" s="1110"/>
      <c r="BD89" s="1104"/>
      <c r="BE89" s="1104"/>
      <c r="BF89" s="1110"/>
      <c r="BG89" s="1104"/>
      <c r="BH89" s="1104"/>
      <c r="BI89" s="1141" t="s">
        <v>1236</v>
      </c>
      <c r="BJ89" s="1141"/>
    </row>
    <row r="90" spans="2:62" ht="16.149999999999999" customHeight="1" outlineLevel="1">
      <c r="B90" s="1154"/>
      <c r="C90" s="1112"/>
      <c r="D90" s="1339"/>
      <c r="E90" s="1114"/>
      <c r="F90" s="1114"/>
      <c r="G90" s="1114"/>
      <c r="H90" s="1121"/>
      <c r="I90" s="1114" t="s">
        <v>3571</v>
      </c>
      <c r="J90" s="1127" t="s">
        <v>1250</v>
      </c>
      <c r="K90" s="1118">
        <v>1</v>
      </c>
      <c r="L90" s="1106" t="s">
        <v>1351</v>
      </c>
      <c r="M90" s="1105"/>
      <c r="N90" s="1139" t="s">
        <v>1265</v>
      </c>
      <c r="O90" s="1104" t="s">
        <v>1227</v>
      </c>
      <c r="P90" s="1134" t="s">
        <v>1135</v>
      </c>
      <c r="Q90" s="1141" t="s">
        <v>3316</v>
      </c>
      <c r="R90" s="1141" t="s">
        <v>3326</v>
      </c>
      <c r="S90" s="1154" t="s">
        <v>3260</v>
      </c>
      <c r="T90" s="1141">
        <v>284.5</v>
      </c>
      <c r="U90" s="1141">
        <v>29.6</v>
      </c>
      <c r="V90" s="1141"/>
      <c r="W90" s="1141"/>
      <c r="X90" s="1141"/>
      <c r="Y90" s="1141"/>
      <c r="Z90" s="1141"/>
      <c r="AA90" s="1141">
        <v>0.15</v>
      </c>
      <c r="AB90" s="1340"/>
      <c r="AC90" s="1340"/>
      <c r="AD90" s="1340"/>
      <c r="AE90" s="1340"/>
      <c r="AF90" s="1340"/>
      <c r="AG90" s="1114" t="s">
        <v>3419</v>
      </c>
      <c r="AH90" s="1114" t="s">
        <v>3571</v>
      </c>
      <c r="AI90" s="1114" t="s">
        <v>3421</v>
      </c>
      <c r="AJ90" s="1114" t="s">
        <v>3572</v>
      </c>
      <c r="AK90" s="1126" t="s">
        <v>3423</v>
      </c>
      <c r="AL90" s="1114" t="s">
        <v>3573</v>
      </c>
      <c r="AM90" s="1141"/>
      <c r="AN90" s="1110"/>
      <c r="AO90" s="1104"/>
      <c r="AP90" s="1104"/>
      <c r="AQ90" s="1110"/>
      <c r="AR90" s="1104"/>
      <c r="AS90" s="1104"/>
      <c r="AT90" s="1110"/>
      <c r="AU90" s="1104"/>
      <c r="AV90" s="1104"/>
      <c r="AW90" s="1110"/>
      <c r="AX90" s="1104"/>
      <c r="AY90" s="1104"/>
      <c r="AZ90" s="1110"/>
      <c r="BA90" s="1104"/>
      <c r="BB90" s="1104"/>
      <c r="BC90" s="1110"/>
      <c r="BD90" s="1104"/>
      <c r="BE90" s="1104"/>
      <c r="BF90" s="1110"/>
      <c r="BG90" s="1104"/>
      <c r="BH90" s="1104"/>
      <c r="BI90" s="1141"/>
      <c r="BJ90" s="1141"/>
    </row>
    <row r="91" spans="2:62" ht="16.149999999999999" customHeight="1" outlineLevel="1">
      <c r="B91" s="1154"/>
      <c r="C91" s="1112"/>
      <c r="D91" s="1339"/>
      <c r="E91" s="1114"/>
      <c r="F91" s="1114"/>
      <c r="G91" s="1114"/>
      <c r="H91" s="1121"/>
      <c r="I91" s="1114" t="s">
        <v>3574</v>
      </c>
      <c r="J91" s="1127" t="s">
        <v>1251</v>
      </c>
      <c r="K91" s="1118">
        <v>1</v>
      </c>
      <c r="L91" s="1106" t="s">
        <v>1351</v>
      </c>
      <c r="M91" s="1105"/>
      <c r="N91" s="1139" t="s">
        <v>1265</v>
      </c>
      <c r="O91" s="1104" t="s">
        <v>63</v>
      </c>
      <c r="P91" s="1134" t="s">
        <v>1135</v>
      </c>
      <c r="Q91" s="1141" t="s">
        <v>3316</v>
      </c>
      <c r="R91" s="1141" t="s">
        <v>3723</v>
      </c>
      <c r="S91" s="1154" t="s">
        <v>3260</v>
      </c>
      <c r="T91" s="1141">
        <v>101.5</v>
      </c>
      <c r="U91" s="1141">
        <v>72</v>
      </c>
      <c r="V91" s="1141"/>
      <c r="W91" s="1141"/>
      <c r="X91" s="1141"/>
      <c r="Y91" s="1141"/>
      <c r="Z91" s="1141"/>
      <c r="AA91" s="1141">
        <v>0.1</v>
      </c>
      <c r="AB91" s="1340"/>
      <c r="AC91" s="1340"/>
      <c r="AD91" s="1340"/>
      <c r="AE91" s="1340"/>
      <c r="AF91" s="1340"/>
      <c r="AG91" s="1114" t="s">
        <v>3419</v>
      </c>
      <c r="AH91" s="1114" t="s">
        <v>3574</v>
      </c>
      <c r="AI91" s="1114" t="s">
        <v>3421</v>
      </c>
      <c r="AJ91" s="1114" t="s">
        <v>3575</v>
      </c>
      <c r="AK91" s="1126" t="s">
        <v>3423</v>
      </c>
      <c r="AL91" s="1114" t="s">
        <v>3576</v>
      </c>
      <c r="AM91" s="1141"/>
      <c r="AN91" s="1110"/>
      <c r="AO91" s="1104"/>
      <c r="AP91" s="1104"/>
      <c r="AQ91" s="1110"/>
      <c r="AR91" s="1104"/>
      <c r="AS91" s="1104"/>
      <c r="AT91" s="1110"/>
      <c r="AU91" s="1104"/>
      <c r="AV91" s="1104"/>
      <c r="AW91" s="1110"/>
      <c r="AX91" s="1104"/>
      <c r="AY91" s="1104"/>
      <c r="AZ91" s="1110"/>
      <c r="BA91" s="1104"/>
      <c r="BB91" s="1104"/>
      <c r="BC91" s="1110"/>
      <c r="BD91" s="1104"/>
      <c r="BE91" s="1104"/>
      <c r="BF91" s="1110"/>
      <c r="BG91" s="1104"/>
      <c r="BH91" s="1104"/>
      <c r="BI91" s="1141"/>
      <c r="BJ91" s="1141"/>
    </row>
    <row r="92" spans="2:62" ht="16.149999999999999" customHeight="1" outlineLevel="1">
      <c r="B92" s="1154"/>
      <c r="C92" s="1112"/>
      <c r="D92" s="1339"/>
      <c r="E92" s="1114"/>
      <c r="F92" s="1114"/>
      <c r="G92" s="1114"/>
      <c r="H92" s="1121"/>
      <c r="I92" s="1114" t="s">
        <v>3577</v>
      </c>
      <c r="J92" s="1127" t="s">
        <v>1252</v>
      </c>
      <c r="K92" s="1118">
        <v>2</v>
      </c>
      <c r="L92" s="1106" t="s">
        <v>1351</v>
      </c>
      <c r="M92" s="1105"/>
      <c r="N92" s="1139" t="s">
        <v>1265</v>
      </c>
      <c r="O92" s="1104" t="s">
        <v>63</v>
      </c>
      <c r="P92" s="1134" t="s">
        <v>1135</v>
      </c>
      <c r="Q92" s="1141" t="s">
        <v>3317</v>
      </c>
      <c r="R92" s="1141" t="s">
        <v>3725</v>
      </c>
      <c r="S92" s="1154" t="s">
        <v>1676</v>
      </c>
      <c r="T92" s="1141">
        <v>101.5</v>
      </c>
      <c r="U92" s="1141">
        <v>12</v>
      </c>
      <c r="V92" s="1141"/>
      <c r="W92" s="1141"/>
      <c r="X92" s="1141"/>
      <c r="Y92" s="1141"/>
      <c r="Z92" s="1141"/>
      <c r="AA92" s="1141">
        <v>1</v>
      </c>
      <c r="AB92" s="1340"/>
      <c r="AC92" s="1340"/>
      <c r="AD92" s="1340"/>
      <c r="AE92" s="1340"/>
      <c r="AF92" s="1340"/>
      <c r="AG92" s="1114" t="s">
        <v>3419</v>
      </c>
      <c r="AH92" s="1114" t="s">
        <v>3577</v>
      </c>
      <c r="AI92" s="1114" t="s">
        <v>3421</v>
      </c>
      <c r="AJ92" s="1114" t="s">
        <v>3578</v>
      </c>
      <c r="AK92" s="1126" t="s">
        <v>3423</v>
      </c>
      <c r="AL92" s="1114" t="s">
        <v>3579</v>
      </c>
      <c r="AM92" s="1141"/>
      <c r="AN92" s="1110"/>
      <c r="AO92" s="1104"/>
      <c r="AP92" s="1104"/>
      <c r="AQ92" s="1110"/>
      <c r="AR92" s="1104"/>
      <c r="AS92" s="1104"/>
      <c r="AT92" s="1110"/>
      <c r="AU92" s="1104"/>
      <c r="AV92" s="1104"/>
      <c r="AW92" s="1110"/>
      <c r="AX92" s="1104"/>
      <c r="AY92" s="1104"/>
      <c r="AZ92" s="1110"/>
      <c r="BA92" s="1104"/>
      <c r="BB92" s="1104"/>
      <c r="BC92" s="1110"/>
      <c r="BD92" s="1104"/>
      <c r="BE92" s="1104"/>
      <c r="BF92" s="1110"/>
      <c r="BG92" s="1104"/>
      <c r="BH92" s="1104"/>
      <c r="BI92" s="1141"/>
      <c r="BJ92" s="1141"/>
    </row>
    <row r="93" spans="2:62" ht="16.149999999999999" customHeight="1" outlineLevel="1">
      <c r="B93" s="1154"/>
      <c r="C93" s="1112"/>
      <c r="D93" s="1341"/>
      <c r="E93" s="1140"/>
      <c r="F93" s="1140"/>
      <c r="G93" s="1140"/>
      <c r="H93" s="1121"/>
      <c r="I93" s="1114" t="s">
        <v>3580</v>
      </c>
      <c r="J93" s="1158" t="s">
        <v>1253</v>
      </c>
      <c r="K93" s="1118">
        <v>1</v>
      </c>
      <c r="L93" s="1106" t="s">
        <v>1351</v>
      </c>
      <c r="M93" s="1105"/>
      <c r="N93" s="1139" t="s">
        <v>1265</v>
      </c>
      <c r="O93" s="1104" t="s">
        <v>1227</v>
      </c>
      <c r="P93" s="1134" t="s">
        <v>1227</v>
      </c>
      <c r="Q93" s="1141" t="s">
        <v>1230</v>
      </c>
      <c r="R93" s="1141"/>
      <c r="S93" s="1154"/>
      <c r="T93" s="1141">
        <v>79.7</v>
      </c>
      <c r="U93" s="1141">
        <v>29.35</v>
      </c>
      <c r="V93" s="1141"/>
      <c r="W93" s="1141"/>
      <c r="X93" s="1141"/>
      <c r="Y93" s="1141"/>
      <c r="Z93" s="1141"/>
      <c r="AA93" s="1141">
        <v>0.15</v>
      </c>
      <c r="AB93" s="1342"/>
      <c r="AC93" s="1342"/>
      <c r="AD93" s="1342"/>
      <c r="AE93" s="1342"/>
      <c r="AF93" s="1342"/>
      <c r="AG93" s="1114" t="s">
        <v>3419</v>
      </c>
      <c r="AH93" s="1114" t="s">
        <v>3580</v>
      </c>
      <c r="AI93" s="1114" t="s">
        <v>3421</v>
      </c>
      <c r="AJ93" s="1114" t="s">
        <v>3581</v>
      </c>
      <c r="AK93" s="1126" t="s">
        <v>3423</v>
      </c>
      <c r="AL93" s="1114" t="s">
        <v>3582</v>
      </c>
      <c r="AM93" s="1141"/>
      <c r="AN93" s="1110"/>
      <c r="AO93" s="1104"/>
      <c r="AP93" s="1104"/>
      <c r="AQ93" s="1110"/>
      <c r="AR93" s="1104"/>
      <c r="AS93" s="1104"/>
      <c r="AT93" s="1110"/>
      <c r="AU93" s="1104"/>
      <c r="AV93" s="1104"/>
      <c r="AW93" s="1110"/>
      <c r="AX93" s="1104"/>
      <c r="AY93" s="1104"/>
      <c r="AZ93" s="1110"/>
      <c r="BA93" s="1104"/>
      <c r="BB93" s="1104"/>
      <c r="BC93" s="1110"/>
      <c r="BD93" s="1104"/>
      <c r="BE93" s="1104"/>
      <c r="BF93" s="1110"/>
      <c r="BG93" s="1104"/>
      <c r="BH93" s="1104"/>
      <c r="BI93" s="1141"/>
      <c r="BJ93" s="1141"/>
    </row>
    <row r="94" spans="2:62" ht="16.149999999999999" customHeight="1" outlineLevel="1">
      <c r="B94" s="1154"/>
      <c r="C94" s="1112"/>
      <c r="D94" s="1341"/>
      <c r="E94" s="1140"/>
      <c r="F94" s="1140"/>
      <c r="G94" s="1140"/>
      <c r="H94" s="1121"/>
      <c r="I94" s="1142" t="s">
        <v>3447</v>
      </c>
      <c r="J94" s="1127" t="s">
        <v>1254</v>
      </c>
      <c r="K94" s="1118">
        <v>1</v>
      </c>
      <c r="L94" s="1106" t="s">
        <v>1351</v>
      </c>
      <c r="M94" s="1105"/>
      <c r="N94" s="1139" t="s">
        <v>1265</v>
      </c>
      <c r="O94" s="1104" t="s">
        <v>65</v>
      </c>
      <c r="P94" s="1134" t="s">
        <v>65</v>
      </c>
      <c r="Q94" s="1141" t="s">
        <v>68</v>
      </c>
      <c r="R94" s="1141" t="s">
        <v>3319</v>
      </c>
      <c r="S94" s="1154"/>
      <c r="T94" s="1107"/>
      <c r="U94" s="1107"/>
      <c r="V94" s="1107"/>
      <c r="W94" s="1107"/>
      <c r="X94" s="1107"/>
      <c r="Y94" s="1107"/>
      <c r="Z94" s="1107"/>
      <c r="AA94" s="1107"/>
      <c r="AB94" s="1342"/>
      <c r="AC94" s="1342"/>
      <c r="AD94" s="1342"/>
      <c r="AE94" s="1342"/>
      <c r="AF94" s="1342"/>
      <c r="AG94" s="1128" t="s">
        <v>3445</v>
      </c>
      <c r="AH94" s="1142" t="s">
        <v>3447</v>
      </c>
      <c r="AI94" s="1114"/>
      <c r="AJ94" s="1114"/>
      <c r="AK94" s="1114"/>
      <c r="AL94" s="1114"/>
      <c r="AM94" s="1142" t="s">
        <v>1161</v>
      </c>
      <c r="AN94" s="1110"/>
      <c r="AO94" s="1104"/>
      <c r="AP94" s="1104"/>
      <c r="AQ94" s="1110"/>
      <c r="AR94" s="1104"/>
      <c r="AS94" s="1104"/>
      <c r="AT94" s="1110"/>
      <c r="AU94" s="1104"/>
      <c r="AV94" s="1104"/>
      <c r="AW94" s="1110"/>
      <c r="AX94" s="1104"/>
      <c r="AY94" s="1104"/>
      <c r="AZ94" s="1110"/>
      <c r="BA94" s="1104"/>
      <c r="BB94" s="1104"/>
      <c r="BC94" s="1110"/>
      <c r="BD94" s="1104"/>
      <c r="BE94" s="1104"/>
      <c r="BF94" s="1110"/>
      <c r="BG94" s="1104"/>
      <c r="BH94" s="1104"/>
      <c r="BI94" s="1141"/>
      <c r="BJ94" s="1141"/>
    </row>
    <row r="95" spans="2:62" ht="16.149999999999999" customHeight="1" outlineLevel="1">
      <c r="B95" s="1154"/>
      <c r="C95" s="1112"/>
      <c r="D95" s="1341"/>
      <c r="E95" s="1140"/>
      <c r="F95" s="1140"/>
      <c r="G95" s="1140"/>
      <c r="H95" s="1121"/>
      <c r="I95" s="1114" t="s">
        <v>3583</v>
      </c>
      <c r="J95" s="1127" t="s">
        <v>851</v>
      </c>
      <c r="K95" s="1118">
        <v>1</v>
      </c>
      <c r="L95" s="1106" t="s">
        <v>1351</v>
      </c>
      <c r="M95" s="1105"/>
      <c r="N95" s="1139" t="s">
        <v>1265</v>
      </c>
      <c r="O95" s="1104" t="s">
        <v>65</v>
      </c>
      <c r="P95" s="1134" t="s">
        <v>65</v>
      </c>
      <c r="Q95" s="1141" t="s">
        <v>68</v>
      </c>
      <c r="R95" s="1141" t="s">
        <v>3319</v>
      </c>
      <c r="S95" s="1154"/>
      <c r="T95" s="1107"/>
      <c r="U95" s="1107"/>
      <c r="V95" s="1107"/>
      <c r="W95" s="1107"/>
      <c r="X95" s="1107"/>
      <c r="Y95" s="1107"/>
      <c r="Z95" s="1107"/>
      <c r="AA95" s="1107"/>
      <c r="AB95" s="1342"/>
      <c r="AC95" s="1342"/>
      <c r="AD95" s="1342"/>
      <c r="AE95" s="1342"/>
      <c r="AF95" s="1342"/>
      <c r="AG95" s="1128" t="s">
        <v>3445</v>
      </c>
      <c r="AH95" s="1114" t="s">
        <v>3583</v>
      </c>
      <c r="AI95" s="1114"/>
      <c r="AJ95" s="1114"/>
      <c r="AK95" s="1114"/>
      <c r="AL95" s="1114"/>
      <c r="AM95" s="1114" t="s">
        <v>1233</v>
      </c>
      <c r="AN95" s="1110"/>
      <c r="AO95" s="1104"/>
      <c r="AP95" s="1104"/>
      <c r="AQ95" s="1110"/>
      <c r="AR95" s="1104"/>
      <c r="AS95" s="1104"/>
      <c r="AT95" s="1110"/>
      <c r="AU95" s="1104"/>
      <c r="AV95" s="1104"/>
      <c r="AW95" s="1110"/>
      <c r="AX95" s="1104"/>
      <c r="AY95" s="1104"/>
      <c r="AZ95" s="1110"/>
      <c r="BA95" s="1104"/>
      <c r="BB95" s="1104"/>
      <c r="BC95" s="1110"/>
      <c r="BD95" s="1104"/>
      <c r="BE95" s="1104"/>
      <c r="BF95" s="1110"/>
      <c r="BG95" s="1104"/>
      <c r="BH95" s="1104"/>
      <c r="BI95" s="1141"/>
      <c r="BJ95" s="1141"/>
    </row>
    <row r="96" spans="2:62" ht="16.149999999999999" customHeight="1" outlineLevel="1">
      <c r="B96" s="1154"/>
      <c r="C96" s="1112"/>
      <c r="D96" s="1341"/>
      <c r="E96" s="1140"/>
      <c r="F96" s="1140"/>
      <c r="G96" s="1140"/>
      <c r="H96" s="1121"/>
      <c r="I96" s="1114" t="s">
        <v>3584</v>
      </c>
      <c r="J96" s="1127" t="s">
        <v>1255</v>
      </c>
      <c r="K96" s="1118">
        <v>2</v>
      </c>
      <c r="L96" s="1106" t="s">
        <v>1351</v>
      </c>
      <c r="M96" s="1105"/>
      <c r="N96" s="1139" t="s">
        <v>1265</v>
      </c>
      <c r="O96" s="1104" t="s">
        <v>65</v>
      </c>
      <c r="P96" s="1134" t="s">
        <v>65</v>
      </c>
      <c r="Q96" s="1141" t="s">
        <v>68</v>
      </c>
      <c r="R96" s="1141" t="s">
        <v>3319</v>
      </c>
      <c r="S96" s="1154"/>
      <c r="T96" s="1107"/>
      <c r="U96" s="1107"/>
      <c r="V96" s="1107"/>
      <c r="W96" s="1107"/>
      <c r="X96" s="1107"/>
      <c r="Y96" s="1107"/>
      <c r="Z96" s="1107"/>
      <c r="AA96" s="1107"/>
      <c r="AB96" s="1342"/>
      <c r="AC96" s="1342"/>
      <c r="AD96" s="1342"/>
      <c r="AE96" s="1342"/>
      <c r="AF96" s="1342"/>
      <c r="AG96" s="1128" t="s">
        <v>3445</v>
      </c>
      <c r="AH96" s="1114" t="s">
        <v>3584</v>
      </c>
      <c r="AI96" s="1114"/>
      <c r="AJ96" s="1114"/>
      <c r="AK96" s="1114"/>
      <c r="AL96" s="1114"/>
      <c r="AM96" s="1114" t="s">
        <v>1267</v>
      </c>
      <c r="AN96" s="1110"/>
      <c r="AO96" s="1104"/>
      <c r="AP96" s="1104"/>
      <c r="AQ96" s="1110"/>
      <c r="AR96" s="1104"/>
      <c r="AS96" s="1104"/>
      <c r="AT96" s="1110"/>
      <c r="AU96" s="1104"/>
      <c r="AV96" s="1104"/>
      <c r="AW96" s="1110"/>
      <c r="AX96" s="1104"/>
      <c r="AY96" s="1104"/>
      <c r="AZ96" s="1110"/>
      <c r="BA96" s="1104"/>
      <c r="BB96" s="1104"/>
      <c r="BC96" s="1110"/>
      <c r="BD96" s="1104"/>
      <c r="BE96" s="1104"/>
      <c r="BF96" s="1110"/>
      <c r="BG96" s="1104"/>
      <c r="BH96" s="1104"/>
      <c r="BI96" s="1141"/>
      <c r="BJ96" s="1141"/>
    </row>
    <row r="97" spans="2:62" ht="16.149999999999999" customHeight="1" outlineLevel="1">
      <c r="B97" s="1154"/>
      <c r="C97" s="1112"/>
      <c r="D97" s="1341"/>
      <c r="E97" s="1140"/>
      <c r="F97" s="1140"/>
      <c r="G97" s="1140"/>
      <c r="H97" s="1121"/>
      <c r="I97" s="1114" t="s">
        <v>3583</v>
      </c>
      <c r="J97" s="1127" t="s">
        <v>1256</v>
      </c>
      <c r="K97" s="1118">
        <v>1</v>
      </c>
      <c r="L97" s="1106" t="s">
        <v>1351</v>
      </c>
      <c r="M97" s="1105"/>
      <c r="N97" s="1139" t="s">
        <v>1265</v>
      </c>
      <c r="O97" s="1104" t="s">
        <v>65</v>
      </c>
      <c r="P97" s="1134" t="s">
        <v>65</v>
      </c>
      <c r="Q97" s="1141" t="s">
        <v>68</v>
      </c>
      <c r="R97" s="1141" t="s">
        <v>3319</v>
      </c>
      <c r="S97" s="1154"/>
      <c r="T97" s="1107"/>
      <c r="U97" s="1107"/>
      <c r="V97" s="1107"/>
      <c r="W97" s="1107"/>
      <c r="X97" s="1107"/>
      <c r="Y97" s="1107"/>
      <c r="Z97" s="1107"/>
      <c r="AA97" s="1107"/>
      <c r="AB97" s="1342"/>
      <c r="AC97" s="1342"/>
      <c r="AD97" s="1342"/>
      <c r="AE97" s="1342"/>
      <c r="AF97" s="1342"/>
      <c r="AG97" s="1128" t="s">
        <v>3445</v>
      </c>
      <c r="AH97" s="1114" t="s">
        <v>3583</v>
      </c>
      <c r="AI97" s="1114"/>
      <c r="AJ97" s="1114"/>
      <c r="AK97" s="1114"/>
      <c r="AL97" s="1114"/>
      <c r="AM97" s="1114" t="s">
        <v>1233</v>
      </c>
      <c r="AN97" s="1110"/>
      <c r="AO97" s="1104"/>
      <c r="AP97" s="1104"/>
      <c r="AQ97" s="1110"/>
      <c r="AR97" s="1104"/>
      <c r="AS97" s="1104"/>
      <c r="AT97" s="1110"/>
      <c r="AU97" s="1104"/>
      <c r="AV97" s="1104"/>
      <c r="AW97" s="1110"/>
      <c r="AX97" s="1104"/>
      <c r="AY97" s="1104"/>
      <c r="AZ97" s="1110"/>
      <c r="BA97" s="1104"/>
      <c r="BB97" s="1104"/>
      <c r="BC97" s="1110"/>
      <c r="BD97" s="1104"/>
      <c r="BE97" s="1104"/>
      <c r="BF97" s="1110"/>
      <c r="BG97" s="1104"/>
      <c r="BH97" s="1104"/>
      <c r="BI97" s="1141"/>
      <c r="BJ97" s="1141"/>
    </row>
    <row r="98" spans="2:62" ht="16.149999999999999" customHeight="1" outlineLevel="1">
      <c r="B98" s="1154"/>
      <c r="C98" s="1112"/>
      <c r="D98" s="1341"/>
      <c r="E98" s="1140"/>
      <c r="F98" s="1140"/>
      <c r="G98" s="1140"/>
      <c r="H98" s="1121"/>
      <c r="I98" s="1114" t="s">
        <v>3583</v>
      </c>
      <c r="J98" s="1127" t="s">
        <v>1257</v>
      </c>
      <c r="K98" s="1118">
        <v>1</v>
      </c>
      <c r="L98" s="1106" t="s">
        <v>1351</v>
      </c>
      <c r="M98" s="1105"/>
      <c r="N98" s="1139" t="s">
        <v>1265</v>
      </c>
      <c r="O98" s="1104" t="s">
        <v>65</v>
      </c>
      <c r="P98" s="1134" t="s">
        <v>65</v>
      </c>
      <c r="Q98" s="1141" t="s">
        <v>68</v>
      </c>
      <c r="R98" s="1141" t="s">
        <v>3319</v>
      </c>
      <c r="S98" s="1154"/>
      <c r="T98" s="1107"/>
      <c r="U98" s="1107"/>
      <c r="V98" s="1107"/>
      <c r="W98" s="1107"/>
      <c r="X98" s="1107"/>
      <c r="Y98" s="1107"/>
      <c r="Z98" s="1107"/>
      <c r="AA98" s="1107"/>
      <c r="AB98" s="1342"/>
      <c r="AC98" s="1342"/>
      <c r="AD98" s="1342"/>
      <c r="AE98" s="1342"/>
      <c r="AF98" s="1342"/>
      <c r="AG98" s="1128" t="s">
        <v>3445</v>
      </c>
      <c r="AH98" s="1114" t="s">
        <v>3583</v>
      </c>
      <c r="AI98" s="1114"/>
      <c r="AJ98" s="1114"/>
      <c r="AK98" s="1114"/>
      <c r="AL98" s="1114"/>
      <c r="AM98" s="1114" t="s">
        <v>1233</v>
      </c>
      <c r="AN98" s="1110"/>
      <c r="AO98" s="1104"/>
      <c r="AP98" s="1104"/>
      <c r="AQ98" s="1110"/>
      <c r="AR98" s="1104"/>
      <c r="AS98" s="1104"/>
      <c r="AT98" s="1110"/>
      <c r="AU98" s="1104"/>
      <c r="AV98" s="1104"/>
      <c r="AW98" s="1110"/>
      <c r="AX98" s="1104"/>
      <c r="AY98" s="1104"/>
      <c r="AZ98" s="1110"/>
      <c r="BA98" s="1104"/>
      <c r="BB98" s="1104"/>
      <c r="BC98" s="1110"/>
      <c r="BD98" s="1104"/>
      <c r="BE98" s="1104"/>
      <c r="BF98" s="1110"/>
      <c r="BG98" s="1104"/>
      <c r="BH98" s="1104"/>
      <c r="BI98" s="1141"/>
      <c r="BJ98" s="1141"/>
    </row>
    <row r="99" spans="2:62" ht="16.149999999999999" customHeight="1" outlineLevel="1">
      <c r="B99" s="1154"/>
      <c r="C99" s="1112"/>
      <c r="D99" s="1341"/>
      <c r="E99" s="1140"/>
      <c r="F99" s="1140"/>
      <c r="G99" s="1140"/>
      <c r="H99" s="1121"/>
      <c r="I99" s="1114" t="s">
        <v>3585</v>
      </c>
      <c r="J99" s="1127" t="s">
        <v>1258</v>
      </c>
      <c r="K99" s="1118">
        <v>2</v>
      </c>
      <c r="L99" s="1106" t="s">
        <v>1351</v>
      </c>
      <c r="M99" s="1105"/>
      <c r="N99" s="1139" t="s">
        <v>1265</v>
      </c>
      <c r="O99" s="1104" t="s">
        <v>65</v>
      </c>
      <c r="P99" s="1134" t="s">
        <v>65</v>
      </c>
      <c r="Q99" s="1141" t="s">
        <v>68</v>
      </c>
      <c r="R99" s="1141" t="s">
        <v>3319</v>
      </c>
      <c r="S99" s="1154"/>
      <c r="T99" s="1107"/>
      <c r="U99" s="1107"/>
      <c r="V99" s="1107"/>
      <c r="W99" s="1107"/>
      <c r="X99" s="1107"/>
      <c r="Y99" s="1107"/>
      <c r="Z99" s="1107"/>
      <c r="AA99" s="1107"/>
      <c r="AB99" s="1342"/>
      <c r="AC99" s="1342"/>
      <c r="AD99" s="1342"/>
      <c r="AE99" s="1342"/>
      <c r="AF99" s="1342"/>
      <c r="AG99" s="1128" t="s">
        <v>3445</v>
      </c>
      <c r="AH99" s="1114" t="s">
        <v>3585</v>
      </c>
      <c r="AI99" s="1114"/>
      <c r="AJ99" s="1114"/>
      <c r="AK99" s="1114"/>
      <c r="AL99" s="1114"/>
      <c r="AM99" s="1114" t="s">
        <v>1268</v>
      </c>
      <c r="AN99" s="1110"/>
      <c r="AO99" s="1104"/>
      <c r="AP99" s="1104"/>
      <c r="AQ99" s="1110"/>
      <c r="AR99" s="1104"/>
      <c r="AS99" s="1104"/>
      <c r="AT99" s="1110"/>
      <c r="AU99" s="1104"/>
      <c r="AV99" s="1104"/>
      <c r="AW99" s="1110"/>
      <c r="AX99" s="1104"/>
      <c r="AY99" s="1104"/>
      <c r="AZ99" s="1110"/>
      <c r="BA99" s="1104"/>
      <c r="BB99" s="1104"/>
      <c r="BC99" s="1110"/>
      <c r="BD99" s="1104"/>
      <c r="BE99" s="1104"/>
      <c r="BF99" s="1110"/>
      <c r="BG99" s="1104"/>
      <c r="BH99" s="1104"/>
      <c r="BI99" s="1141"/>
      <c r="BJ99" s="1141"/>
    </row>
    <row r="100" spans="2:62" ht="16.149999999999999" customHeight="1" outlineLevel="1">
      <c r="B100" s="1154"/>
      <c r="C100" s="1112"/>
      <c r="D100" s="1341"/>
      <c r="E100" s="1140"/>
      <c r="F100" s="1140"/>
      <c r="G100" s="1140"/>
      <c r="H100" s="1121"/>
      <c r="I100" s="1114" t="s">
        <v>3586</v>
      </c>
      <c r="J100" s="1127" t="s">
        <v>1259</v>
      </c>
      <c r="K100" s="1118">
        <v>1</v>
      </c>
      <c r="L100" s="1106" t="s">
        <v>1351</v>
      </c>
      <c r="M100" s="1105"/>
      <c r="N100" s="1139" t="s">
        <v>1265</v>
      </c>
      <c r="O100" s="1104" t="s">
        <v>63</v>
      </c>
      <c r="P100" s="1134" t="s">
        <v>1135</v>
      </c>
      <c r="Q100" s="1141" t="s">
        <v>3317</v>
      </c>
      <c r="R100" s="1141" t="s">
        <v>1675</v>
      </c>
      <c r="S100" s="1154" t="s">
        <v>1676</v>
      </c>
      <c r="T100" s="1141">
        <v>5.8</v>
      </c>
      <c r="U100" s="1141">
        <v>4.4000000000000004</v>
      </c>
      <c r="V100" s="1141"/>
      <c r="W100" s="1141"/>
      <c r="X100" s="1141"/>
      <c r="Y100" s="1141"/>
      <c r="Z100" s="1141"/>
      <c r="AA100" s="1155">
        <v>0.6</v>
      </c>
      <c r="AB100" s="1342"/>
      <c r="AC100" s="1342"/>
      <c r="AD100" s="1342"/>
      <c r="AE100" s="1342"/>
      <c r="AF100" s="1342"/>
      <c r="AG100" s="1114" t="s">
        <v>3419</v>
      </c>
      <c r="AH100" s="1114" t="s">
        <v>3586</v>
      </c>
      <c r="AI100" s="1114" t="s">
        <v>3421</v>
      </c>
      <c r="AJ100" s="1114" t="s">
        <v>3587</v>
      </c>
      <c r="AK100" s="1126" t="s">
        <v>3423</v>
      </c>
      <c r="AL100" s="1114" t="s">
        <v>3588</v>
      </c>
      <c r="AM100" s="1141"/>
      <c r="AN100" s="1110"/>
      <c r="AO100" s="1104"/>
      <c r="AP100" s="1104"/>
      <c r="AQ100" s="1110"/>
      <c r="AR100" s="1104"/>
      <c r="AS100" s="1104"/>
      <c r="AT100" s="1110"/>
      <c r="AU100" s="1104"/>
      <c r="AV100" s="1104"/>
      <c r="AW100" s="1110"/>
      <c r="AX100" s="1104"/>
      <c r="AY100" s="1104"/>
      <c r="AZ100" s="1110"/>
      <c r="BA100" s="1104"/>
      <c r="BB100" s="1104"/>
      <c r="BC100" s="1110"/>
      <c r="BD100" s="1104"/>
      <c r="BE100" s="1104"/>
      <c r="BF100" s="1110"/>
      <c r="BG100" s="1104"/>
      <c r="BH100" s="1104"/>
      <c r="BI100" s="1141"/>
      <c r="BJ100" s="1141"/>
    </row>
    <row r="101" spans="2:62" ht="16.149999999999999" customHeight="1" outlineLevel="1">
      <c r="B101" s="1154"/>
      <c r="C101" s="1112"/>
      <c r="D101" s="1341"/>
      <c r="E101" s="1140"/>
      <c r="F101" s="1140"/>
      <c r="G101" s="1140"/>
      <c r="H101" s="1121"/>
      <c r="I101" s="1114" t="s">
        <v>3589</v>
      </c>
      <c r="J101" s="1127" t="s">
        <v>1260</v>
      </c>
      <c r="K101" s="1118">
        <v>1</v>
      </c>
      <c r="L101" s="1106" t="s">
        <v>1351</v>
      </c>
      <c r="M101" s="1105"/>
      <c r="N101" s="1139" t="s">
        <v>1265</v>
      </c>
      <c r="O101" s="1104" t="s">
        <v>63</v>
      </c>
      <c r="P101" s="1134" t="s">
        <v>64</v>
      </c>
      <c r="Q101" s="1141" t="s">
        <v>1830</v>
      </c>
      <c r="R101" s="1141" t="s">
        <v>863</v>
      </c>
      <c r="S101" s="1154" t="s">
        <v>864</v>
      </c>
      <c r="T101" s="1141">
        <v>22.29</v>
      </c>
      <c r="U101" s="1141">
        <v>21.5</v>
      </c>
      <c r="V101" s="1141">
        <v>5</v>
      </c>
      <c r="W101" s="1141"/>
      <c r="X101" s="1141"/>
      <c r="Y101" s="1141"/>
      <c r="Z101" s="1141"/>
      <c r="AA101" s="1141">
        <v>1</v>
      </c>
      <c r="AB101" s="1342"/>
      <c r="AC101" s="1342"/>
      <c r="AD101" s="1342"/>
      <c r="AE101" s="1342"/>
      <c r="AF101" s="1342"/>
      <c r="AG101" s="1114" t="s">
        <v>3489</v>
      </c>
      <c r="AH101" s="1114" t="s">
        <v>3589</v>
      </c>
      <c r="AI101" s="1114" t="s">
        <v>3415</v>
      </c>
      <c r="AJ101" s="1114" t="s">
        <v>3590</v>
      </c>
      <c r="AK101" s="1114"/>
      <c r="AL101" s="1114"/>
      <c r="AM101" s="1141"/>
      <c r="AN101" s="1110"/>
      <c r="AO101" s="1104"/>
      <c r="AP101" s="1104"/>
      <c r="AQ101" s="1110"/>
      <c r="AR101" s="1104"/>
      <c r="AS101" s="1104"/>
      <c r="AT101" s="1110"/>
      <c r="AU101" s="1104"/>
      <c r="AV101" s="1104"/>
      <c r="AW101" s="1110"/>
      <c r="AX101" s="1104"/>
      <c r="AY101" s="1104"/>
      <c r="AZ101" s="1110"/>
      <c r="BA101" s="1104"/>
      <c r="BB101" s="1104"/>
      <c r="BC101" s="1110"/>
      <c r="BD101" s="1104"/>
      <c r="BE101" s="1104"/>
      <c r="BF101" s="1110"/>
      <c r="BG101" s="1104"/>
      <c r="BH101" s="1104"/>
      <c r="BI101" s="1141" t="s">
        <v>1236</v>
      </c>
      <c r="BJ101" s="1141"/>
    </row>
    <row r="102" spans="2:62" ht="16.149999999999999" customHeight="1" outlineLevel="1">
      <c r="B102" s="1154"/>
      <c r="C102" s="1112"/>
      <c r="D102" s="1341"/>
      <c r="E102" s="1140"/>
      <c r="F102" s="1140"/>
      <c r="G102" s="1140"/>
      <c r="H102" s="1121"/>
      <c r="I102" s="1114" t="s">
        <v>3591</v>
      </c>
      <c r="J102" s="1127" t="s">
        <v>1261</v>
      </c>
      <c r="K102" s="1118">
        <v>1</v>
      </c>
      <c r="L102" s="1106" t="s">
        <v>1351</v>
      </c>
      <c r="M102" s="1105"/>
      <c r="N102" s="1139" t="s">
        <v>1265</v>
      </c>
      <c r="O102" s="1104" t="s">
        <v>63</v>
      </c>
      <c r="P102" s="1134" t="s">
        <v>64</v>
      </c>
      <c r="Q102" s="1141" t="s">
        <v>1830</v>
      </c>
      <c r="R102" s="1141" t="s">
        <v>863</v>
      </c>
      <c r="S102" s="1154" t="s">
        <v>864</v>
      </c>
      <c r="T102" s="1141">
        <v>34.85</v>
      </c>
      <c r="U102" s="1141">
        <v>7.7</v>
      </c>
      <c r="V102" s="1141">
        <v>3.3</v>
      </c>
      <c r="W102" s="1141"/>
      <c r="X102" s="1141"/>
      <c r="Y102" s="1141"/>
      <c r="Z102" s="1141"/>
      <c r="AA102" s="1141">
        <v>1</v>
      </c>
      <c r="AB102" s="1342"/>
      <c r="AC102" s="1342"/>
      <c r="AD102" s="1342"/>
      <c r="AE102" s="1342"/>
      <c r="AF102" s="1342"/>
      <c r="AG102" s="1114" t="s">
        <v>3489</v>
      </c>
      <c r="AH102" s="1114" t="s">
        <v>3591</v>
      </c>
      <c r="AI102" s="1114" t="s">
        <v>3415</v>
      </c>
      <c r="AJ102" s="1114" t="s">
        <v>3592</v>
      </c>
      <c r="AK102" s="1114"/>
      <c r="AL102" s="1114"/>
      <c r="AM102" s="1141"/>
      <c r="AN102" s="1110"/>
      <c r="AO102" s="1104"/>
      <c r="AP102" s="1104"/>
      <c r="AQ102" s="1110"/>
      <c r="AR102" s="1104"/>
      <c r="AS102" s="1104"/>
      <c r="AT102" s="1110"/>
      <c r="AU102" s="1104"/>
      <c r="AV102" s="1104"/>
      <c r="AW102" s="1110"/>
      <c r="AX102" s="1104"/>
      <c r="AY102" s="1104"/>
      <c r="AZ102" s="1110"/>
      <c r="BA102" s="1104"/>
      <c r="BB102" s="1104"/>
      <c r="BC102" s="1110"/>
      <c r="BD102" s="1104"/>
      <c r="BE102" s="1104"/>
      <c r="BF102" s="1110"/>
      <c r="BG102" s="1104"/>
      <c r="BH102" s="1104"/>
      <c r="BI102" s="1141" t="s">
        <v>1236</v>
      </c>
      <c r="BJ102" s="1141"/>
    </row>
    <row r="103" spans="2:62" ht="16.149999999999999" customHeight="1" outlineLevel="1">
      <c r="B103" s="1154"/>
      <c r="C103" s="1112"/>
      <c r="D103" s="1341"/>
      <c r="E103" s="1140"/>
      <c r="F103" s="1140"/>
      <c r="G103" s="1140"/>
      <c r="H103" s="1121"/>
      <c r="I103" s="1114" t="s">
        <v>3594</v>
      </c>
      <c r="J103" s="1127" t="s">
        <v>1262</v>
      </c>
      <c r="K103" s="1118">
        <v>1</v>
      </c>
      <c r="L103" s="1106" t="s">
        <v>1351</v>
      </c>
      <c r="M103" s="1105"/>
      <c r="N103" s="1139" t="s">
        <v>1265</v>
      </c>
      <c r="O103" s="1104" t="s">
        <v>63</v>
      </c>
      <c r="P103" s="1134" t="s">
        <v>1135</v>
      </c>
      <c r="Q103" s="1141" t="s">
        <v>1269</v>
      </c>
      <c r="R103" s="1141"/>
      <c r="S103" s="1154"/>
      <c r="T103" s="1107">
        <v>4.6500000000000004</v>
      </c>
      <c r="U103" s="1107">
        <v>8.1999999999999993</v>
      </c>
      <c r="V103" s="1107">
        <v>2.4</v>
      </c>
      <c r="W103" s="1107"/>
      <c r="X103" s="1107"/>
      <c r="Y103" s="1141"/>
      <c r="Z103" s="1141"/>
      <c r="AA103" s="1141"/>
      <c r="AB103" s="1342"/>
      <c r="AC103" s="1342"/>
      <c r="AD103" s="1342"/>
      <c r="AE103" s="1342"/>
      <c r="AF103" s="1342"/>
      <c r="AG103" s="1114" t="s">
        <v>3593</v>
      </c>
      <c r="AH103" s="1114" t="s">
        <v>3594</v>
      </c>
      <c r="AI103" s="1114" t="s">
        <v>3595</v>
      </c>
      <c r="AJ103" s="1114" t="s">
        <v>3596</v>
      </c>
      <c r="AK103" s="1114"/>
      <c r="AL103" s="1114"/>
      <c r="AM103" s="1141"/>
      <c r="AN103" s="1110"/>
      <c r="AO103" s="1104"/>
      <c r="AP103" s="1104"/>
      <c r="AQ103" s="1110"/>
      <c r="AR103" s="1104"/>
      <c r="AS103" s="1104"/>
      <c r="AT103" s="1110"/>
      <c r="AU103" s="1104"/>
      <c r="AV103" s="1104"/>
      <c r="AW103" s="1110"/>
      <c r="AX103" s="1104"/>
      <c r="AY103" s="1104"/>
      <c r="AZ103" s="1110"/>
      <c r="BA103" s="1104"/>
      <c r="BB103" s="1104"/>
      <c r="BC103" s="1110"/>
      <c r="BD103" s="1104"/>
      <c r="BE103" s="1104"/>
      <c r="BF103" s="1110"/>
      <c r="BG103" s="1104"/>
      <c r="BH103" s="1104"/>
      <c r="BI103" s="1141"/>
      <c r="BJ103" s="1141"/>
    </row>
    <row r="104" spans="2:62" ht="16.149999999999999" customHeight="1" outlineLevel="1">
      <c r="B104" s="1154"/>
      <c r="C104" s="1112"/>
      <c r="D104" s="1341"/>
      <c r="E104" s="1140"/>
      <c r="F104" s="1140"/>
      <c r="G104" s="1140"/>
      <c r="H104" s="1121"/>
      <c r="I104" s="1114" t="s">
        <v>3598</v>
      </c>
      <c r="J104" s="1127" t="s">
        <v>1272</v>
      </c>
      <c r="K104" s="1118">
        <v>3</v>
      </c>
      <c r="L104" s="1106" t="s">
        <v>1351</v>
      </c>
      <c r="M104" s="1105"/>
      <c r="N104" s="1139" t="s">
        <v>1265</v>
      </c>
      <c r="O104" s="1104" t="s">
        <v>63</v>
      </c>
      <c r="P104" s="1134" t="s">
        <v>1135</v>
      </c>
      <c r="Q104" s="1141" t="s">
        <v>115</v>
      </c>
      <c r="R104" s="1141" t="s">
        <v>3722</v>
      </c>
      <c r="S104" s="1154"/>
      <c r="T104" s="1107">
        <v>8</v>
      </c>
      <c r="U104" s="1107"/>
      <c r="V104" s="1107"/>
      <c r="W104" s="1107">
        <v>3.5</v>
      </c>
      <c r="X104" s="1107">
        <v>2</v>
      </c>
      <c r="Y104" s="1141"/>
      <c r="Z104" s="1141"/>
      <c r="AA104" s="1141"/>
      <c r="AB104" s="1342"/>
      <c r="AC104" s="1342"/>
      <c r="AD104" s="1342"/>
      <c r="AE104" s="1342"/>
      <c r="AF104" s="1342"/>
      <c r="AG104" s="1161" t="s">
        <v>3597</v>
      </c>
      <c r="AH104" s="1114" t="s">
        <v>3598</v>
      </c>
      <c r="AI104" s="1114"/>
      <c r="AJ104" s="1114"/>
      <c r="AK104" s="1114"/>
      <c r="AL104" s="1114"/>
      <c r="AM104" s="1107" t="s">
        <v>1270</v>
      </c>
      <c r="AN104" s="1110"/>
      <c r="AO104" s="1104"/>
      <c r="AP104" s="1104"/>
      <c r="AQ104" s="1110"/>
      <c r="AR104" s="1104"/>
      <c r="AS104" s="1104"/>
      <c r="AT104" s="1110"/>
      <c r="AU104" s="1104"/>
      <c r="AV104" s="1104"/>
      <c r="AW104" s="1110"/>
      <c r="AX104" s="1104"/>
      <c r="AY104" s="1104"/>
      <c r="AZ104" s="1110"/>
      <c r="BA104" s="1104"/>
      <c r="BB104" s="1104"/>
      <c r="BC104" s="1110"/>
      <c r="BD104" s="1104"/>
      <c r="BE104" s="1104"/>
      <c r="BF104" s="1110"/>
      <c r="BG104" s="1104"/>
      <c r="BH104" s="1104"/>
      <c r="BI104" s="1141"/>
      <c r="BJ104" s="1141"/>
    </row>
    <row r="105" spans="2:62" ht="16.149999999999999" customHeight="1" outlineLevel="1">
      <c r="B105" s="1154"/>
      <c r="C105" s="1112"/>
      <c r="D105" s="1341"/>
      <c r="E105" s="1140"/>
      <c r="F105" s="1140"/>
      <c r="G105" s="1140"/>
      <c r="H105" s="1121"/>
      <c r="I105" s="1114" t="s">
        <v>3600</v>
      </c>
      <c r="J105" s="1127" t="s">
        <v>1263</v>
      </c>
      <c r="K105" s="1118">
        <v>2</v>
      </c>
      <c r="L105" s="1106" t="s">
        <v>1351</v>
      </c>
      <c r="M105" s="1105"/>
      <c r="N105" s="1139" t="s">
        <v>1265</v>
      </c>
      <c r="O105" s="1104" t="s">
        <v>63</v>
      </c>
      <c r="P105" s="1134" t="s">
        <v>1135</v>
      </c>
      <c r="Q105" s="1141" t="s">
        <v>3728</v>
      </c>
      <c r="R105" s="1141"/>
      <c r="S105" s="1154"/>
      <c r="T105" s="1107"/>
      <c r="U105" s="1107"/>
      <c r="V105" s="1107"/>
      <c r="W105" s="1107">
        <v>5</v>
      </c>
      <c r="X105" s="1107"/>
      <c r="Y105" s="1141"/>
      <c r="Z105" s="1141"/>
      <c r="AA105" s="1141">
        <v>0.4</v>
      </c>
      <c r="AB105" s="1342"/>
      <c r="AC105" s="1342"/>
      <c r="AD105" s="1342"/>
      <c r="AE105" s="1342"/>
      <c r="AF105" s="1342"/>
      <c r="AG105" s="1114" t="s">
        <v>3599</v>
      </c>
      <c r="AH105" s="1114" t="s">
        <v>3600</v>
      </c>
      <c r="AI105" s="1114"/>
      <c r="AJ105" s="1114"/>
      <c r="AK105" s="1114"/>
      <c r="AL105" s="1114"/>
      <c r="AM105" s="1141" t="s">
        <v>3600</v>
      </c>
      <c r="AN105" s="1110"/>
      <c r="AO105" s="1104"/>
      <c r="AP105" s="1104"/>
      <c r="AQ105" s="1110"/>
      <c r="AR105" s="1104"/>
      <c r="AS105" s="1104"/>
      <c r="AT105" s="1110"/>
      <c r="AU105" s="1104"/>
      <c r="AV105" s="1104"/>
      <c r="AW105" s="1110"/>
      <c r="AX105" s="1104"/>
      <c r="AY105" s="1104"/>
      <c r="AZ105" s="1110"/>
      <c r="BA105" s="1104"/>
      <c r="BB105" s="1104"/>
      <c r="BC105" s="1110"/>
      <c r="BD105" s="1104"/>
      <c r="BE105" s="1104"/>
      <c r="BF105" s="1110"/>
      <c r="BG105" s="1104"/>
      <c r="BH105" s="1104"/>
      <c r="BI105" s="1141"/>
      <c r="BJ105" s="1141"/>
    </row>
    <row r="106" spans="2:62" ht="16.149999999999999" customHeight="1" outlineLevel="1">
      <c r="B106" s="1154"/>
      <c r="C106" s="1112"/>
      <c r="D106" s="1341"/>
      <c r="E106" s="1140"/>
      <c r="F106" s="1140"/>
      <c r="G106" s="1140"/>
      <c r="H106" s="1121"/>
      <c r="I106" s="1114" t="s">
        <v>3601</v>
      </c>
      <c r="J106" s="1127" t="s">
        <v>1264</v>
      </c>
      <c r="K106" s="1121">
        <v>3</v>
      </c>
      <c r="L106" s="1106" t="s">
        <v>1351</v>
      </c>
      <c r="M106" s="1105"/>
      <c r="N106" s="1139" t="s">
        <v>1265</v>
      </c>
      <c r="O106" s="1104" t="s">
        <v>63</v>
      </c>
      <c r="P106" s="1134" t="s">
        <v>1135</v>
      </c>
      <c r="Q106" s="1141" t="s">
        <v>3316</v>
      </c>
      <c r="R106" s="1141" t="s">
        <v>3723</v>
      </c>
      <c r="S106" s="1154" t="s">
        <v>3260</v>
      </c>
      <c r="T106" s="1141">
        <v>8</v>
      </c>
      <c r="U106" s="1141">
        <v>6</v>
      </c>
      <c r="V106" s="1141"/>
      <c r="W106" s="1141"/>
      <c r="X106" s="1141"/>
      <c r="Y106" s="1141"/>
      <c r="Z106" s="1141"/>
      <c r="AA106" s="1141">
        <v>0.1</v>
      </c>
      <c r="AB106" s="1342"/>
      <c r="AC106" s="1342"/>
      <c r="AD106" s="1342"/>
      <c r="AE106" s="1342"/>
      <c r="AF106" s="1342"/>
      <c r="AG106" s="1114" t="s">
        <v>3419</v>
      </c>
      <c r="AH106" s="1114" t="s">
        <v>3601</v>
      </c>
      <c r="AI106" s="1114" t="s">
        <v>3421</v>
      </c>
      <c r="AJ106" s="1114" t="s">
        <v>3602</v>
      </c>
      <c r="AK106" s="1126" t="s">
        <v>3423</v>
      </c>
      <c r="AL106" s="1114" t="s">
        <v>3603</v>
      </c>
      <c r="AM106" s="1141"/>
      <c r="AN106" s="1110"/>
      <c r="AO106" s="1104"/>
      <c r="AP106" s="1104"/>
      <c r="AQ106" s="1110"/>
      <c r="AR106" s="1104"/>
      <c r="AS106" s="1104"/>
      <c r="AT106" s="1110"/>
      <c r="AU106" s="1104"/>
      <c r="AV106" s="1104"/>
      <c r="AW106" s="1110"/>
      <c r="AX106" s="1104"/>
      <c r="AY106" s="1104"/>
      <c r="AZ106" s="1110"/>
      <c r="BA106" s="1104"/>
      <c r="BB106" s="1104"/>
      <c r="BC106" s="1110"/>
      <c r="BD106" s="1104"/>
      <c r="BE106" s="1104"/>
      <c r="BF106" s="1110"/>
      <c r="BG106" s="1104"/>
      <c r="BH106" s="1104"/>
      <c r="BI106" s="1141"/>
      <c r="BJ106" s="1141"/>
    </row>
    <row r="107" spans="2:62" s="1162" customFormat="1">
      <c r="B107" s="1112"/>
      <c r="C107" s="1112"/>
      <c r="D107" s="1341"/>
      <c r="E107" s="1140"/>
      <c r="F107" s="1140"/>
      <c r="G107" s="1140"/>
      <c r="H107" s="1107"/>
      <c r="I107" s="1107"/>
      <c r="J107" s="1107"/>
      <c r="K107" s="1107"/>
      <c r="L107" s="1107"/>
      <c r="M107" s="1105"/>
      <c r="N107" s="1139"/>
      <c r="O107" s="1111"/>
      <c r="P107" s="1134"/>
      <c r="Q107" s="1107"/>
      <c r="R107" s="1107"/>
      <c r="S107" s="1112"/>
      <c r="T107" s="1107"/>
      <c r="U107" s="1107"/>
      <c r="V107" s="1107"/>
      <c r="W107" s="1107"/>
      <c r="X107" s="1107"/>
      <c r="Y107" s="1107"/>
      <c r="Z107" s="1107"/>
      <c r="AA107" s="1107"/>
      <c r="AB107" s="1342"/>
      <c r="AC107" s="1342"/>
      <c r="AD107" s="1342"/>
      <c r="AE107" s="1342"/>
      <c r="AF107" s="1342"/>
      <c r="AG107" s="1107"/>
      <c r="AH107" s="1107"/>
      <c r="AI107" s="1107"/>
      <c r="AJ107" s="1107"/>
      <c r="AK107" s="1107"/>
      <c r="AL107" s="1107"/>
      <c r="AM107" s="1107"/>
      <c r="AN107" s="1110"/>
      <c r="AO107" s="1111"/>
      <c r="AP107" s="1111"/>
      <c r="AQ107" s="1110"/>
      <c r="AR107" s="1111"/>
      <c r="AS107" s="1111"/>
      <c r="AT107" s="1110"/>
      <c r="AU107" s="1111"/>
      <c r="AV107" s="1111"/>
      <c r="AW107" s="1110"/>
      <c r="AX107" s="1111"/>
      <c r="AY107" s="1111"/>
      <c r="AZ107" s="1110"/>
      <c r="BA107" s="1111"/>
      <c r="BB107" s="1111"/>
      <c r="BC107" s="1110"/>
      <c r="BD107" s="1111"/>
      <c r="BE107" s="1111"/>
      <c r="BF107" s="1110"/>
      <c r="BG107" s="1111"/>
      <c r="BH107" s="1111"/>
      <c r="BI107" s="1107"/>
      <c r="BJ107" s="1107"/>
    </row>
    <row r="108" spans="2:62">
      <c r="B108" s="1273"/>
      <c r="C108" s="1274"/>
      <c r="D108" s="1343"/>
      <c r="E108" s="1344"/>
      <c r="F108" s="1344"/>
      <c r="G108" s="1344"/>
      <c r="H108" s="1275"/>
      <c r="I108" s="1278"/>
      <c r="J108" s="1276" t="s">
        <v>1095</v>
      </c>
      <c r="K108" s="1275"/>
      <c r="L108" s="1275" t="s">
        <v>1351</v>
      </c>
      <c r="M108" s="1277"/>
      <c r="N108" s="1277"/>
      <c r="O108" s="1276"/>
      <c r="P108" s="1275"/>
      <c r="Q108" s="1275"/>
      <c r="R108" s="1275"/>
      <c r="S108" s="1275"/>
      <c r="T108" s="1278"/>
      <c r="U108" s="1278"/>
      <c r="V108" s="1278"/>
      <c r="W108" s="1278"/>
      <c r="X108" s="1278"/>
      <c r="Y108" s="1278"/>
      <c r="Z108" s="1278"/>
      <c r="AA108" s="1278"/>
      <c r="AB108" s="1345"/>
      <c r="AC108" s="1345"/>
      <c r="AD108" s="1345"/>
      <c r="AE108" s="1345"/>
      <c r="AF108" s="1345"/>
      <c r="AG108" s="1278"/>
      <c r="AH108" s="1278"/>
      <c r="AI108" s="1278"/>
      <c r="AJ108" s="1278"/>
      <c r="AK108" s="1278"/>
      <c r="AL108" s="1278"/>
      <c r="AM108" s="1278"/>
      <c r="AN108" s="1279"/>
      <c r="AO108" s="1278"/>
      <c r="AP108" s="1278"/>
      <c r="AQ108" s="1279"/>
      <c r="AR108" s="1278"/>
      <c r="AS108" s="1278"/>
      <c r="AT108" s="1279"/>
      <c r="AU108" s="1278"/>
      <c r="AV108" s="1278"/>
      <c r="AW108" s="1279"/>
      <c r="AX108" s="1278"/>
      <c r="AY108" s="1278"/>
      <c r="AZ108" s="1279"/>
      <c r="BA108" s="1278"/>
      <c r="BB108" s="1278"/>
      <c r="BC108" s="1279"/>
      <c r="BD108" s="1278"/>
      <c r="BE108" s="1278"/>
      <c r="BF108" s="1279"/>
      <c r="BG108" s="1278"/>
      <c r="BH108" s="1278"/>
      <c r="BI108" s="1278"/>
      <c r="BJ108" s="1278"/>
    </row>
    <row r="109" spans="2:62" s="1162" customFormat="1" outlineLevel="1">
      <c r="B109" s="1112"/>
      <c r="C109" s="1112"/>
      <c r="D109" s="1341"/>
      <c r="E109" s="1140"/>
      <c r="F109" s="1140"/>
      <c r="G109" s="1140"/>
      <c r="H109" s="1106"/>
      <c r="I109" s="1165" t="s">
        <v>3605</v>
      </c>
      <c r="J109" s="1163" t="s">
        <v>1276</v>
      </c>
      <c r="K109" s="1145">
        <v>1</v>
      </c>
      <c r="L109" s="1106" t="s">
        <v>1351</v>
      </c>
      <c r="M109" s="1105"/>
      <c r="N109" s="1139" t="s">
        <v>1306</v>
      </c>
      <c r="O109" s="1104" t="s">
        <v>63</v>
      </c>
      <c r="P109" s="1134" t="s">
        <v>64</v>
      </c>
      <c r="Q109" s="1107" t="s">
        <v>133</v>
      </c>
      <c r="R109" s="1107"/>
      <c r="S109" s="1112"/>
      <c r="T109" s="1107"/>
      <c r="U109" s="1107"/>
      <c r="V109" s="1107"/>
      <c r="W109" s="1107"/>
      <c r="X109" s="1107"/>
      <c r="Y109" s="1107"/>
      <c r="Z109" s="1107"/>
      <c r="AA109" s="1107"/>
      <c r="AB109" s="1342"/>
      <c r="AC109" s="1342"/>
      <c r="AD109" s="1342"/>
      <c r="AE109" s="1342"/>
      <c r="AF109" s="1342"/>
      <c r="AG109" s="1164" t="s">
        <v>3604</v>
      </c>
      <c r="AH109" s="1165" t="s">
        <v>3605</v>
      </c>
      <c r="AI109" s="1165" t="s">
        <v>3606</v>
      </c>
      <c r="AJ109" s="1165" t="s">
        <v>3607</v>
      </c>
      <c r="AK109" s="1112"/>
      <c r="AL109" s="1107"/>
      <c r="AM109" s="1107"/>
      <c r="AN109" s="1110"/>
      <c r="AO109" s="1111"/>
      <c r="AP109" s="1111"/>
      <c r="AQ109" s="1110"/>
      <c r="AR109" s="1111"/>
      <c r="AS109" s="1111"/>
      <c r="AT109" s="1110"/>
      <c r="AU109" s="1111"/>
      <c r="AV109" s="1111"/>
      <c r="AW109" s="1110"/>
      <c r="AX109" s="1111"/>
      <c r="AY109" s="1111"/>
      <c r="AZ109" s="1110"/>
      <c r="BA109" s="1111"/>
      <c r="BB109" s="1111"/>
      <c r="BC109" s="1110"/>
      <c r="BD109" s="1111"/>
      <c r="BE109" s="1111"/>
      <c r="BF109" s="1110"/>
      <c r="BG109" s="1111"/>
      <c r="BH109" s="1111"/>
      <c r="BI109" s="1107"/>
      <c r="BJ109" s="1107"/>
    </row>
    <row r="110" spans="2:62" ht="16.149999999999999" customHeight="1" outlineLevel="1">
      <c r="B110" s="1154"/>
      <c r="C110" s="1154"/>
      <c r="D110" s="1341"/>
      <c r="E110" s="1140"/>
      <c r="F110" s="1140"/>
      <c r="G110" s="1140"/>
      <c r="H110" s="1121"/>
      <c r="I110" s="1114" t="s">
        <v>3609</v>
      </c>
      <c r="J110" s="1127" t="s">
        <v>1277</v>
      </c>
      <c r="K110" s="1140">
        <v>1</v>
      </c>
      <c r="L110" s="1106" t="s">
        <v>1351</v>
      </c>
      <c r="M110" s="1105" t="s">
        <v>3910</v>
      </c>
      <c r="N110" s="1139" t="s">
        <v>1306</v>
      </c>
      <c r="O110" s="1104" t="s">
        <v>63</v>
      </c>
      <c r="P110" s="1134" t="s">
        <v>64</v>
      </c>
      <c r="Q110" s="1141" t="s">
        <v>133</v>
      </c>
      <c r="R110" s="1141" t="s">
        <v>1313</v>
      </c>
      <c r="S110" s="1154"/>
      <c r="T110" s="1141"/>
      <c r="U110" s="1141"/>
      <c r="V110" s="1141"/>
      <c r="W110" s="1141"/>
      <c r="X110" s="1141"/>
      <c r="Y110" s="1141"/>
      <c r="Z110" s="1141"/>
      <c r="AA110" s="1141"/>
      <c r="AB110" s="1342"/>
      <c r="AC110" s="1342"/>
      <c r="AD110" s="1342"/>
      <c r="AE110" s="1342"/>
      <c r="AF110" s="1342"/>
      <c r="AG110" s="1114" t="s">
        <v>3608</v>
      </c>
      <c r="AH110" s="1114" t="s">
        <v>3609</v>
      </c>
      <c r="AI110" s="1114" t="s">
        <v>3610</v>
      </c>
      <c r="AJ110" s="1114" t="s">
        <v>3611</v>
      </c>
      <c r="AK110" s="1154"/>
      <c r="AL110" s="1141"/>
      <c r="AM110" s="1141"/>
      <c r="AN110" s="1110"/>
      <c r="AO110" s="1104"/>
      <c r="AP110" s="1104"/>
      <c r="AQ110" s="1110"/>
      <c r="AR110" s="1104"/>
      <c r="AS110" s="1104"/>
      <c r="AT110" s="1110"/>
      <c r="AU110" s="1104"/>
      <c r="AV110" s="1104"/>
      <c r="AW110" s="1110"/>
      <c r="AX110" s="1104"/>
      <c r="AY110" s="1104"/>
      <c r="AZ110" s="1110"/>
      <c r="BA110" s="1104"/>
      <c r="BB110" s="1104"/>
      <c r="BC110" s="1110"/>
      <c r="BD110" s="1104"/>
      <c r="BE110" s="1104"/>
      <c r="BF110" s="1110"/>
      <c r="BG110" s="1104"/>
      <c r="BH110" s="1104"/>
      <c r="BI110" s="1141"/>
      <c r="BJ110" s="1141"/>
    </row>
    <row r="111" spans="2:62" ht="16.149999999999999" customHeight="1" outlineLevel="1">
      <c r="B111" s="1154"/>
      <c r="C111" s="1154"/>
      <c r="D111" s="1341"/>
      <c r="E111" s="1140"/>
      <c r="F111" s="1140"/>
      <c r="G111" s="1140"/>
      <c r="H111" s="1121"/>
      <c r="I111" s="1114" t="s">
        <v>3612</v>
      </c>
      <c r="J111" s="1127" t="s">
        <v>1278</v>
      </c>
      <c r="K111" s="1140">
        <v>1</v>
      </c>
      <c r="L111" s="1106" t="s">
        <v>1351</v>
      </c>
      <c r="M111" s="1105" t="s">
        <v>3910</v>
      </c>
      <c r="N111" s="1139" t="s">
        <v>1306</v>
      </c>
      <c r="O111" s="1104" t="s">
        <v>63</v>
      </c>
      <c r="P111" s="1134" t="s">
        <v>64</v>
      </c>
      <c r="Q111" s="1141" t="s">
        <v>133</v>
      </c>
      <c r="R111" s="1141" t="s">
        <v>1313</v>
      </c>
      <c r="S111" s="1154"/>
      <c r="T111" s="1141"/>
      <c r="U111" s="1141"/>
      <c r="V111" s="1141"/>
      <c r="W111" s="1141"/>
      <c r="X111" s="1141"/>
      <c r="Y111" s="1141"/>
      <c r="Z111" s="1141"/>
      <c r="AA111" s="1141"/>
      <c r="AB111" s="1342"/>
      <c r="AC111" s="1342"/>
      <c r="AD111" s="1342"/>
      <c r="AE111" s="1342"/>
      <c r="AF111" s="1342"/>
      <c r="AG111" s="1114" t="s">
        <v>3608</v>
      </c>
      <c r="AH111" s="1114" t="s">
        <v>3612</v>
      </c>
      <c r="AI111" s="1114" t="s">
        <v>3610</v>
      </c>
      <c r="AJ111" s="1114" t="s">
        <v>3613</v>
      </c>
      <c r="AK111" s="1154"/>
      <c r="AL111" s="1141"/>
      <c r="AM111" s="1141"/>
      <c r="AN111" s="1110"/>
      <c r="AO111" s="1104"/>
      <c r="AP111" s="1104"/>
      <c r="AQ111" s="1110"/>
      <c r="AR111" s="1104"/>
      <c r="AS111" s="1104"/>
      <c r="AT111" s="1110"/>
      <c r="AU111" s="1104"/>
      <c r="AV111" s="1104"/>
      <c r="AW111" s="1110"/>
      <c r="AX111" s="1104"/>
      <c r="AY111" s="1104"/>
      <c r="AZ111" s="1110"/>
      <c r="BA111" s="1104"/>
      <c r="BB111" s="1104"/>
      <c r="BC111" s="1110"/>
      <c r="BD111" s="1104"/>
      <c r="BE111" s="1104"/>
      <c r="BF111" s="1110"/>
      <c r="BG111" s="1104"/>
      <c r="BH111" s="1104"/>
      <c r="BI111" s="1141"/>
      <c r="BJ111" s="1141"/>
    </row>
    <row r="112" spans="2:62" ht="16.149999999999999" customHeight="1" outlineLevel="1">
      <c r="B112" s="1154"/>
      <c r="C112" s="1154"/>
      <c r="D112" s="1341"/>
      <c r="E112" s="1140"/>
      <c r="F112" s="1140"/>
      <c r="G112" s="1140"/>
      <c r="H112" s="1121"/>
      <c r="I112" s="1114" t="s">
        <v>3615</v>
      </c>
      <c r="J112" s="1127" t="s">
        <v>1279</v>
      </c>
      <c r="K112" s="1140">
        <v>1</v>
      </c>
      <c r="L112" s="1106" t="s">
        <v>1351</v>
      </c>
      <c r="M112" s="1105"/>
      <c r="N112" s="1139" t="s">
        <v>1306</v>
      </c>
      <c r="O112" s="1104" t="s">
        <v>395</v>
      </c>
      <c r="P112" s="1134" t="s">
        <v>1309</v>
      </c>
      <c r="Q112" s="1141" t="s">
        <v>1310</v>
      </c>
      <c r="R112" s="1141"/>
      <c r="S112" s="1154"/>
      <c r="T112" s="1141"/>
      <c r="U112" s="1141"/>
      <c r="V112" s="1141"/>
      <c r="W112" s="1141"/>
      <c r="X112" s="1141"/>
      <c r="Y112" s="1141"/>
      <c r="Z112" s="1141"/>
      <c r="AA112" s="1141"/>
      <c r="AB112" s="1342"/>
      <c r="AC112" s="1342"/>
      <c r="AD112" s="1342"/>
      <c r="AE112" s="1342"/>
      <c r="AF112" s="1342"/>
      <c r="AG112" s="1114" t="s">
        <v>3614</v>
      </c>
      <c r="AH112" s="1114" t="s">
        <v>3615</v>
      </c>
      <c r="AI112" s="1114" t="s">
        <v>3616</v>
      </c>
      <c r="AJ112" s="1114" t="s">
        <v>3617</v>
      </c>
      <c r="AK112" s="1154"/>
      <c r="AL112" s="1141"/>
      <c r="AM112" s="1141"/>
      <c r="AN112" s="1110"/>
      <c r="AO112" s="1104"/>
      <c r="AP112" s="1104"/>
      <c r="AQ112" s="1110"/>
      <c r="AR112" s="1104"/>
      <c r="AS112" s="1104"/>
      <c r="AT112" s="1110"/>
      <c r="AU112" s="1104"/>
      <c r="AV112" s="1104"/>
      <c r="AW112" s="1110"/>
      <c r="AX112" s="1104"/>
      <c r="AY112" s="1104"/>
      <c r="AZ112" s="1110"/>
      <c r="BA112" s="1104"/>
      <c r="BB112" s="1104"/>
      <c r="BC112" s="1110"/>
      <c r="BD112" s="1104"/>
      <c r="BE112" s="1104"/>
      <c r="BF112" s="1110"/>
      <c r="BG112" s="1104"/>
      <c r="BH112" s="1104"/>
      <c r="BI112" s="1141"/>
      <c r="BJ112" s="1141"/>
    </row>
    <row r="113" spans="2:62" ht="16.149999999999999" customHeight="1" outlineLevel="1">
      <c r="B113" s="1154"/>
      <c r="C113" s="1154"/>
      <c r="D113" s="1341"/>
      <c r="E113" s="1140"/>
      <c r="F113" s="1140"/>
      <c r="G113" s="1140"/>
      <c r="H113" s="1121"/>
      <c r="I113" s="1114" t="s">
        <v>3619</v>
      </c>
      <c r="J113" s="1127" t="s">
        <v>1280</v>
      </c>
      <c r="K113" s="1140">
        <v>1</v>
      </c>
      <c r="L113" s="1106" t="s">
        <v>1351</v>
      </c>
      <c r="M113" s="1105"/>
      <c r="N113" s="1139" t="s">
        <v>1306</v>
      </c>
      <c r="O113" s="1104" t="s">
        <v>63</v>
      </c>
      <c r="P113" s="1134" t="s">
        <v>1311</v>
      </c>
      <c r="Q113" s="1141" t="s">
        <v>1312</v>
      </c>
      <c r="R113" s="1141"/>
      <c r="S113" s="1154"/>
      <c r="T113" s="1107"/>
      <c r="U113" s="1107"/>
      <c r="V113" s="1107"/>
      <c r="W113" s="1107"/>
      <c r="X113" s="1141"/>
      <c r="Y113" s="1141"/>
      <c r="Z113" s="1141"/>
      <c r="AA113" s="1141"/>
      <c r="AB113" s="1342"/>
      <c r="AC113" s="1342"/>
      <c r="AD113" s="1342"/>
      <c r="AE113" s="1342"/>
      <c r="AF113" s="1342"/>
      <c r="AG113" s="1114" t="s">
        <v>3618</v>
      </c>
      <c r="AH113" s="1114" t="s">
        <v>3619</v>
      </c>
      <c r="AI113" s="1114" t="s">
        <v>3620</v>
      </c>
      <c r="AJ113" s="1114" t="s">
        <v>3621</v>
      </c>
      <c r="AK113" s="1154"/>
      <c r="AL113" s="1141"/>
      <c r="AM113" s="1141"/>
      <c r="AN113" s="1110"/>
      <c r="AO113" s="1104"/>
      <c r="AP113" s="1104"/>
      <c r="AQ113" s="1110"/>
      <c r="AR113" s="1104"/>
      <c r="AS113" s="1104"/>
      <c r="AT113" s="1110"/>
      <c r="AU113" s="1104"/>
      <c r="AV113" s="1104"/>
      <c r="AW113" s="1110"/>
      <c r="AX113" s="1104"/>
      <c r="AY113" s="1104"/>
      <c r="AZ113" s="1110"/>
      <c r="BA113" s="1104"/>
      <c r="BB113" s="1104"/>
      <c r="BC113" s="1110"/>
      <c r="BD113" s="1104"/>
      <c r="BE113" s="1104"/>
      <c r="BF113" s="1110"/>
      <c r="BG113" s="1104"/>
      <c r="BH113" s="1104"/>
      <c r="BI113" s="1141"/>
      <c r="BJ113" s="1141"/>
    </row>
    <row r="114" spans="2:62" ht="16.149999999999999" customHeight="1" outlineLevel="1">
      <c r="B114" s="1154"/>
      <c r="C114" s="1154"/>
      <c r="D114" s="1341"/>
      <c r="E114" s="1140"/>
      <c r="F114" s="1140"/>
      <c r="G114" s="1140"/>
      <c r="H114" s="1121"/>
      <c r="I114" s="1114" t="s">
        <v>3622</v>
      </c>
      <c r="J114" s="1127" t="s">
        <v>1281</v>
      </c>
      <c r="K114" s="1140">
        <v>2</v>
      </c>
      <c r="L114" s="1106" t="s">
        <v>1351</v>
      </c>
      <c r="M114" s="1105"/>
      <c r="N114" s="1139" t="s">
        <v>1306</v>
      </c>
      <c r="O114" s="1104" t="s">
        <v>63</v>
      </c>
      <c r="P114" s="1134" t="s">
        <v>1135</v>
      </c>
      <c r="Q114" s="1141" t="s">
        <v>67</v>
      </c>
      <c r="R114" s="1141" t="s">
        <v>3309</v>
      </c>
      <c r="S114" s="1154"/>
      <c r="T114" s="1141"/>
      <c r="U114" s="1141"/>
      <c r="V114" s="1141"/>
      <c r="W114" s="1141"/>
      <c r="X114" s="1141"/>
      <c r="Y114" s="1141"/>
      <c r="Z114" s="1141"/>
      <c r="AA114" s="1141"/>
      <c r="AB114" s="1342"/>
      <c r="AC114" s="1342"/>
      <c r="AD114" s="1342"/>
      <c r="AE114" s="1342"/>
      <c r="AF114" s="1342"/>
      <c r="AG114" s="1114" t="s">
        <v>3449</v>
      </c>
      <c r="AH114" s="1114" t="s">
        <v>3622</v>
      </c>
      <c r="AI114" s="1114" t="s">
        <v>3461</v>
      </c>
      <c r="AJ114" s="1114" t="s">
        <v>3623</v>
      </c>
      <c r="AK114" s="1154"/>
      <c r="AL114" s="1141"/>
      <c r="AM114" s="1141" t="s">
        <v>1314</v>
      </c>
      <c r="AN114" s="1110"/>
      <c r="AO114" s="1104"/>
      <c r="AP114" s="1104"/>
      <c r="AQ114" s="1110"/>
      <c r="AR114" s="1104"/>
      <c r="AS114" s="1104"/>
      <c r="AT114" s="1110"/>
      <c r="AU114" s="1104"/>
      <c r="AV114" s="1104"/>
      <c r="AW114" s="1110"/>
      <c r="AX114" s="1104"/>
      <c r="AY114" s="1104"/>
      <c r="AZ114" s="1110"/>
      <c r="BA114" s="1104"/>
      <c r="BB114" s="1104"/>
      <c r="BC114" s="1110"/>
      <c r="BD114" s="1104"/>
      <c r="BE114" s="1104"/>
      <c r="BF114" s="1110"/>
      <c r="BG114" s="1104"/>
      <c r="BH114" s="1104"/>
      <c r="BI114" s="1141"/>
      <c r="BJ114" s="1141"/>
    </row>
    <row r="115" spans="2:62" ht="16.149999999999999" customHeight="1" outlineLevel="1">
      <c r="B115" s="1154"/>
      <c r="C115" s="1154"/>
      <c r="D115" s="1341"/>
      <c r="E115" s="1140"/>
      <c r="F115" s="1140"/>
      <c r="G115" s="1140"/>
      <c r="H115" s="1121"/>
      <c r="I115" s="1140" t="s">
        <v>3624</v>
      </c>
      <c r="J115" s="1166" t="s">
        <v>1282</v>
      </c>
      <c r="K115" s="1121">
        <v>6</v>
      </c>
      <c r="L115" s="1106" t="s">
        <v>1351</v>
      </c>
      <c r="M115" s="1105" t="s">
        <v>3910</v>
      </c>
      <c r="N115" s="1139" t="s">
        <v>1306</v>
      </c>
      <c r="O115" s="1104" t="s">
        <v>63</v>
      </c>
      <c r="P115" s="1134" t="s">
        <v>1135</v>
      </c>
      <c r="Q115" s="1141" t="s">
        <v>115</v>
      </c>
      <c r="R115" s="1141" t="s">
        <v>3722</v>
      </c>
      <c r="S115" s="1154"/>
      <c r="T115" s="1141"/>
      <c r="U115" s="1141"/>
      <c r="V115" s="1141"/>
      <c r="W115" s="1141"/>
      <c r="X115" s="1141"/>
      <c r="Y115" s="1141"/>
      <c r="Z115" s="1141"/>
      <c r="AA115" s="1141"/>
      <c r="AB115" s="1342"/>
      <c r="AC115" s="1342"/>
      <c r="AD115" s="1342"/>
      <c r="AE115" s="1342"/>
      <c r="AF115" s="1342"/>
      <c r="AG115" s="1167" t="s">
        <v>3549</v>
      </c>
      <c r="AH115" s="1140" t="s">
        <v>3624</v>
      </c>
      <c r="AI115" s="1154"/>
      <c r="AJ115" s="1154"/>
      <c r="AK115" s="1154"/>
      <c r="AL115" s="1141"/>
      <c r="AM115" s="1140" t="s">
        <v>1315</v>
      </c>
      <c r="AN115" s="1110"/>
      <c r="AO115" s="1104"/>
      <c r="AP115" s="1104"/>
      <c r="AQ115" s="1110"/>
      <c r="AR115" s="1104"/>
      <c r="AS115" s="1104"/>
      <c r="AT115" s="1110"/>
      <c r="AU115" s="1104"/>
      <c r="AV115" s="1104"/>
      <c r="AW115" s="1110"/>
      <c r="AX115" s="1104"/>
      <c r="AY115" s="1104"/>
      <c r="AZ115" s="1110"/>
      <c r="BA115" s="1104"/>
      <c r="BB115" s="1104"/>
      <c r="BC115" s="1110"/>
      <c r="BD115" s="1104"/>
      <c r="BE115" s="1104"/>
      <c r="BF115" s="1110"/>
      <c r="BG115" s="1104"/>
      <c r="BH115" s="1104"/>
      <c r="BI115" s="1141"/>
      <c r="BJ115" s="1141"/>
    </row>
    <row r="116" spans="2:62" ht="16.149999999999999" customHeight="1" outlineLevel="1">
      <c r="B116" s="1154"/>
      <c r="C116" s="1154"/>
      <c r="D116" s="1341"/>
      <c r="E116" s="1140"/>
      <c r="F116" s="1140"/>
      <c r="G116" s="1140"/>
      <c r="H116" s="1121"/>
      <c r="I116" s="1140" t="s">
        <v>3625</v>
      </c>
      <c r="J116" s="1166" t="s">
        <v>1283</v>
      </c>
      <c r="K116" s="1121">
        <v>5</v>
      </c>
      <c r="L116" s="1106" t="s">
        <v>1351</v>
      </c>
      <c r="M116" s="1105"/>
      <c r="N116" s="1139" t="s">
        <v>1306</v>
      </c>
      <c r="O116" s="1104" t="s">
        <v>63</v>
      </c>
      <c r="P116" s="1134" t="s">
        <v>1135</v>
      </c>
      <c r="Q116" s="1141" t="s">
        <v>115</v>
      </c>
      <c r="R116" s="1141" t="s">
        <v>3722</v>
      </c>
      <c r="S116" s="1154"/>
      <c r="T116" s="1141"/>
      <c r="U116" s="1141"/>
      <c r="V116" s="1141"/>
      <c r="W116" s="1141"/>
      <c r="X116" s="1141"/>
      <c r="Y116" s="1141"/>
      <c r="Z116" s="1141"/>
      <c r="AA116" s="1141"/>
      <c r="AB116" s="1342"/>
      <c r="AC116" s="1342"/>
      <c r="AD116" s="1342"/>
      <c r="AE116" s="1342"/>
      <c r="AF116" s="1342"/>
      <c r="AG116" s="1167" t="s">
        <v>3549</v>
      </c>
      <c r="AH116" s="1140" t="s">
        <v>3625</v>
      </c>
      <c r="AI116" s="1154"/>
      <c r="AJ116" s="1154"/>
      <c r="AK116" s="1154"/>
      <c r="AL116" s="1141"/>
      <c r="AM116" s="1140" t="s">
        <v>1316</v>
      </c>
      <c r="AN116" s="1110"/>
      <c r="AO116" s="1104"/>
      <c r="AP116" s="1104"/>
      <c r="AQ116" s="1110"/>
      <c r="AR116" s="1104"/>
      <c r="AS116" s="1104"/>
      <c r="AT116" s="1110"/>
      <c r="AU116" s="1104"/>
      <c r="AV116" s="1104"/>
      <c r="AW116" s="1110"/>
      <c r="AX116" s="1104"/>
      <c r="AY116" s="1104"/>
      <c r="AZ116" s="1110"/>
      <c r="BA116" s="1104"/>
      <c r="BB116" s="1104"/>
      <c r="BC116" s="1110"/>
      <c r="BD116" s="1104"/>
      <c r="BE116" s="1104"/>
      <c r="BF116" s="1110"/>
      <c r="BG116" s="1104"/>
      <c r="BH116" s="1104"/>
      <c r="BI116" s="1141"/>
      <c r="BJ116" s="1141"/>
    </row>
    <row r="117" spans="2:62" ht="16.149999999999999" customHeight="1" outlineLevel="1">
      <c r="B117" s="1154"/>
      <c r="C117" s="1154"/>
      <c r="D117" s="1341"/>
      <c r="E117" s="1140"/>
      <c r="F117" s="1140"/>
      <c r="G117" s="1140"/>
      <c r="H117" s="1121"/>
      <c r="I117" s="1114" t="s">
        <v>3627</v>
      </c>
      <c r="J117" s="1127" t="s">
        <v>1284</v>
      </c>
      <c r="K117" s="1121">
        <v>1</v>
      </c>
      <c r="L117" s="1106" t="s">
        <v>1351</v>
      </c>
      <c r="M117" s="1105" t="s">
        <v>3910</v>
      </c>
      <c r="N117" s="1139" t="s">
        <v>1307</v>
      </c>
      <c r="O117" s="1104" t="s">
        <v>63</v>
      </c>
      <c r="P117" s="1134" t="s">
        <v>64</v>
      </c>
      <c r="Q117" s="1141" t="s">
        <v>1309</v>
      </c>
      <c r="R117" s="1141"/>
      <c r="S117" s="1154"/>
      <c r="T117" s="1141"/>
      <c r="U117" s="1141"/>
      <c r="V117" s="1141"/>
      <c r="W117" s="1141"/>
      <c r="X117" s="1141"/>
      <c r="Y117" s="1141"/>
      <c r="Z117" s="1141"/>
      <c r="AA117" s="1141"/>
      <c r="AB117" s="1342"/>
      <c r="AC117" s="1342"/>
      <c r="AD117" s="1342"/>
      <c r="AE117" s="1342"/>
      <c r="AF117" s="1342"/>
      <c r="AG117" s="1114" t="s">
        <v>3626</v>
      </c>
      <c r="AH117" s="1114" t="s">
        <v>3627</v>
      </c>
      <c r="AI117" s="1114" t="s">
        <v>3628</v>
      </c>
      <c r="AJ117" s="1142" t="s">
        <v>3629</v>
      </c>
      <c r="AK117" s="1154"/>
      <c r="AL117" s="1141"/>
      <c r="AM117" s="1141"/>
      <c r="AN117" s="1110"/>
      <c r="AO117" s="1104"/>
      <c r="AP117" s="1104"/>
      <c r="AQ117" s="1110"/>
      <c r="AR117" s="1104"/>
      <c r="AS117" s="1104"/>
      <c r="AT117" s="1110"/>
      <c r="AU117" s="1104"/>
      <c r="AV117" s="1104"/>
      <c r="AW117" s="1110"/>
      <c r="AX117" s="1104"/>
      <c r="AY117" s="1104"/>
      <c r="AZ117" s="1110"/>
      <c r="BA117" s="1104"/>
      <c r="BB117" s="1104"/>
      <c r="BC117" s="1110"/>
      <c r="BD117" s="1104"/>
      <c r="BE117" s="1104"/>
      <c r="BF117" s="1110"/>
      <c r="BG117" s="1104"/>
      <c r="BH117" s="1104"/>
      <c r="BI117" s="1141"/>
      <c r="BJ117" s="1141"/>
    </row>
    <row r="118" spans="2:62" ht="16.149999999999999" customHeight="1" outlineLevel="1">
      <c r="B118" s="1154"/>
      <c r="C118" s="1154"/>
      <c r="D118" s="1341"/>
      <c r="E118" s="1140"/>
      <c r="F118" s="1140"/>
      <c r="G118" s="1140"/>
      <c r="H118" s="1121"/>
      <c r="I118" s="1114" t="s">
        <v>3630</v>
      </c>
      <c r="J118" s="1127" t="s">
        <v>1285</v>
      </c>
      <c r="K118" s="1121">
        <v>1</v>
      </c>
      <c r="L118" s="1106" t="s">
        <v>1351</v>
      </c>
      <c r="M118" s="1105"/>
      <c r="N118" s="1139" t="s">
        <v>1307</v>
      </c>
      <c r="O118" s="1104" t="s">
        <v>63</v>
      </c>
      <c r="P118" s="1134" t="s">
        <v>64</v>
      </c>
      <c r="Q118" s="1141" t="s">
        <v>384</v>
      </c>
      <c r="R118" s="1141" t="s">
        <v>1317</v>
      </c>
      <c r="S118" s="1154"/>
      <c r="T118" s="1107">
        <v>119.2</v>
      </c>
      <c r="U118" s="1107">
        <v>13.82</v>
      </c>
      <c r="V118" s="1107">
        <v>2</v>
      </c>
      <c r="W118" s="1107"/>
      <c r="X118" s="1107"/>
      <c r="Y118" s="1107">
        <v>122.2</v>
      </c>
      <c r="Z118" s="1107">
        <v>15.32</v>
      </c>
      <c r="AA118" s="1107">
        <v>0.5</v>
      </c>
      <c r="AB118" s="1342"/>
      <c r="AC118" s="1342"/>
      <c r="AD118" s="1342"/>
      <c r="AE118" s="1342"/>
      <c r="AF118" s="1342"/>
      <c r="AG118" s="1114" t="s">
        <v>3528</v>
      </c>
      <c r="AH118" s="1114" t="s">
        <v>3630</v>
      </c>
      <c r="AI118" s="1114" t="s">
        <v>3530</v>
      </c>
      <c r="AJ118" s="1114" t="s">
        <v>3631</v>
      </c>
      <c r="AK118" s="1141"/>
      <c r="AL118" s="1141"/>
      <c r="AM118" s="1141"/>
      <c r="AN118" s="1110"/>
      <c r="AO118" s="1104"/>
      <c r="AP118" s="1104"/>
      <c r="AQ118" s="1110"/>
      <c r="AR118" s="1104"/>
      <c r="AS118" s="1104"/>
      <c r="AT118" s="1110"/>
      <c r="AU118" s="1104"/>
      <c r="AV118" s="1104"/>
      <c r="AW118" s="1110"/>
      <c r="AX118" s="1104"/>
      <c r="AY118" s="1104"/>
      <c r="AZ118" s="1110"/>
      <c r="BA118" s="1104"/>
      <c r="BB118" s="1104"/>
      <c r="BC118" s="1110"/>
      <c r="BD118" s="1104"/>
      <c r="BE118" s="1104"/>
      <c r="BF118" s="1110"/>
      <c r="BG118" s="1104"/>
      <c r="BH118" s="1104"/>
      <c r="BI118" s="1141" t="s">
        <v>1149</v>
      </c>
      <c r="BJ118" s="1141"/>
    </row>
    <row r="119" spans="2:62" ht="16.149999999999999" customHeight="1" outlineLevel="1">
      <c r="B119" s="1154"/>
      <c r="C119" s="1154"/>
      <c r="D119" s="1341"/>
      <c r="E119" s="1140"/>
      <c r="F119" s="1140"/>
      <c r="G119" s="1140"/>
      <c r="H119" s="1121"/>
      <c r="I119" s="1141"/>
      <c r="J119" s="1127" t="s">
        <v>1286</v>
      </c>
      <c r="K119" s="1121">
        <v>1</v>
      </c>
      <c r="L119" s="1106" t="s">
        <v>1351</v>
      </c>
      <c r="M119" s="1105"/>
      <c r="N119" s="1139" t="s">
        <v>1308</v>
      </c>
      <c r="O119" s="1104" t="s">
        <v>63</v>
      </c>
      <c r="P119" s="1134" t="s">
        <v>1135</v>
      </c>
      <c r="Q119" s="1141" t="s">
        <v>1318</v>
      </c>
      <c r="R119" s="1141" t="s">
        <v>3726</v>
      </c>
      <c r="S119" s="1154"/>
      <c r="T119" s="1107">
        <v>7</v>
      </c>
      <c r="U119" s="1107"/>
      <c r="V119" s="1107"/>
      <c r="W119" s="1107">
        <v>2.4</v>
      </c>
      <c r="X119" s="1107"/>
      <c r="Y119" s="1107"/>
      <c r="Z119" s="1107"/>
      <c r="AA119" s="1107"/>
      <c r="AB119" s="1342"/>
      <c r="AC119" s="1342"/>
      <c r="AD119" s="1342"/>
      <c r="AE119" s="1342"/>
      <c r="AF119" s="1342"/>
      <c r="AG119" s="1141"/>
      <c r="AH119" s="1141"/>
      <c r="AI119" s="1141"/>
      <c r="AJ119" s="1141"/>
      <c r="AK119" s="1141"/>
      <c r="AL119" s="1141"/>
      <c r="AM119" s="1141"/>
      <c r="AN119" s="1110"/>
      <c r="AO119" s="1104"/>
      <c r="AP119" s="1104"/>
      <c r="AQ119" s="1110"/>
      <c r="AR119" s="1104"/>
      <c r="AS119" s="1104"/>
      <c r="AT119" s="1110"/>
      <c r="AU119" s="1104"/>
      <c r="AV119" s="1104"/>
      <c r="AW119" s="1110"/>
      <c r="AX119" s="1104"/>
      <c r="AY119" s="1104"/>
      <c r="AZ119" s="1110"/>
      <c r="BA119" s="1104"/>
      <c r="BB119" s="1104"/>
      <c r="BC119" s="1110"/>
      <c r="BD119" s="1104"/>
      <c r="BE119" s="1104"/>
      <c r="BF119" s="1110"/>
      <c r="BG119" s="1104"/>
      <c r="BH119" s="1104"/>
      <c r="BI119" s="1141"/>
      <c r="BJ119" s="1141"/>
    </row>
    <row r="120" spans="2:62" ht="16.149999999999999" customHeight="1" outlineLevel="1">
      <c r="B120" s="1154"/>
      <c r="C120" s="1154"/>
      <c r="D120" s="1341"/>
      <c r="E120" s="1140"/>
      <c r="F120" s="1140"/>
      <c r="G120" s="1140"/>
      <c r="H120" s="1121"/>
      <c r="I120" s="1125" t="s">
        <v>3632</v>
      </c>
      <c r="J120" s="1168" t="s">
        <v>1287</v>
      </c>
      <c r="K120" s="1121">
        <v>1</v>
      </c>
      <c r="L120" s="1106" t="s">
        <v>1351</v>
      </c>
      <c r="M120" s="1105"/>
      <c r="N120" s="1139" t="s">
        <v>1307</v>
      </c>
      <c r="O120" s="1104" t="s">
        <v>65</v>
      </c>
      <c r="P120" s="1134" t="s">
        <v>65</v>
      </c>
      <c r="Q120" s="1141" t="s">
        <v>3270</v>
      </c>
      <c r="R120" s="1141" t="s">
        <v>3330</v>
      </c>
      <c r="S120" s="1154" t="s">
        <v>3253</v>
      </c>
      <c r="T120" s="1107">
        <v>19.3</v>
      </c>
      <c r="U120" s="1107">
        <v>33.5</v>
      </c>
      <c r="V120" s="1107"/>
      <c r="W120" s="1107"/>
      <c r="X120" s="1107"/>
      <c r="Y120" s="1107"/>
      <c r="Z120" s="1107"/>
      <c r="AA120" s="1107">
        <v>0.15</v>
      </c>
      <c r="AB120" s="1342"/>
      <c r="AC120" s="1342"/>
      <c r="AD120" s="1342"/>
      <c r="AE120" s="1342"/>
      <c r="AF120" s="1342"/>
      <c r="AG120" s="1125" t="s">
        <v>3430</v>
      </c>
      <c r="AH120" s="1125" t="s">
        <v>3632</v>
      </c>
      <c r="AI120" s="1125" t="s">
        <v>3431</v>
      </c>
      <c r="AJ120" s="1125" t="s">
        <v>3633</v>
      </c>
      <c r="AK120" s="1114" t="s">
        <v>3428</v>
      </c>
      <c r="AL120" s="1114" t="s">
        <v>3634</v>
      </c>
      <c r="AM120" s="1141"/>
      <c r="AN120" s="1110"/>
      <c r="AO120" s="1104"/>
      <c r="AP120" s="1104"/>
      <c r="AQ120" s="1110"/>
      <c r="AR120" s="1104"/>
      <c r="AS120" s="1104"/>
      <c r="AT120" s="1110"/>
      <c r="AU120" s="1104"/>
      <c r="AV120" s="1104"/>
      <c r="AW120" s="1110"/>
      <c r="AX120" s="1104"/>
      <c r="AY120" s="1104"/>
      <c r="AZ120" s="1110"/>
      <c r="BA120" s="1104"/>
      <c r="BB120" s="1104"/>
      <c r="BC120" s="1110"/>
      <c r="BD120" s="1104"/>
      <c r="BE120" s="1104"/>
      <c r="BF120" s="1110"/>
      <c r="BG120" s="1104"/>
      <c r="BH120" s="1104"/>
      <c r="BI120" s="1141"/>
      <c r="BJ120" s="1141"/>
    </row>
    <row r="121" spans="2:62" ht="16.149999999999999" customHeight="1" outlineLevel="1">
      <c r="B121" s="1154"/>
      <c r="C121" s="1154"/>
      <c r="D121" s="1341"/>
      <c r="E121" s="1140"/>
      <c r="F121" s="1140"/>
      <c r="G121" s="1140"/>
      <c r="H121" s="1121"/>
      <c r="I121" s="1169" t="s">
        <v>3636</v>
      </c>
      <c r="J121" s="1166" t="s">
        <v>1288</v>
      </c>
      <c r="K121" s="1121">
        <v>1</v>
      </c>
      <c r="L121" s="1106" t="s">
        <v>1351</v>
      </c>
      <c r="M121" s="1105" t="s">
        <v>3910</v>
      </c>
      <c r="N121" s="1139" t="s">
        <v>1307</v>
      </c>
      <c r="O121" s="1104" t="s">
        <v>63</v>
      </c>
      <c r="P121" s="1134" t="s">
        <v>64</v>
      </c>
      <c r="Q121" s="1141" t="s">
        <v>384</v>
      </c>
      <c r="R121" s="1141" t="s">
        <v>355</v>
      </c>
      <c r="S121" s="1154"/>
      <c r="T121" s="1107">
        <v>90.8</v>
      </c>
      <c r="U121" s="1107">
        <v>71.2</v>
      </c>
      <c r="V121" s="1107">
        <v>7.5</v>
      </c>
      <c r="W121" s="1107"/>
      <c r="X121" s="1107"/>
      <c r="Y121" s="1107">
        <v>98.3</v>
      </c>
      <c r="Z121" s="1107">
        <v>100.4</v>
      </c>
      <c r="AA121" s="1107">
        <v>0.5</v>
      </c>
      <c r="AB121" s="1342"/>
      <c r="AC121" s="1342"/>
      <c r="AD121" s="1342"/>
      <c r="AE121" s="1342"/>
      <c r="AF121" s="1342"/>
      <c r="AG121" s="1160" t="s">
        <v>3635</v>
      </c>
      <c r="AH121" s="1169" t="s">
        <v>3636</v>
      </c>
      <c r="AI121" s="1165" t="s">
        <v>3637</v>
      </c>
      <c r="AJ121" s="1165" t="s">
        <v>3638</v>
      </c>
      <c r="AK121" s="1141"/>
      <c r="AL121" s="1114"/>
      <c r="AM121" s="1141"/>
      <c r="AN121" s="1114"/>
      <c r="AO121" s="1104"/>
      <c r="AP121" s="1104"/>
      <c r="AQ121" s="1110"/>
      <c r="AR121" s="1104"/>
      <c r="AS121" s="1104"/>
      <c r="AT121" s="1110"/>
      <c r="AU121" s="1104"/>
      <c r="AV121" s="1104"/>
      <c r="AW121" s="1110"/>
      <c r="AX121" s="1104"/>
      <c r="AY121" s="1104"/>
      <c r="AZ121" s="1110"/>
      <c r="BA121" s="1104"/>
      <c r="BB121" s="1104"/>
      <c r="BC121" s="1110"/>
      <c r="BD121" s="1104"/>
      <c r="BE121" s="1104"/>
      <c r="BF121" s="1110"/>
      <c r="BG121" s="1104"/>
      <c r="BH121" s="1104"/>
      <c r="BI121" s="1141"/>
      <c r="BJ121" s="1141"/>
    </row>
    <row r="122" spans="2:62" ht="16.149999999999999" customHeight="1" outlineLevel="1">
      <c r="B122" s="1154"/>
      <c r="C122" s="1154"/>
      <c r="D122" s="1341"/>
      <c r="E122" s="1140"/>
      <c r="F122" s="1140"/>
      <c r="G122" s="1140"/>
      <c r="H122" s="1121"/>
      <c r="I122" s="1165" t="s">
        <v>3640</v>
      </c>
      <c r="J122" s="1166" t="s">
        <v>1289</v>
      </c>
      <c r="K122" s="1121">
        <v>1</v>
      </c>
      <c r="L122" s="1106" t="s">
        <v>1351</v>
      </c>
      <c r="M122" s="1105"/>
      <c r="N122" s="1139" t="s">
        <v>1308</v>
      </c>
      <c r="O122" s="1104" t="s">
        <v>63</v>
      </c>
      <c r="P122" s="1134" t="s">
        <v>64</v>
      </c>
      <c r="Q122" s="1141" t="s">
        <v>384</v>
      </c>
      <c r="R122" s="1141" t="s">
        <v>355</v>
      </c>
      <c r="S122" s="1154"/>
      <c r="T122" s="1107">
        <v>90.8</v>
      </c>
      <c r="U122" s="1107">
        <v>71.2</v>
      </c>
      <c r="V122" s="1107">
        <v>7.5</v>
      </c>
      <c r="W122" s="1107"/>
      <c r="X122" s="1107"/>
      <c r="Y122" s="1107">
        <v>98.3</v>
      </c>
      <c r="Z122" s="1107">
        <v>100.4</v>
      </c>
      <c r="AA122" s="1107">
        <v>0.5</v>
      </c>
      <c r="AB122" s="1342"/>
      <c r="AC122" s="1342"/>
      <c r="AD122" s="1342"/>
      <c r="AE122" s="1342"/>
      <c r="AF122" s="1342"/>
      <c r="AG122" s="1165" t="s">
        <v>3639</v>
      </c>
      <c r="AH122" s="1165" t="s">
        <v>3640</v>
      </c>
      <c r="AI122" s="1165" t="s">
        <v>3637</v>
      </c>
      <c r="AJ122" s="1165" t="s">
        <v>3641</v>
      </c>
      <c r="AK122" s="1141"/>
      <c r="AL122" s="1114"/>
      <c r="AM122" s="1141"/>
      <c r="AN122" s="1114"/>
      <c r="AO122" s="1104"/>
      <c r="AP122" s="1104"/>
      <c r="AQ122" s="1110"/>
      <c r="AR122" s="1104"/>
      <c r="AS122" s="1104"/>
      <c r="AT122" s="1110"/>
      <c r="AU122" s="1104"/>
      <c r="AV122" s="1104"/>
      <c r="AW122" s="1110"/>
      <c r="AX122" s="1104"/>
      <c r="AY122" s="1104"/>
      <c r="AZ122" s="1110"/>
      <c r="BA122" s="1104"/>
      <c r="BB122" s="1104"/>
      <c r="BC122" s="1110"/>
      <c r="BD122" s="1104"/>
      <c r="BE122" s="1104"/>
      <c r="BF122" s="1110"/>
      <c r="BG122" s="1104"/>
      <c r="BH122" s="1104"/>
      <c r="BI122" s="1141" t="s">
        <v>1149</v>
      </c>
      <c r="BJ122" s="1141"/>
    </row>
    <row r="123" spans="2:62" ht="16.149999999999999" customHeight="1" outlineLevel="1">
      <c r="B123" s="1154"/>
      <c r="C123" s="1154"/>
      <c r="D123" s="1341"/>
      <c r="E123" s="1140"/>
      <c r="F123" s="1140"/>
      <c r="G123" s="1140"/>
      <c r="H123" s="1121"/>
      <c r="I123" s="1165" t="s">
        <v>3643</v>
      </c>
      <c r="J123" s="1170" t="s">
        <v>1290</v>
      </c>
      <c r="K123" s="1160">
        <v>1</v>
      </c>
      <c r="L123" s="1106" t="s">
        <v>1351</v>
      </c>
      <c r="M123" s="1105"/>
      <c r="N123" s="1139" t="s">
        <v>1308</v>
      </c>
      <c r="O123" s="1104" t="s">
        <v>63</v>
      </c>
      <c r="P123" s="1134" t="s">
        <v>1135</v>
      </c>
      <c r="Q123" s="1141" t="s">
        <v>3316</v>
      </c>
      <c r="R123" s="1141" t="s">
        <v>3723</v>
      </c>
      <c r="S123" s="1154" t="s">
        <v>3260</v>
      </c>
      <c r="T123" s="1141">
        <v>91</v>
      </c>
      <c r="U123" s="1141">
        <v>140</v>
      </c>
      <c r="V123" s="1141"/>
      <c r="W123" s="1141"/>
      <c r="X123" s="1141"/>
      <c r="Y123" s="1141"/>
      <c r="Z123" s="1141"/>
      <c r="AA123" s="1141">
        <v>0.1</v>
      </c>
      <c r="AB123" s="1342"/>
      <c r="AC123" s="1342"/>
      <c r="AD123" s="1342"/>
      <c r="AE123" s="1342"/>
      <c r="AF123" s="1342"/>
      <c r="AG123" s="1149" t="s">
        <v>3642</v>
      </c>
      <c r="AH123" s="1165" t="s">
        <v>3643</v>
      </c>
      <c r="AI123" s="1145" t="s">
        <v>3644</v>
      </c>
      <c r="AJ123" s="1165" t="s">
        <v>3645</v>
      </c>
      <c r="AK123" s="1145" t="s">
        <v>3646</v>
      </c>
      <c r="AL123" s="1114" t="s">
        <v>3713</v>
      </c>
      <c r="AM123" s="1141"/>
      <c r="AN123" s="1114" t="s">
        <v>3714</v>
      </c>
      <c r="AO123" s="1104"/>
      <c r="AP123" s="1104"/>
      <c r="AQ123" s="1110"/>
      <c r="AR123" s="1104"/>
      <c r="AS123" s="1104"/>
      <c r="AT123" s="1110"/>
      <c r="AU123" s="1104"/>
      <c r="AV123" s="1104"/>
      <c r="AW123" s="1110"/>
      <c r="AX123" s="1104"/>
      <c r="AY123" s="1104"/>
      <c r="AZ123" s="1110"/>
      <c r="BA123" s="1104"/>
      <c r="BB123" s="1104"/>
      <c r="BC123" s="1110"/>
      <c r="BD123" s="1104"/>
      <c r="BE123" s="1104"/>
      <c r="BF123" s="1110"/>
      <c r="BG123" s="1104"/>
      <c r="BH123" s="1104"/>
      <c r="BI123" s="1141"/>
      <c r="BJ123" s="1141"/>
    </row>
    <row r="124" spans="2:62" ht="16.149999999999999" customHeight="1" outlineLevel="1">
      <c r="B124" s="1154"/>
      <c r="C124" s="1154"/>
      <c r="D124" s="1341"/>
      <c r="E124" s="1140"/>
      <c r="F124" s="1140"/>
      <c r="G124" s="1140"/>
      <c r="H124" s="1121"/>
      <c r="I124" s="1165" t="s">
        <v>3647</v>
      </c>
      <c r="J124" s="1171" t="s">
        <v>1291</v>
      </c>
      <c r="K124" s="1160">
        <v>1</v>
      </c>
      <c r="L124" s="1106" t="s">
        <v>1351</v>
      </c>
      <c r="M124" s="1105"/>
      <c r="N124" s="1139" t="s">
        <v>1307</v>
      </c>
      <c r="O124" s="1104" t="s">
        <v>63</v>
      </c>
      <c r="P124" s="1134" t="s">
        <v>1135</v>
      </c>
      <c r="Q124" s="1141" t="s">
        <v>3316</v>
      </c>
      <c r="R124" s="1141" t="s">
        <v>3723</v>
      </c>
      <c r="S124" s="1154" t="s">
        <v>3260</v>
      </c>
      <c r="T124" s="1141">
        <v>150</v>
      </c>
      <c r="U124" s="1141">
        <v>33</v>
      </c>
      <c r="V124" s="1141"/>
      <c r="W124" s="1141"/>
      <c r="X124" s="1141"/>
      <c r="Y124" s="1141"/>
      <c r="Z124" s="1141"/>
      <c r="AA124" s="1141">
        <v>0.1</v>
      </c>
      <c r="AB124" s="1342"/>
      <c r="AC124" s="1342"/>
      <c r="AD124" s="1342"/>
      <c r="AE124" s="1342"/>
      <c r="AF124" s="1342"/>
      <c r="AG124" s="1114" t="s">
        <v>3419</v>
      </c>
      <c r="AH124" s="1165" t="s">
        <v>3647</v>
      </c>
      <c r="AI124" s="1114" t="s">
        <v>3421</v>
      </c>
      <c r="AJ124" s="1165" t="s">
        <v>3648</v>
      </c>
      <c r="AK124" s="1114" t="s">
        <v>3423</v>
      </c>
      <c r="AL124" s="1114" t="s">
        <v>3715</v>
      </c>
      <c r="AM124" s="1141"/>
      <c r="AN124" s="1114" t="s">
        <v>3714</v>
      </c>
      <c r="AO124" s="1104"/>
      <c r="AP124" s="1104"/>
      <c r="AQ124" s="1110"/>
      <c r="AR124" s="1104"/>
      <c r="AS124" s="1104"/>
      <c r="AT124" s="1110"/>
      <c r="AU124" s="1104"/>
      <c r="AV124" s="1104"/>
      <c r="AW124" s="1110"/>
      <c r="AX124" s="1104"/>
      <c r="AY124" s="1104"/>
      <c r="AZ124" s="1110"/>
      <c r="BA124" s="1104"/>
      <c r="BB124" s="1104"/>
      <c r="BC124" s="1110"/>
      <c r="BD124" s="1104"/>
      <c r="BE124" s="1104"/>
      <c r="BF124" s="1110"/>
      <c r="BG124" s="1104"/>
      <c r="BH124" s="1104"/>
      <c r="BI124" s="1141"/>
      <c r="BJ124" s="1141"/>
    </row>
    <row r="125" spans="2:62" ht="16.149999999999999" customHeight="1" outlineLevel="1">
      <c r="B125" s="1154"/>
      <c r="C125" s="1154"/>
      <c r="D125" s="1341"/>
      <c r="E125" s="1140"/>
      <c r="F125" s="1140"/>
      <c r="G125" s="1140"/>
      <c r="H125" s="1121"/>
      <c r="I125" s="1129" t="s">
        <v>3649</v>
      </c>
      <c r="J125" s="1127" t="s">
        <v>1292</v>
      </c>
      <c r="K125" s="1160">
        <v>1</v>
      </c>
      <c r="L125" s="1106" t="s">
        <v>1351</v>
      </c>
      <c r="M125" s="1105"/>
      <c r="N125" s="1139" t="s">
        <v>1307</v>
      </c>
      <c r="O125" s="1104" t="s">
        <v>63</v>
      </c>
      <c r="P125" s="1134" t="s">
        <v>1135</v>
      </c>
      <c r="Q125" s="1141" t="s">
        <v>3316</v>
      </c>
      <c r="R125" s="1141" t="s">
        <v>3727</v>
      </c>
      <c r="S125" s="1154" t="s">
        <v>1496</v>
      </c>
      <c r="T125" s="1141">
        <v>105</v>
      </c>
      <c r="U125" s="1141">
        <v>80</v>
      </c>
      <c r="V125" s="1141"/>
      <c r="W125" s="1141"/>
      <c r="X125" s="1141"/>
      <c r="Y125" s="1141"/>
      <c r="Z125" s="1141"/>
      <c r="AA125" s="1141">
        <v>0.5</v>
      </c>
      <c r="AB125" s="1342"/>
      <c r="AC125" s="1342"/>
      <c r="AD125" s="1342"/>
      <c r="AE125" s="1342"/>
      <c r="AF125" s="1342"/>
      <c r="AG125" s="1129" t="s">
        <v>3413</v>
      </c>
      <c r="AH125" s="1129" t="s">
        <v>3649</v>
      </c>
      <c r="AI125" s="1129" t="s">
        <v>3417</v>
      </c>
      <c r="AJ125" s="1129" t="s">
        <v>3650</v>
      </c>
      <c r="AK125" s="1129" t="s">
        <v>3651</v>
      </c>
      <c r="AL125" s="1114" t="s">
        <v>3716</v>
      </c>
      <c r="AM125" s="1141"/>
      <c r="AN125" s="1114" t="s">
        <v>3714</v>
      </c>
      <c r="AO125" s="1104"/>
      <c r="AP125" s="1104"/>
      <c r="AQ125" s="1110"/>
      <c r="AR125" s="1104"/>
      <c r="AS125" s="1104"/>
      <c r="AT125" s="1110"/>
      <c r="AU125" s="1104"/>
      <c r="AV125" s="1104"/>
      <c r="AW125" s="1110"/>
      <c r="AX125" s="1104"/>
      <c r="AY125" s="1104"/>
      <c r="AZ125" s="1110"/>
      <c r="BA125" s="1104"/>
      <c r="BB125" s="1104"/>
      <c r="BC125" s="1110"/>
      <c r="BD125" s="1104"/>
      <c r="BE125" s="1104"/>
      <c r="BF125" s="1110"/>
      <c r="BG125" s="1104"/>
      <c r="BH125" s="1104"/>
      <c r="BI125" s="1141"/>
      <c r="BJ125" s="1141"/>
    </row>
    <row r="126" spans="2:62" ht="16.149999999999999" customHeight="1" outlineLevel="1">
      <c r="B126" s="1154"/>
      <c r="C126" s="1154"/>
      <c r="D126" s="1341"/>
      <c r="E126" s="1140"/>
      <c r="F126" s="1140"/>
      <c r="G126" s="1140"/>
      <c r="H126" s="1121"/>
      <c r="I126" s="1114" t="s">
        <v>3652</v>
      </c>
      <c r="J126" s="1127" t="s">
        <v>213</v>
      </c>
      <c r="K126" s="1160">
        <v>1</v>
      </c>
      <c r="L126" s="1106" t="s">
        <v>1351</v>
      </c>
      <c r="M126" s="1105"/>
      <c r="N126" s="1139" t="s">
        <v>1307</v>
      </c>
      <c r="O126" s="1104" t="s">
        <v>63</v>
      </c>
      <c r="P126" s="1134" t="s">
        <v>64</v>
      </c>
      <c r="Q126" s="1141" t="s">
        <v>384</v>
      </c>
      <c r="R126" s="1141" t="s">
        <v>1317</v>
      </c>
      <c r="S126" s="1154"/>
      <c r="T126" s="1141">
        <v>12.3</v>
      </c>
      <c r="U126" s="1141">
        <v>24.6</v>
      </c>
      <c r="V126" s="1141">
        <v>1.5</v>
      </c>
      <c r="W126" s="1141"/>
      <c r="X126" s="1141"/>
      <c r="Y126" s="1141"/>
      <c r="Z126" s="1141"/>
      <c r="AA126" s="1141">
        <v>0.5</v>
      </c>
      <c r="AB126" s="1342"/>
      <c r="AC126" s="1342"/>
      <c r="AD126" s="1342"/>
      <c r="AE126" s="1342"/>
      <c r="AF126" s="1342"/>
      <c r="AG126" s="1114" t="s">
        <v>3517</v>
      </c>
      <c r="AH126" s="1114" t="s">
        <v>3652</v>
      </c>
      <c r="AI126" s="1114" t="s">
        <v>3653</v>
      </c>
      <c r="AJ126" s="1114" t="s">
        <v>3654</v>
      </c>
      <c r="AK126" s="1141"/>
      <c r="AL126" s="1141"/>
      <c r="AM126" s="1141"/>
      <c r="AN126" s="1110"/>
      <c r="AO126" s="1104"/>
      <c r="AP126" s="1104"/>
      <c r="AQ126" s="1110"/>
      <c r="AR126" s="1104"/>
      <c r="AS126" s="1104"/>
      <c r="AT126" s="1110"/>
      <c r="AU126" s="1104"/>
      <c r="AV126" s="1104"/>
      <c r="AW126" s="1110"/>
      <c r="AX126" s="1104"/>
      <c r="AY126" s="1104"/>
      <c r="AZ126" s="1110"/>
      <c r="BA126" s="1104"/>
      <c r="BB126" s="1104"/>
      <c r="BC126" s="1110"/>
      <c r="BD126" s="1104"/>
      <c r="BE126" s="1104"/>
      <c r="BF126" s="1110"/>
      <c r="BG126" s="1104"/>
      <c r="BH126" s="1104"/>
      <c r="BI126" s="1141" t="s">
        <v>1149</v>
      </c>
      <c r="BJ126" s="1141"/>
    </row>
    <row r="127" spans="2:62" ht="16.149999999999999" customHeight="1" outlineLevel="1">
      <c r="B127" s="1154"/>
      <c r="C127" s="1154"/>
      <c r="D127" s="1341"/>
      <c r="E127" s="1140"/>
      <c r="F127" s="1140"/>
      <c r="G127" s="1140"/>
      <c r="H127" s="1121"/>
      <c r="I127" s="1114" t="s">
        <v>3656</v>
      </c>
      <c r="J127" s="1127" t="s">
        <v>1293</v>
      </c>
      <c r="K127" s="1145">
        <v>1</v>
      </c>
      <c r="L127" s="1106" t="s">
        <v>1351</v>
      </c>
      <c r="M127" s="1105" t="s">
        <v>3910</v>
      </c>
      <c r="N127" s="1139" t="s">
        <v>1307</v>
      </c>
      <c r="O127" s="1104" t="s">
        <v>63</v>
      </c>
      <c r="P127" s="1134" t="s">
        <v>64</v>
      </c>
      <c r="Q127" s="1141" t="s">
        <v>384</v>
      </c>
      <c r="R127" s="1141" t="s">
        <v>355</v>
      </c>
      <c r="S127" s="1154"/>
      <c r="T127" s="1107"/>
      <c r="U127" s="1107"/>
      <c r="V127" s="1107"/>
      <c r="W127" s="1107"/>
      <c r="X127" s="1107"/>
      <c r="Y127" s="1107"/>
      <c r="Z127" s="1107"/>
      <c r="AA127" s="1107"/>
      <c r="AB127" s="1342"/>
      <c r="AC127" s="1342"/>
      <c r="AD127" s="1342"/>
      <c r="AE127" s="1342"/>
      <c r="AF127" s="1342"/>
      <c r="AG127" s="1114" t="s">
        <v>3655</v>
      </c>
      <c r="AH127" s="1114" t="s">
        <v>3656</v>
      </c>
      <c r="AI127" s="1114" t="s">
        <v>3657</v>
      </c>
      <c r="AJ127" s="1114" t="s">
        <v>3658</v>
      </c>
      <c r="AK127" s="1141"/>
      <c r="AL127" s="1141"/>
      <c r="AM127" s="1141" t="s">
        <v>1319</v>
      </c>
      <c r="AN127" s="1110"/>
      <c r="AO127" s="1104"/>
      <c r="AP127" s="1104"/>
      <c r="AQ127" s="1110"/>
      <c r="AR127" s="1104"/>
      <c r="AS127" s="1104"/>
      <c r="AT127" s="1110"/>
      <c r="AU127" s="1104"/>
      <c r="AV127" s="1104"/>
      <c r="AW127" s="1110"/>
      <c r="AX127" s="1104"/>
      <c r="AY127" s="1104"/>
      <c r="AZ127" s="1110"/>
      <c r="BA127" s="1104"/>
      <c r="BB127" s="1104"/>
      <c r="BC127" s="1110"/>
      <c r="BD127" s="1104"/>
      <c r="BE127" s="1104"/>
      <c r="BF127" s="1110"/>
      <c r="BG127" s="1104"/>
      <c r="BH127" s="1104"/>
      <c r="BI127" s="1141"/>
      <c r="BJ127" s="1141"/>
    </row>
    <row r="128" spans="2:62" ht="16.149999999999999" customHeight="1" outlineLevel="1">
      <c r="B128" s="1154"/>
      <c r="C128" s="1154"/>
      <c r="D128" s="1341"/>
      <c r="E128" s="1140"/>
      <c r="F128" s="1140"/>
      <c r="G128" s="1140"/>
      <c r="H128" s="1121"/>
      <c r="I128" s="1114" t="s">
        <v>3660</v>
      </c>
      <c r="J128" s="1127" t="s">
        <v>1294</v>
      </c>
      <c r="K128" s="1145">
        <v>1</v>
      </c>
      <c r="L128" s="1106" t="s">
        <v>1351</v>
      </c>
      <c r="M128" s="1105" t="s">
        <v>3910</v>
      </c>
      <c r="N128" s="1139" t="s">
        <v>1307</v>
      </c>
      <c r="O128" s="1104" t="s">
        <v>63</v>
      </c>
      <c r="P128" s="1134" t="s">
        <v>1311</v>
      </c>
      <c r="Q128" s="1141" t="s">
        <v>1312</v>
      </c>
      <c r="R128" s="1141"/>
      <c r="S128" s="1154"/>
      <c r="T128" s="1141"/>
      <c r="U128" s="1141"/>
      <c r="V128" s="1141"/>
      <c r="W128" s="1141"/>
      <c r="X128" s="1141"/>
      <c r="Y128" s="1141"/>
      <c r="Z128" s="1141"/>
      <c r="AA128" s="1141"/>
      <c r="AB128" s="1342"/>
      <c r="AC128" s="1342"/>
      <c r="AD128" s="1342"/>
      <c r="AE128" s="1342"/>
      <c r="AF128" s="1342"/>
      <c r="AG128" s="1114" t="s">
        <v>3659</v>
      </c>
      <c r="AH128" s="1114" t="s">
        <v>3660</v>
      </c>
      <c r="AI128" s="1114" t="s">
        <v>3661</v>
      </c>
      <c r="AJ128" s="1114" t="s">
        <v>3662</v>
      </c>
      <c r="AK128" s="1114" t="s">
        <v>3663</v>
      </c>
      <c r="AL128" s="1114" t="s">
        <v>3664</v>
      </c>
      <c r="AM128" s="1141"/>
      <c r="AN128" s="1110"/>
      <c r="AO128" s="1104"/>
      <c r="AP128" s="1104"/>
      <c r="AQ128" s="1110"/>
      <c r="AR128" s="1104"/>
      <c r="AS128" s="1104"/>
      <c r="AT128" s="1110"/>
      <c r="AU128" s="1104"/>
      <c r="AV128" s="1104"/>
      <c r="AW128" s="1110"/>
      <c r="AX128" s="1104"/>
      <c r="AY128" s="1104"/>
      <c r="AZ128" s="1110"/>
      <c r="BA128" s="1104"/>
      <c r="BB128" s="1104"/>
      <c r="BC128" s="1110"/>
      <c r="BD128" s="1104"/>
      <c r="BE128" s="1104"/>
      <c r="BF128" s="1110"/>
      <c r="BG128" s="1104"/>
      <c r="BH128" s="1104"/>
      <c r="BI128" s="1141"/>
      <c r="BJ128" s="1141"/>
    </row>
    <row r="129" spans="2:62" ht="16.149999999999999" customHeight="1" outlineLevel="1">
      <c r="B129" s="1154"/>
      <c r="C129" s="1154"/>
      <c r="D129" s="1341"/>
      <c r="E129" s="1140"/>
      <c r="F129" s="1140"/>
      <c r="G129" s="1140"/>
      <c r="H129" s="1121"/>
      <c r="I129" s="1126" t="s">
        <v>3666</v>
      </c>
      <c r="J129" s="1127" t="s">
        <v>1295</v>
      </c>
      <c r="K129" s="1145">
        <v>1</v>
      </c>
      <c r="L129" s="1106" t="s">
        <v>1351</v>
      </c>
      <c r="M129" s="1105" t="s">
        <v>3910</v>
      </c>
      <c r="N129" s="1139" t="s">
        <v>1307</v>
      </c>
      <c r="O129" s="1104" t="s">
        <v>63</v>
      </c>
      <c r="P129" s="1134" t="s">
        <v>1311</v>
      </c>
      <c r="Q129" s="1141" t="s">
        <v>1320</v>
      </c>
      <c r="R129" s="1141"/>
      <c r="S129" s="1154"/>
      <c r="T129" s="1141"/>
      <c r="U129" s="1141"/>
      <c r="V129" s="1141"/>
      <c r="W129" s="1141"/>
      <c r="X129" s="1141"/>
      <c r="Y129" s="1141"/>
      <c r="Z129" s="1141"/>
      <c r="AA129" s="1141"/>
      <c r="AB129" s="1342"/>
      <c r="AC129" s="1342"/>
      <c r="AD129" s="1342"/>
      <c r="AE129" s="1342"/>
      <c r="AF129" s="1342"/>
      <c r="AG129" s="1114" t="s">
        <v>3665</v>
      </c>
      <c r="AH129" s="1126" t="s">
        <v>3666</v>
      </c>
      <c r="AI129" s="1114" t="s">
        <v>3659</v>
      </c>
      <c r="AJ129" s="1126" t="s">
        <v>3667</v>
      </c>
      <c r="AK129" s="1114"/>
      <c r="AL129" s="1114"/>
      <c r="AM129" s="1141"/>
      <c r="AN129" s="1110"/>
      <c r="AO129" s="1104"/>
      <c r="AP129" s="1104"/>
      <c r="AQ129" s="1110"/>
      <c r="AR129" s="1104"/>
      <c r="AS129" s="1104"/>
      <c r="AT129" s="1110"/>
      <c r="AU129" s="1104"/>
      <c r="AV129" s="1104"/>
      <c r="AW129" s="1110"/>
      <c r="AX129" s="1104"/>
      <c r="AY129" s="1104"/>
      <c r="AZ129" s="1110"/>
      <c r="BA129" s="1104"/>
      <c r="BB129" s="1104"/>
      <c r="BC129" s="1110"/>
      <c r="BD129" s="1104"/>
      <c r="BE129" s="1104"/>
      <c r="BF129" s="1110"/>
      <c r="BG129" s="1104"/>
      <c r="BH129" s="1104"/>
      <c r="BI129" s="1141"/>
      <c r="BJ129" s="1141"/>
    </row>
    <row r="130" spans="2:62" ht="16.149999999999999" customHeight="1" outlineLevel="1">
      <c r="B130" s="1154"/>
      <c r="C130" s="1154"/>
      <c r="D130" s="1341"/>
      <c r="E130" s="1140"/>
      <c r="F130" s="1140"/>
      <c r="G130" s="1140"/>
      <c r="H130" s="1121"/>
      <c r="I130" s="1114" t="s">
        <v>3669</v>
      </c>
      <c r="J130" s="1127" t="s">
        <v>214</v>
      </c>
      <c r="K130" s="1169">
        <v>1</v>
      </c>
      <c r="L130" s="1106" t="s">
        <v>1351</v>
      </c>
      <c r="M130" s="1105"/>
      <c r="N130" s="1139" t="s">
        <v>1307</v>
      </c>
      <c r="O130" s="1104" t="s">
        <v>63</v>
      </c>
      <c r="P130" s="1134" t="s">
        <v>1311</v>
      </c>
      <c r="Q130" s="1141" t="s">
        <v>1321</v>
      </c>
      <c r="R130" s="1141"/>
      <c r="S130" s="1154"/>
      <c r="T130" s="1141"/>
      <c r="U130" s="1141"/>
      <c r="V130" s="1141"/>
      <c r="W130" s="1141"/>
      <c r="X130" s="1141"/>
      <c r="Y130" s="1141"/>
      <c r="Z130" s="1141"/>
      <c r="AA130" s="1141"/>
      <c r="AB130" s="1342"/>
      <c r="AC130" s="1342"/>
      <c r="AD130" s="1342"/>
      <c r="AE130" s="1342"/>
      <c r="AF130" s="1342"/>
      <c r="AG130" s="1114" t="s">
        <v>3668</v>
      </c>
      <c r="AH130" s="1114" t="s">
        <v>3669</v>
      </c>
      <c r="AI130" s="1114" t="s">
        <v>3670</v>
      </c>
      <c r="AJ130" s="1114" t="s">
        <v>3671</v>
      </c>
      <c r="AK130" s="1114" t="s">
        <v>3672</v>
      </c>
      <c r="AL130" s="1114" t="s">
        <v>3673</v>
      </c>
      <c r="AM130" s="1141"/>
      <c r="AN130" s="1110"/>
      <c r="AO130" s="1104"/>
      <c r="AP130" s="1104"/>
      <c r="AQ130" s="1110"/>
      <c r="AR130" s="1104"/>
      <c r="AS130" s="1104"/>
      <c r="AT130" s="1110"/>
      <c r="AU130" s="1104"/>
      <c r="AV130" s="1104"/>
      <c r="AW130" s="1110"/>
      <c r="AX130" s="1104"/>
      <c r="AY130" s="1104"/>
      <c r="AZ130" s="1110"/>
      <c r="BA130" s="1104"/>
      <c r="BB130" s="1104"/>
      <c r="BC130" s="1110"/>
      <c r="BD130" s="1104"/>
      <c r="BE130" s="1104"/>
      <c r="BF130" s="1110"/>
      <c r="BG130" s="1104"/>
      <c r="BH130" s="1104"/>
      <c r="BI130" s="1141"/>
      <c r="BJ130" s="1141"/>
    </row>
    <row r="131" spans="2:62" ht="16.149999999999999" customHeight="1" outlineLevel="1">
      <c r="B131" s="1154"/>
      <c r="C131" s="1154"/>
      <c r="D131" s="1341"/>
      <c r="E131" s="1140"/>
      <c r="F131" s="1140"/>
      <c r="G131" s="1140"/>
      <c r="H131" s="1121"/>
      <c r="I131" s="1114" t="s">
        <v>3674</v>
      </c>
      <c r="J131" s="1127" t="s">
        <v>215</v>
      </c>
      <c r="K131" s="1118">
        <v>1</v>
      </c>
      <c r="L131" s="1106" t="s">
        <v>1351</v>
      </c>
      <c r="M131" s="1105" t="s">
        <v>3910</v>
      </c>
      <c r="N131" s="1139" t="s">
        <v>1307</v>
      </c>
      <c r="O131" s="1104" t="s">
        <v>63</v>
      </c>
      <c r="P131" s="1134" t="s">
        <v>1311</v>
      </c>
      <c r="Q131" s="1104" t="s">
        <v>1322</v>
      </c>
      <c r="R131" s="1141"/>
      <c r="S131" s="1103"/>
      <c r="T131" s="1104"/>
      <c r="U131" s="1104"/>
      <c r="V131" s="1104"/>
      <c r="W131" s="1104"/>
      <c r="X131" s="1104"/>
      <c r="Y131" s="1104"/>
      <c r="Z131" s="1104"/>
      <c r="AA131" s="1155"/>
      <c r="AB131" s="1342"/>
      <c r="AC131" s="1342"/>
      <c r="AD131" s="1342"/>
      <c r="AE131" s="1342"/>
      <c r="AF131" s="1342"/>
      <c r="AG131" s="1114" t="s">
        <v>3670</v>
      </c>
      <c r="AH131" s="1114" t="s">
        <v>3674</v>
      </c>
      <c r="AI131" s="1126" t="s">
        <v>3675</v>
      </c>
      <c r="AJ131" s="1114" t="s">
        <v>3676</v>
      </c>
      <c r="AK131" s="1141"/>
      <c r="AL131" s="1141"/>
      <c r="AM131" s="1141"/>
      <c r="AN131" s="1110"/>
      <c r="AO131" s="1104"/>
      <c r="AP131" s="1104"/>
      <c r="AQ131" s="1110"/>
      <c r="AR131" s="1104"/>
      <c r="AS131" s="1104"/>
      <c r="AT131" s="1110"/>
      <c r="AU131" s="1104"/>
      <c r="AV131" s="1104"/>
      <c r="AW131" s="1110"/>
      <c r="AX131" s="1104"/>
      <c r="AY131" s="1104"/>
      <c r="AZ131" s="1110"/>
      <c r="BA131" s="1104"/>
      <c r="BB131" s="1104"/>
      <c r="BC131" s="1110"/>
      <c r="BD131" s="1104"/>
      <c r="BE131" s="1104"/>
      <c r="BF131" s="1110"/>
      <c r="BG131" s="1104"/>
      <c r="BH131" s="1104"/>
      <c r="BI131" s="1141"/>
      <c r="BJ131" s="1141"/>
    </row>
    <row r="132" spans="2:62" ht="16.149999999999999" customHeight="1" outlineLevel="1">
      <c r="B132" s="1154"/>
      <c r="C132" s="1154"/>
      <c r="D132" s="1341"/>
      <c r="E132" s="1140"/>
      <c r="F132" s="1140"/>
      <c r="G132" s="1140"/>
      <c r="H132" s="1121"/>
      <c r="I132" s="1126" t="s">
        <v>3678</v>
      </c>
      <c r="J132" s="1127" t="s">
        <v>1296</v>
      </c>
      <c r="K132" s="1118">
        <v>1</v>
      </c>
      <c r="L132" s="1106" t="s">
        <v>1351</v>
      </c>
      <c r="M132" s="1105" t="s">
        <v>3910</v>
      </c>
      <c r="N132" s="1139" t="s">
        <v>1307</v>
      </c>
      <c r="O132" s="1104" t="s">
        <v>63</v>
      </c>
      <c r="P132" s="1134" t="s">
        <v>1311</v>
      </c>
      <c r="Q132" s="1104" t="s">
        <v>1312</v>
      </c>
      <c r="R132" s="1141"/>
      <c r="T132" s="1104"/>
      <c r="U132" s="1104"/>
      <c r="V132" s="1104"/>
      <c r="W132" s="1104"/>
      <c r="X132" s="1104"/>
      <c r="Y132" s="1104"/>
      <c r="Z132" s="1104"/>
      <c r="AA132" s="1118"/>
      <c r="AB132" s="1342"/>
      <c r="AC132" s="1342"/>
      <c r="AD132" s="1342"/>
      <c r="AE132" s="1342"/>
      <c r="AF132" s="1342"/>
      <c r="AG132" s="1114" t="s">
        <v>3677</v>
      </c>
      <c r="AH132" s="1126" t="s">
        <v>3678</v>
      </c>
      <c r="AI132" s="1114" t="s">
        <v>3679</v>
      </c>
      <c r="AJ132" s="1126" t="s">
        <v>3680</v>
      </c>
      <c r="AK132" s="1141"/>
      <c r="AL132" s="1141"/>
      <c r="AM132" s="1141"/>
      <c r="AN132" s="1110"/>
      <c r="AO132" s="1104"/>
      <c r="AP132" s="1104"/>
      <c r="AQ132" s="1110"/>
      <c r="AR132" s="1104"/>
      <c r="AS132" s="1104"/>
      <c r="AT132" s="1110"/>
      <c r="AU132" s="1104"/>
      <c r="AV132" s="1104"/>
      <c r="AW132" s="1110"/>
      <c r="AX132" s="1104"/>
      <c r="AY132" s="1104"/>
      <c r="AZ132" s="1110"/>
      <c r="BA132" s="1104"/>
      <c r="BB132" s="1104"/>
      <c r="BC132" s="1110"/>
      <c r="BD132" s="1104"/>
      <c r="BE132" s="1104"/>
      <c r="BF132" s="1110"/>
      <c r="BG132" s="1104"/>
      <c r="BH132" s="1104"/>
      <c r="BI132" s="1141"/>
      <c r="BJ132" s="1141"/>
    </row>
    <row r="133" spans="2:62" ht="16.149999999999999" customHeight="1" outlineLevel="1">
      <c r="B133" s="1154"/>
      <c r="C133" s="1154"/>
      <c r="D133" s="1341"/>
      <c r="E133" s="1140"/>
      <c r="F133" s="1140"/>
      <c r="G133" s="1140"/>
      <c r="H133" s="1121"/>
      <c r="I133" s="1114" t="s">
        <v>3681</v>
      </c>
      <c r="J133" s="1127" t="s">
        <v>1297</v>
      </c>
      <c r="K133" s="1118">
        <v>1</v>
      </c>
      <c r="L133" s="1106" t="s">
        <v>1351</v>
      </c>
      <c r="M133" s="1105"/>
      <c r="N133" s="1139" t="s">
        <v>1307</v>
      </c>
      <c r="O133" s="1104" t="s">
        <v>63</v>
      </c>
      <c r="P133" s="1134" t="s">
        <v>1311</v>
      </c>
      <c r="Q133" s="1104" t="s">
        <v>1312</v>
      </c>
      <c r="R133" s="1141"/>
      <c r="S133" s="1103"/>
      <c r="T133" s="1104"/>
      <c r="U133" s="1104"/>
      <c r="V133" s="1104"/>
      <c r="W133" s="1104"/>
      <c r="X133" s="1104"/>
      <c r="Y133" s="1104"/>
      <c r="Z133" s="1104"/>
      <c r="AA133" s="1118"/>
      <c r="AB133" s="1342"/>
      <c r="AC133" s="1342"/>
      <c r="AD133" s="1342"/>
      <c r="AE133" s="1342"/>
      <c r="AF133" s="1342"/>
      <c r="AG133" s="1114" t="s">
        <v>3712</v>
      </c>
      <c r="AH133" s="1114" t="s">
        <v>3681</v>
      </c>
      <c r="AI133" s="1114" t="s">
        <v>3682</v>
      </c>
      <c r="AJ133" s="1114" t="s">
        <v>3683</v>
      </c>
      <c r="AK133" s="1141"/>
      <c r="AL133" s="1141"/>
      <c r="AM133" s="1141" t="s">
        <v>1323</v>
      </c>
      <c r="AN133" s="1110"/>
      <c r="AO133" s="1104"/>
      <c r="AP133" s="1104"/>
      <c r="AQ133" s="1110"/>
      <c r="AR133" s="1104"/>
      <c r="AS133" s="1104"/>
      <c r="AT133" s="1110"/>
      <c r="AU133" s="1104"/>
      <c r="AV133" s="1104"/>
      <c r="AW133" s="1110"/>
      <c r="AX133" s="1104"/>
      <c r="AY133" s="1104"/>
      <c r="AZ133" s="1110"/>
      <c r="BA133" s="1104"/>
      <c r="BB133" s="1104"/>
      <c r="BC133" s="1110"/>
      <c r="BD133" s="1104"/>
      <c r="BE133" s="1104"/>
      <c r="BF133" s="1110"/>
      <c r="BG133" s="1104"/>
      <c r="BH133" s="1104"/>
      <c r="BI133" s="1141"/>
      <c r="BJ133" s="1141"/>
    </row>
    <row r="134" spans="2:62" ht="16.149999999999999" customHeight="1" outlineLevel="1">
      <c r="B134" s="1154"/>
      <c r="C134" s="1154"/>
      <c r="D134" s="1341"/>
      <c r="E134" s="1140"/>
      <c r="F134" s="1140"/>
      <c r="G134" s="1140"/>
      <c r="H134" s="1121"/>
      <c r="I134" s="1114" t="s">
        <v>3685</v>
      </c>
      <c r="J134" s="1127" t="s">
        <v>216</v>
      </c>
      <c r="K134" s="1118">
        <v>1</v>
      </c>
      <c r="L134" s="1106" t="s">
        <v>1351</v>
      </c>
      <c r="M134" s="1105" t="s">
        <v>3910</v>
      </c>
      <c r="N134" s="1139" t="s">
        <v>1307</v>
      </c>
      <c r="O134" s="1104" t="s">
        <v>63</v>
      </c>
      <c r="P134" s="1134" t="s">
        <v>1271</v>
      </c>
      <c r="Q134" s="1104" t="s">
        <v>1324</v>
      </c>
      <c r="R134" s="1141"/>
      <c r="S134" s="1103"/>
      <c r="T134" s="1104"/>
      <c r="U134" s="1104"/>
      <c r="V134" s="1104"/>
      <c r="W134" s="1104"/>
      <c r="X134" s="1104"/>
      <c r="Y134" s="1104"/>
      <c r="Z134" s="1104"/>
      <c r="AA134" s="1118"/>
      <c r="AB134" s="1342"/>
      <c r="AC134" s="1342"/>
      <c r="AD134" s="1342"/>
      <c r="AE134" s="1342"/>
      <c r="AF134" s="1342"/>
      <c r="AG134" s="1114" t="s">
        <v>3684</v>
      </c>
      <c r="AH134" s="1114" t="s">
        <v>3685</v>
      </c>
      <c r="AI134" s="1114" t="s">
        <v>3686</v>
      </c>
      <c r="AJ134" s="1114" t="s">
        <v>3687</v>
      </c>
      <c r="AK134" s="1141"/>
      <c r="AL134" s="1141"/>
      <c r="AM134" s="1141"/>
      <c r="AN134" s="1110"/>
      <c r="AO134" s="1104"/>
      <c r="AP134" s="1104"/>
      <c r="AQ134" s="1110"/>
      <c r="AR134" s="1104"/>
      <c r="AS134" s="1104"/>
      <c r="AT134" s="1110"/>
      <c r="AU134" s="1104"/>
      <c r="AV134" s="1104"/>
      <c r="AW134" s="1110"/>
      <c r="AX134" s="1104"/>
      <c r="AY134" s="1104"/>
      <c r="AZ134" s="1110"/>
      <c r="BA134" s="1104"/>
      <c r="BB134" s="1104"/>
      <c r="BC134" s="1110"/>
      <c r="BD134" s="1104"/>
      <c r="BE134" s="1104"/>
      <c r="BF134" s="1110"/>
      <c r="BG134" s="1104"/>
      <c r="BH134" s="1104"/>
      <c r="BI134" s="1141"/>
      <c r="BJ134" s="1141"/>
    </row>
    <row r="135" spans="2:62" ht="16.149999999999999" customHeight="1" outlineLevel="1">
      <c r="B135" s="1154"/>
      <c r="C135" s="1154"/>
      <c r="D135" s="1341"/>
      <c r="E135" s="1140"/>
      <c r="F135" s="1140"/>
      <c r="G135" s="1140"/>
      <c r="H135" s="1121"/>
      <c r="I135" s="1114" t="s">
        <v>3689</v>
      </c>
      <c r="J135" s="1108" t="s">
        <v>1298</v>
      </c>
      <c r="K135" s="1118">
        <v>2</v>
      </c>
      <c r="L135" s="1106" t="s">
        <v>1351</v>
      </c>
      <c r="M135" s="1105"/>
      <c r="N135" s="1139" t="s">
        <v>1307</v>
      </c>
      <c r="O135" s="1104" t="s">
        <v>63</v>
      </c>
      <c r="P135" s="1134" t="s">
        <v>1135</v>
      </c>
      <c r="Q135" s="1104" t="s">
        <v>3317</v>
      </c>
      <c r="R135" s="1141"/>
      <c r="S135" s="1103"/>
      <c r="T135" s="1111"/>
      <c r="U135" s="1111"/>
      <c r="V135" s="1111"/>
      <c r="W135" s="1111"/>
      <c r="X135" s="1111"/>
      <c r="Y135" s="1111"/>
      <c r="Z135" s="1111"/>
      <c r="AA135" s="1144"/>
      <c r="AB135" s="1342"/>
      <c r="AC135" s="1342"/>
      <c r="AD135" s="1342"/>
      <c r="AE135" s="1342"/>
      <c r="AF135" s="1342"/>
      <c r="AG135" s="1114" t="s">
        <v>3688</v>
      </c>
      <c r="AH135" s="1114" t="s">
        <v>3689</v>
      </c>
      <c r="AI135" s="1114" t="s">
        <v>3690</v>
      </c>
      <c r="AJ135" s="1114" t="s">
        <v>3691</v>
      </c>
      <c r="AK135" s="1114" t="s">
        <v>3476</v>
      </c>
      <c r="AL135" s="1114" t="s">
        <v>3692</v>
      </c>
      <c r="AM135" s="1114" t="s">
        <v>1325</v>
      </c>
      <c r="AN135" s="1110"/>
      <c r="AO135" s="1104"/>
      <c r="AP135" s="1104"/>
      <c r="AQ135" s="1110"/>
      <c r="AR135" s="1104"/>
      <c r="AS135" s="1104"/>
      <c r="AT135" s="1110"/>
      <c r="AU135" s="1104"/>
      <c r="AV135" s="1104"/>
      <c r="AW135" s="1110"/>
      <c r="AX135" s="1104"/>
      <c r="AY135" s="1104"/>
      <c r="AZ135" s="1110"/>
      <c r="BA135" s="1104"/>
      <c r="BB135" s="1104"/>
      <c r="BC135" s="1110"/>
      <c r="BD135" s="1104"/>
      <c r="BE135" s="1104"/>
      <c r="BF135" s="1110"/>
      <c r="BG135" s="1104"/>
      <c r="BH135" s="1104"/>
      <c r="BI135" s="1141"/>
      <c r="BJ135" s="1141"/>
    </row>
    <row r="136" spans="2:62" ht="16.149999999999999" customHeight="1" outlineLevel="1">
      <c r="B136" s="1154"/>
      <c r="C136" s="1154"/>
      <c r="D136" s="1341"/>
      <c r="E136" s="1140"/>
      <c r="F136" s="1140"/>
      <c r="G136" s="1140"/>
      <c r="H136" s="1121"/>
      <c r="I136" s="1142" t="s">
        <v>3693</v>
      </c>
      <c r="J136" s="1108" t="s">
        <v>1299</v>
      </c>
      <c r="K136" s="1118">
        <v>1</v>
      </c>
      <c r="L136" s="1106" t="s">
        <v>1351</v>
      </c>
      <c r="M136" s="1105"/>
      <c r="N136" s="1139" t="s">
        <v>1307</v>
      </c>
      <c r="O136" s="1104" t="s">
        <v>63</v>
      </c>
      <c r="P136" s="1134" t="s">
        <v>1135</v>
      </c>
      <c r="Q136" s="1104" t="s">
        <v>3316</v>
      </c>
      <c r="R136" s="1141"/>
      <c r="S136" s="1103"/>
      <c r="T136" s="1104"/>
      <c r="U136" s="1104"/>
      <c r="V136" s="1104"/>
      <c r="W136" s="1104"/>
      <c r="X136" s="1104"/>
      <c r="Y136" s="1104"/>
      <c r="Z136" s="1104"/>
      <c r="AA136" s="1118"/>
      <c r="AB136" s="1342"/>
      <c r="AC136" s="1342"/>
      <c r="AD136" s="1342"/>
      <c r="AE136" s="1342"/>
      <c r="AF136" s="1342"/>
      <c r="AG136" s="1114" t="s">
        <v>3476</v>
      </c>
      <c r="AH136" s="1142" t="s">
        <v>3693</v>
      </c>
      <c r="AI136" s="1114" t="s">
        <v>3477</v>
      </c>
      <c r="AJ136" s="1142" t="s">
        <v>3693</v>
      </c>
      <c r="AK136" s="1114" t="s">
        <v>3548</v>
      </c>
      <c r="AL136" s="1142" t="s">
        <v>3693</v>
      </c>
      <c r="AM136" s="1114" t="s">
        <v>1326</v>
      </c>
      <c r="AN136" s="1110"/>
      <c r="AO136" s="1104"/>
      <c r="AP136" s="1104"/>
      <c r="AQ136" s="1110"/>
      <c r="AR136" s="1104"/>
      <c r="AS136" s="1104"/>
      <c r="AT136" s="1110"/>
      <c r="AU136" s="1104"/>
      <c r="AV136" s="1104"/>
      <c r="AW136" s="1110"/>
      <c r="AX136" s="1104"/>
      <c r="AY136" s="1104"/>
      <c r="AZ136" s="1110"/>
      <c r="BA136" s="1104"/>
      <c r="BB136" s="1104"/>
      <c r="BC136" s="1110"/>
      <c r="BD136" s="1104"/>
      <c r="BE136" s="1104"/>
      <c r="BF136" s="1110"/>
      <c r="BG136" s="1104"/>
      <c r="BH136" s="1104"/>
      <c r="BI136" s="1141"/>
      <c r="BJ136" s="1141"/>
    </row>
    <row r="137" spans="2:62" ht="16.149999999999999" customHeight="1" outlineLevel="1">
      <c r="B137" s="1154"/>
      <c r="C137" s="1154"/>
      <c r="D137" s="1341"/>
      <c r="E137" s="1140"/>
      <c r="F137" s="1140"/>
      <c r="G137" s="1140"/>
      <c r="H137" s="1121"/>
      <c r="I137" s="1140" t="s">
        <v>3695</v>
      </c>
      <c r="J137" s="1166" t="s">
        <v>1204</v>
      </c>
      <c r="K137" s="1118">
        <v>18</v>
      </c>
      <c r="L137" s="1106" t="s">
        <v>1351</v>
      </c>
      <c r="M137" s="1105" t="s">
        <v>3910</v>
      </c>
      <c r="N137" s="1139" t="s">
        <v>1307</v>
      </c>
      <c r="O137" s="1104" t="s">
        <v>63</v>
      </c>
      <c r="P137" s="1134" t="s">
        <v>1135</v>
      </c>
      <c r="Q137" s="1104"/>
      <c r="R137" s="1104"/>
      <c r="S137" s="1103"/>
      <c r="T137" s="1104"/>
      <c r="U137" s="1104"/>
      <c r="V137" s="1104"/>
      <c r="W137" s="1104"/>
      <c r="X137" s="1104"/>
      <c r="Y137" s="1104"/>
      <c r="Z137" s="1104"/>
      <c r="AA137" s="1118"/>
      <c r="AB137" s="1342"/>
      <c r="AC137" s="1342"/>
      <c r="AD137" s="1342"/>
      <c r="AE137" s="1342"/>
      <c r="AF137" s="1342"/>
      <c r="AG137" s="1167" t="s">
        <v>3694</v>
      </c>
      <c r="AH137" s="1140" t="s">
        <v>3695</v>
      </c>
      <c r="AI137" s="1141"/>
      <c r="AJ137" s="1173"/>
      <c r="AK137" s="1141"/>
      <c r="AL137" s="1141"/>
      <c r="AM137" s="1140" t="s">
        <v>1327</v>
      </c>
      <c r="AN137" s="1110"/>
      <c r="AO137" s="1104"/>
      <c r="AP137" s="1104"/>
      <c r="AQ137" s="1110"/>
      <c r="AR137" s="1104"/>
      <c r="AS137" s="1104"/>
      <c r="AT137" s="1110"/>
      <c r="AU137" s="1104"/>
      <c r="AV137" s="1104"/>
      <c r="AW137" s="1110"/>
      <c r="AX137" s="1104"/>
      <c r="AY137" s="1104"/>
      <c r="AZ137" s="1110"/>
      <c r="BA137" s="1104"/>
      <c r="BB137" s="1104"/>
      <c r="BC137" s="1110"/>
      <c r="BD137" s="1104"/>
      <c r="BE137" s="1104"/>
      <c r="BF137" s="1110"/>
      <c r="BG137" s="1104"/>
      <c r="BH137" s="1104"/>
      <c r="BI137" s="1141"/>
      <c r="BJ137" s="1141"/>
    </row>
    <row r="138" spans="2:62" ht="16.149999999999999" customHeight="1" outlineLevel="1">
      <c r="B138" s="1154"/>
      <c r="C138" s="1154"/>
      <c r="D138" s="1341"/>
      <c r="E138" s="1140"/>
      <c r="F138" s="1140"/>
      <c r="G138" s="1140"/>
      <c r="H138" s="1121"/>
      <c r="I138" s="1114" t="s">
        <v>3696</v>
      </c>
      <c r="J138" s="1127" t="s">
        <v>1300</v>
      </c>
      <c r="K138" s="1121">
        <v>6</v>
      </c>
      <c r="L138" s="1106" t="s">
        <v>1351</v>
      </c>
      <c r="M138" s="1105" t="s">
        <v>3910</v>
      </c>
      <c r="N138" s="1139" t="s">
        <v>1307</v>
      </c>
      <c r="O138" s="1104" t="s">
        <v>63</v>
      </c>
      <c r="P138" s="1134" t="s">
        <v>1135</v>
      </c>
      <c r="Q138" s="1141"/>
      <c r="R138" s="1141"/>
      <c r="S138" s="1154"/>
      <c r="T138" s="1141"/>
      <c r="U138" s="1141"/>
      <c r="V138" s="1141"/>
      <c r="W138" s="1141"/>
      <c r="X138" s="1141"/>
      <c r="Y138" s="1141"/>
      <c r="Z138" s="1141"/>
      <c r="AA138" s="1141"/>
      <c r="AB138" s="1342"/>
      <c r="AC138" s="1342"/>
      <c r="AD138" s="1342"/>
      <c r="AE138" s="1342"/>
      <c r="AF138" s="1342"/>
      <c r="AG138" s="1167" t="s">
        <v>3694</v>
      </c>
      <c r="AH138" s="1114" t="s">
        <v>3696</v>
      </c>
      <c r="AI138" s="1141"/>
      <c r="AJ138" s="1141"/>
      <c r="AK138" s="1141"/>
      <c r="AL138" s="1141"/>
      <c r="AM138" s="1114" t="s">
        <v>1328</v>
      </c>
      <c r="AN138" s="1110"/>
      <c r="AO138" s="1104"/>
      <c r="AP138" s="1104"/>
      <c r="AQ138" s="1110"/>
      <c r="AR138" s="1104"/>
      <c r="AS138" s="1104"/>
      <c r="AT138" s="1110"/>
      <c r="AU138" s="1104"/>
      <c r="AV138" s="1104"/>
      <c r="AW138" s="1110"/>
      <c r="AX138" s="1104"/>
      <c r="AY138" s="1104"/>
      <c r="AZ138" s="1110"/>
      <c r="BA138" s="1104"/>
      <c r="BB138" s="1104"/>
      <c r="BC138" s="1110"/>
      <c r="BD138" s="1104"/>
      <c r="BE138" s="1104"/>
      <c r="BF138" s="1110"/>
      <c r="BG138" s="1104"/>
      <c r="BH138" s="1104"/>
      <c r="BI138" s="1141"/>
      <c r="BJ138" s="1141"/>
    </row>
    <row r="139" spans="2:62" ht="16.149999999999999" customHeight="1" outlineLevel="1">
      <c r="B139" s="1154"/>
      <c r="C139" s="1154"/>
      <c r="D139" s="1341"/>
      <c r="E139" s="1140"/>
      <c r="F139" s="1140"/>
      <c r="G139" s="1140"/>
      <c r="H139" s="1121"/>
      <c r="I139" s="1140" t="s">
        <v>3698</v>
      </c>
      <c r="J139" s="1166" t="s">
        <v>1301</v>
      </c>
      <c r="K139" s="1121">
        <v>4</v>
      </c>
      <c r="L139" s="1106" t="s">
        <v>1351</v>
      </c>
      <c r="M139" s="1105" t="s">
        <v>3910</v>
      </c>
      <c r="N139" s="1139" t="s">
        <v>1307</v>
      </c>
      <c r="O139" s="1104" t="s">
        <v>63</v>
      </c>
      <c r="P139" s="1134" t="s">
        <v>1135</v>
      </c>
      <c r="Q139" s="1141"/>
      <c r="R139" s="1141"/>
      <c r="S139" s="1154"/>
      <c r="T139" s="1141"/>
      <c r="U139" s="1141"/>
      <c r="V139" s="1141"/>
      <c r="W139" s="1141"/>
      <c r="X139" s="1141"/>
      <c r="Y139" s="1141"/>
      <c r="Z139" s="1141"/>
      <c r="AA139" s="1141"/>
      <c r="AB139" s="1342"/>
      <c r="AC139" s="1342"/>
      <c r="AD139" s="1342"/>
      <c r="AE139" s="1342"/>
      <c r="AF139" s="1342"/>
      <c r="AG139" s="1167" t="s">
        <v>3697</v>
      </c>
      <c r="AH139" s="1140" t="s">
        <v>3698</v>
      </c>
      <c r="AI139" s="1141"/>
      <c r="AJ139" s="1141"/>
      <c r="AK139" s="1141"/>
      <c r="AL139" s="1141"/>
      <c r="AM139" s="1140" t="s">
        <v>1329</v>
      </c>
      <c r="AN139" s="1110"/>
      <c r="AO139" s="1104"/>
      <c r="AP139" s="1104"/>
      <c r="AQ139" s="1110"/>
      <c r="AR139" s="1104"/>
      <c r="AS139" s="1104"/>
      <c r="AT139" s="1110"/>
      <c r="AU139" s="1104"/>
      <c r="AV139" s="1104"/>
      <c r="AW139" s="1110"/>
      <c r="AX139" s="1104"/>
      <c r="AY139" s="1104"/>
      <c r="AZ139" s="1110"/>
      <c r="BA139" s="1104"/>
      <c r="BB139" s="1104"/>
      <c r="BC139" s="1110"/>
      <c r="BD139" s="1104"/>
      <c r="BE139" s="1104"/>
      <c r="BF139" s="1110"/>
      <c r="BG139" s="1104"/>
      <c r="BH139" s="1104"/>
      <c r="BI139" s="1141"/>
      <c r="BJ139" s="1141"/>
    </row>
    <row r="140" spans="2:62" ht="16.149999999999999" customHeight="1" outlineLevel="1">
      <c r="B140" s="1154"/>
      <c r="C140" s="1154"/>
      <c r="D140" s="1341"/>
      <c r="E140" s="1140"/>
      <c r="F140" s="1140"/>
      <c r="G140" s="1140"/>
      <c r="H140" s="1121"/>
      <c r="I140" s="1140" t="s">
        <v>3699</v>
      </c>
      <c r="J140" s="1166" t="s">
        <v>1302</v>
      </c>
      <c r="K140" s="1121">
        <v>9</v>
      </c>
      <c r="L140" s="1106" t="s">
        <v>1351</v>
      </c>
      <c r="M140" s="1105" t="s">
        <v>3910</v>
      </c>
      <c r="N140" s="1139" t="s">
        <v>1307</v>
      </c>
      <c r="O140" s="1104" t="s">
        <v>63</v>
      </c>
      <c r="P140" s="1134" t="s">
        <v>1135</v>
      </c>
      <c r="Q140" s="1141"/>
      <c r="R140" s="1141"/>
      <c r="S140" s="1154"/>
      <c r="T140" s="1141"/>
      <c r="U140" s="1141"/>
      <c r="V140" s="1141"/>
      <c r="W140" s="1141"/>
      <c r="X140" s="1141"/>
      <c r="Y140" s="1141"/>
      <c r="Z140" s="1141"/>
      <c r="AA140" s="1141"/>
      <c r="AB140" s="1342"/>
      <c r="AC140" s="1342"/>
      <c r="AD140" s="1342"/>
      <c r="AE140" s="1342"/>
      <c r="AF140" s="1342"/>
      <c r="AG140" s="1167" t="s">
        <v>3697</v>
      </c>
      <c r="AH140" s="1140" t="s">
        <v>3699</v>
      </c>
      <c r="AI140" s="1141"/>
      <c r="AJ140" s="1141"/>
      <c r="AK140" s="1141"/>
      <c r="AL140" s="1141"/>
      <c r="AM140" s="1140" t="s">
        <v>1330</v>
      </c>
      <c r="AN140" s="1110"/>
      <c r="AO140" s="1104"/>
      <c r="AP140" s="1104"/>
      <c r="AQ140" s="1110"/>
      <c r="AR140" s="1104"/>
      <c r="AS140" s="1104"/>
      <c r="AT140" s="1110"/>
      <c r="AU140" s="1104"/>
      <c r="AV140" s="1104"/>
      <c r="AW140" s="1110"/>
      <c r="AX140" s="1104"/>
      <c r="AY140" s="1104"/>
      <c r="AZ140" s="1110"/>
      <c r="BA140" s="1104"/>
      <c r="BB140" s="1104"/>
      <c r="BC140" s="1110"/>
      <c r="BD140" s="1104"/>
      <c r="BE140" s="1104"/>
      <c r="BF140" s="1110"/>
      <c r="BG140" s="1104"/>
      <c r="BH140" s="1104"/>
      <c r="BI140" s="1141"/>
      <c r="BJ140" s="1141"/>
    </row>
    <row r="141" spans="2:62" ht="16.149999999999999" customHeight="1" outlineLevel="1">
      <c r="B141" s="1154"/>
      <c r="C141" s="1154"/>
      <c r="D141" s="1341"/>
      <c r="E141" s="1140"/>
      <c r="F141" s="1140"/>
      <c r="G141" s="1140"/>
      <c r="H141" s="1121"/>
      <c r="I141" s="1140" t="s">
        <v>3701</v>
      </c>
      <c r="J141" s="1174" t="s">
        <v>1303</v>
      </c>
      <c r="K141" s="1121">
        <v>5</v>
      </c>
      <c r="L141" s="1106" t="s">
        <v>1351</v>
      </c>
      <c r="M141" s="1105" t="s">
        <v>3910</v>
      </c>
      <c r="N141" s="1139" t="s">
        <v>1307</v>
      </c>
      <c r="O141" s="1104" t="s">
        <v>63</v>
      </c>
      <c r="P141" s="1134" t="s">
        <v>1135</v>
      </c>
      <c r="Q141" s="1141"/>
      <c r="R141" s="1141"/>
      <c r="S141" s="1154"/>
      <c r="T141" s="1141"/>
      <c r="U141" s="1141"/>
      <c r="V141" s="1141"/>
      <c r="W141" s="1141"/>
      <c r="X141" s="1141"/>
      <c r="Y141" s="1141"/>
      <c r="Z141" s="1141"/>
      <c r="AA141" s="1141"/>
      <c r="AB141" s="1342"/>
      <c r="AC141" s="1342"/>
      <c r="AD141" s="1342"/>
      <c r="AE141" s="1342"/>
      <c r="AF141" s="1342"/>
      <c r="AG141" s="1167" t="s">
        <v>3700</v>
      </c>
      <c r="AH141" s="1140" t="s">
        <v>3701</v>
      </c>
      <c r="AI141" s="1141"/>
      <c r="AJ141" s="1141"/>
      <c r="AK141" s="1141"/>
      <c r="AL141" s="1141"/>
      <c r="AM141" s="1140" t="s">
        <v>1331</v>
      </c>
      <c r="AN141" s="1110"/>
      <c r="AO141" s="1104"/>
      <c r="AP141" s="1104"/>
      <c r="AQ141" s="1110"/>
      <c r="AR141" s="1104"/>
      <c r="AS141" s="1104"/>
      <c r="AT141" s="1110"/>
      <c r="AU141" s="1104"/>
      <c r="AV141" s="1104"/>
      <c r="AW141" s="1110"/>
      <c r="AX141" s="1104"/>
      <c r="AY141" s="1104"/>
      <c r="AZ141" s="1110"/>
      <c r="BA141" s="1104"/>
      <c r="BB141" s="1104"/>
      <c r="BC141" s="1110"/>
      <c r="BD141" s="1104"/>
      <c r="BE141" s="1104"/>
      <c r="BF141" s="1110"/>
      <c r="BG141" s="1104"/>
      <c r="BH141" s="1104"/>
      <c r="BI141" s="1141"/>
      <c r="BJ141" s="1141"/>
    </row>
    <row r="142" spans="2:62" ht="16.149999999999999" customHeight="1" outlineLevel="1">
      <c r="B142" s="1154"/>
      <c r="C142" s="1154"/>
      <c r="D142" s="1341"/>
      <c r="E142" s="1140"/>
      <c r="F142" s="1140"/>
      <c r="G142" s="1140"/>
      <c r="H142" s="1121"/>
      <c r="I142" s="1126" t="s">
        <v>3703</v>
      </c>
      <c r="J142" s="1174" t="s">
        <v>1304</v>
      </c>
      <c r="K142" s="1121">
        <v>1</v>
      </c>
      <c r="L142" s="1106" t="s">
        <v>1351</v>
      </c>
      <c r="M142" s="1105" t="s">
        <v>3910</v>
      </c>
      <c r="N142" s="1139" t="s">
        <v>1307</v>
      </c>
      <c r="O142" s="1104" t="s">
        <v>1227</v>
      </c>
      <c r="P142" s="1134" t="s">
        <v>1227</v>
      </c>
      <c r="Q142" s="1141" t="s">
        <v>1332</v>
      </c>
      <c r="R142" s="1141"/>
      <c r="S142" s="1154"/>
      <c r="T142" s="1141"/>
      <c r="U142" s="1141"/>
      <c r="V142" s="1141"/>
      <c r="W142" s="1141"/>
      <c r="X142" s="1141"/>
      <c r="Y142" s="1141"/>
      <c r="Z142" s="1141"/>
      <c r="AA142" s="1141"/>
      <c r="AB142" s="1342"/>
      <c r="AC142" s="1342"/>
      <c r="AD142" s="1342"/>
      <c r="AE142" s="1342"/>
      <c r="AF142" s="1342"/>
      <c r="AG142" s="1126" t="s">
        <v>3702</v>
      </c>
      <c r="AH142" s="1126" t="s">
        <v>3703</v>
      </c>
      <c r="AI142" s="1126" t="s">
        <v>3704</v>
      </c>
      <c r="AJ142" s="1126" t="s">
        <v>3705</v>
      </c>
      <c r="AK142" s="1175"/>
      <c r="AL142" s="1175"/>
      <c r="AM142" s="1141"/>
      <c r="AN142" s="1110"/>
      <c r="AO142" s="1104"/>
      <c r="AP142" s="1104"/>
      <c r="AQ142" s="1110"/>
      <c r="AR142" s="1104"/>
      <c r="AS142" s="1104"/>
      <c r="AT142" s="1110"/>
      <c r="AU142" s="1104"/>
      <c r="AV142" s="1104"/>
      <c r="AW142" s="1110"/>
      <c r="AX142" s="1104"/>
      <c r="AY142" s="1104"/>
      <c r="AZ142" s="1110"/>
      <c r="BA142" s="1104"/>
      <c r="BB142" s="1104"/>
      <c r="BC142" s="1110"/>
      <c r="BD142" s="1104"/>
      <c r="BE142" s="1104"/>
      <c r="BF142" s="1110"/>
      <c r="BG142" s="1104"/>
      <c r="BH142" s="1104"/>
      <c r="BI142" s="1141"/>
      <c r="BJ142" s="1141"/>
    </row>
    <row r="143" spans="2:62" ht="16.149999999999999" customHeight="1" outlineLevel="1">
      <c r="B143" s="1154"/>
      <c r="C143" s="1154"/>
      <c r="D143" s="1341"/>
      <c r="E143" s="1140"/>
      <c r="F143" s="1140"/>
      <c r="G143" s="1140"/>
      <c r="H143" s="1121"/>
      <c r="I143" s="1176" t="s">
        <v>3707</v>
      </c>
      <c r="J143" s="1174" t="s">
        <v>1305</v>
      </c>
      <c r="K143" s="1121">
        <v>1</v>
      </c>
      <c r="L143" s="1106" t="s">
        <v>1351</v>
      </c>
      <c r="M143" s="1105" t="s">
        <v>3910</v>
      </c>
      <c r="N143" s="1139" t="s">
        <v>1307</v>
      </c>
      <c r="O143" s="1104" t="s">
        <v>1227</v>
      </c>
      <c r="P143" s="1134" t="s">
        <v>1227</v>
      </c>
      <c r="Q143" s="1141" t="s">
        <v>1333</v>
      </c>
      <c r="R143" s="1141"/>
      <c r="S143" s="1154"/>
      <c r="T143" s="1141"/>
      <c r="U143" s="1141"/>
      <c r="V143" s="1141"/>
      <c r="W143" s="1141"/>
      <c r="X143" s="1141"/>
      <c r="Y143" s="1141"/>
      <c r="Z143" s="1141"/>
      <c r="AA143" s="1141"/>
      <c r="AB143" s="1342"/>
      <c r="AC143" s="1342"/>
      <c r="AD143" s="1342"/>
      <c r="AE143" s="1342"/>
      <c r="AF143" s="1342"/>
      <c r="AG143" s="1176" t="s">
        <v>3706</v>
      </c>
      <c r="AH143" s="1176" t="s">
        <v>3707</v>
      </c>
      <c r="AI143" s="1176" t="s">
        <v>3708</v>
      </c>
      <c r="AJ143" s="1176" t="s">
        <v>3709</v>
      </c>
      <c r="AK143" s="1177" t="s">
        <v>3710</v>
      </c>
      <c r="AL143" s="1177" t="s">
        <v>3711</v>
      </c>
      <c r="AM143" s="1141"/>
      <c r="AN143" s="1110"/>
      <c r="AO143" s="1104"/>
      <c r="AP143" s="1104"/>
      <c r="AQ143" s="1110"/>
      <c r="AR143" s="1104"/>
      <c r="AS143" s="1104"/>
      <c r="AT143" s="1110"/>
      <c r="AU143" s="1104"/>
      <c r="AV143" s="1104"/>
      <c r="AW143" s="1110"/>
      <c r="AX143" s="1104"/>
      <c r="AY143" s="1104"/>
      <c r="AZ143" s="1110"/>
      <c r="BA143" s="1104"/>
      <c r="BB143" s="1104"/>
      <c r="BC143" s="1110"/>
      <c r="BD143" s="1104"/>
      <c r="BE143" s="1104"/>
      <c r="BF143" s="1110"/>
      <c r="BG143" s="1104"/>
      <c r="BH143" s="1104"/>
      <c r="BI143" s="1141"/>
      <c r="BJ143" s="1141"/>
    </row>
    <row r="144" spans="2:62">
      <c r="B144" s="1154"/>
      <c r="C144" s="1154"/>
      <c r="D144" s="1341"/>
      <c r="E144" s="1140"/>
      <c r="F144" s="1140"/>
      <c r="G144" s="1140"/>
      <c r="H144" s="1141"/>
      <c r="I144" s="1141"/>
      <c r="J144" s="1141"/>
      <c r="K144" s="1141"/>
      <c r="L144" s="1141"/>
      <c r="M144" s="1105"/>
      <c r="N144" s="1139"/>
      <c r="O144" s="1104"/>
      <c r="P144" s="1134"/>
      <c r="Q144" s="1141"/>
      <c r="R144" s="1141"/>
      <c r="S144" s="1154"/>
      <c r="T144" s="1141"/>
      <c r="U144" s="1141"/>
      <c r="V144" s="1141"/>
      <c r="W144" s="1141"/>
      <c r="X144" s="1141"/>
      <c r="Y144" s="1141"/>
      <c r="Z144" s="1141"/>
      <c r="AA144" s="1141"/>
      <c r="AB144" s="1342"/>
      <c r="AC144" s="1342"/>
      <c r="AD144" s="1342"/>
      <c r="AE144" s="1342"/>
      <c r="AF144" s="1342"/>
      <c r="AG144" s="1141"/>
      <c r="AH144" s="1141"/>
      <c r="AI144" s="1141"/>
      <c r="AJ144" s="1141"/>
      <c r="AK144" s="1141"/>
      <c r="AL144" s="1141"/>
      <c r="AM144" s="1141"/>
      <c r="AN144" s="1110"/>
      <c r="AO144" s="1104"/>
      <c r="AP144" s="1104"/>
      <c r="AQ144" s="1110"/>
      <c r="AR144" s="1104"/>
      <c r="AS144" s="1104"/>
      <c r="AT144" s="1110"/>
      <c r="AU144" s="1104"/>
      <c r="AV144" s="1104"/>
      <c r="AW144" s="1110"/>
      <c r="AX144" s="1104"/>
      <c r="AY144" s="1104"/>
      <c r="AZ144" s="1110"/>
      <c r="BA144" s="1104"/>
      <c r="BB144" s="1104"/>
      <c r="BC144" s="1110"/>
      <c r="BD144" s="1104"/>
      <c r="BE144" s="1104"/>
      <c r="BF144" s="1110"/>
      <c r="BG144" s="1104"/>
      <c r="BH144" s="1104"/>
      <c r="BI144" s="1141"/>
      <c r="BJ144" s="1141"/>
    </row>
    <row r="145" spans="2:62">
      <c r="B145" s="1179"/>
      <c r="C145" s="1180"/>
      <c r="D145" s="1180"/>
      <c r="E145" s="1180"/>
      <c r="F145" s="1180"/>
      <c r="G145" s="1180"/>
      <c r="H145" s="1180"/>
      <c r="I145" s="1178"/>
      <c r="J145" s="1181" t="s">
        <v>1104</v>
      </c>
      <c r="K145" s="1180"/>
      <c r="L145" s="1180" t="s">
        <v>1351</v>
      </c>
      <c r="M145" s="1182"/>
      <c r="N145" s="1182"/>
      <c r="O145" s="1180"/>
      <c r="P145" s="1180"/>
      <c r="Q145" s="1180"/>
      <c r="R145" s="1180"/>
      <c r="S145" s="1180"/>
      <c r="T145" s="1178"/>
      <c r="U145" s="1178"/>
      <c r="V145" s="1178"/>
      <c r="W145" s="1178"/>
      <c r="X145" s="1178"/>
      <c r="Y145" s="1178"/>
      <c r="Z145" s="1178"/>
      <c r="AA145" s="1178"/>
      <c r="AB145" s="1178"/>
      <c r="AC145" s="1178"/>
      <c r="AD145" s="1178"/>
      <c r="AE145" s="1178"/>
      <c r="AF145" s="1178"/>
      <c r="AG145" s="1178"/>
      <c r="AH145" s="1178"/>
      <c r="AI145" s="1178"/>
      <c r="AJ145" s="1178"/>
      <c r="AK145" s="1178"/>
      <c r="AL145" s="1178"/>
      <c r="AM145" s="1178"/>
      <c r="AN145" s="1178"/>
      <c r="AO145" s="1178"/>
      <c r="AP145" s="1178"/>
      <c r="AQ145" s="1183"/>
      <c r="AR145" s="1178"/>
      <c r="AS145" s="1178"/>
      <c r="AT145" s="1183"/>
      <c r="AU145" s="1178"/>
      <c r="AV145" s="1178"/>
      <c r="AW145" s="1183"/>
      <c r="AX145" s="1178"/>
      <c r="AY145" s="1178"/>
      <c r="AZ145" s="1183"/>
      <c r="BA145" s="1178"/>
      <c r="BB145" s="1178"/>
      <c r="BC145" s="1183"/>
      <c r="BD145" s="1178"/>
      <c r="BE145" s="1178"/>
      <c r="BF145" s="1183"/>
      <c r="BG145" s="1178"/>
      <c r="BH145" s="1178"/>
      <c r="BI145" s="1178"/>
      <c r="BJ145" s="1178"/>
    </row>
    <row r="146" spans="2:62" ht="16.149999999999999" customHeight="1" outlineLevel="1">
      <c r="B146" s="1154"/>
      <c r="C146" s="1154"/>
      <c r="D146" s="1341"/>
      <c r="E146" s="1140"/>
      <c r="F146" s="1140"/>
      <c r="G146" s="1140"/>
      <c r="H146" s="1121"/>
      <c r="I146" s="1141"/>
      <c r="J146" s="1127" t="s">
        <v>1334</v>
      </c>
      <c r="K146" s="1184">
        <v>1</v>
      </c>
      <c r="L146" s="1121" t="s">
        <v>1351</v>
      </c>
      <c r="M146" s="1105"/>
      <c r="N146" s="1139" t="s">
        <v>1306</v>
      </c>
      <c r="O146" s="1104" t="s">
        <v>63</v>
      </c>
      <c r="P146" s="1134" t="s">
        <v>1309</v>
      </c>
      <c r="Q146" s="1141"/>
      <c r="R146" s="1141"/>
      <c r="S146" s="1154"/>
      <c r="T146" s="1141"/>
      <c r="U146" s="1141"/>
      <c r="V146" s="1141"/>
      <c r="W146" s="1141"/>
      <c r="X146" s="1141"/>
      <c r="Y146" s="1141"/>
      <c r="Z146" s="1141"/>
      <c r="AA146" s="1141"/>
      <c r="AB146" s="1342"/>
      <c r="AC146" s="1342"/>
      <c r="AD146" s="1342"/>
      <c r="AE146" s="1342"/>
      <c r="AF146" s="1342"/>
      <c r="AG146" s="1141"/>
      <c r="AH146" s="1141"/>
      <c r="AI146" s="1141"/>
      <c r="AJ146" s="1141"/>
      <c r="AK146" s="1141"/>
      <c r="AL146" s="1141"/>
      <c r="AM146" s="1141"/>
      <c r="AN146" s="1110"/>
      <c r="AO146" s="1104"/>
      <c r="AP146" s="1104"/>
      <c r="AQ146" s="1110"/>
      <c r="AR146" s="1104"/>
      <c r="AS146" s="1104"/>
      <c r="AT146" s="1110"/>
      <c r="AU146" s="1104"/>
      <c r="AV146" s="1104"/>
      <c r="AW146" s="1110"/>
      <c r="AX146" s="1104"/>
      <c r="AY146" s="1104"/>
      <c r="AZ146" s="1110"/>
      <c r="BA146" s="1104"/>
      <c r="BB146" s="1104"/>
      <c r="BC146" s="1110"/>
      <c r="BD146" s="1104"/>
      <c r="BE146" s="1104"/>
      <c r="BF146" s="1110"/>
      <c r="BG146" s="1104"/>
      <c r="BH146" s="1104"/>
      <c r="BI146" s="1141"/>
      <c r="BJ146" s="1141"/>
    </row>
    <row r="147" spans="2:62" ht="16.149999999999999" customHeight="1" outlineLevel="1">
      <c r="B147" s="1154"/>
      <c r="C147" s="1154"/>
      <c r="D147" s="1341"/>
      <c r="E147" s="1140"/>
      <c r="F147" s="1140"/>
      <c r="G147" s="1140"/>
      <c r="H147" s="1121"/>
      <c r="I147" s="1141"/>
      <c r="J147" s="1166" t="s">
        <v>852</v>
      </c>
      <c r="K147" s="1184">
        <v>1</v>
      </c>
      <c r="L147" s="1121" t="s">
        <v>1351</v>
      </c>
      <c r="M147" s="1105"/>
      <c r="N147" s="1139" t="s">
        <v>1307</v>
      </c>
      <c r="O147" s="1104" t="s">
        <v>63</v>
      </c>
      <c r="P147" s="1134" t="s">
        <v>1309</v>
      </c>
      <c r="Q147" s="1141"/>
      <c r="R147" s="1141"/>
      <c r="S147" s="1154"/>
      <c r="T147" s="1141"/>
      <c r="U147" s="1141"/>
      <c r="V147" s="1141"/>
      <c r="W147" s="1141"/>
      <c r="X147" s="1141"/>
      <c r="Y147" s="1141"/>
      <c r="Z147" s="1141"/>
      <c r="AA147" s="1141"/>
      <c r="AB147" s="1342"/>
      <c r="AC147" s="1342"/>
      <c r="AD147" s="1342"/>
      <c r="AE147" s="1342"/>
      <c r="AF147" s="1342"/>
      <c r="AG147" s="1141"/>
      <c r="AH147" s="1141"/>
      <c r="AI147" s="1141"/>
      <c r="AJ147" s="1141"/>
      <c r="AK147" s="1141"/>
      <c r="AL147" s="1141"/>
      <c r="AM147" s="1141"/>
      <c r="AN147" s="1110"/>
      <c r="AO147" s="1104"/>
      <c r="AP147" s="1104"/>
      <c r="AQ147" s="1110"/>
      <c r="AR147" s="1104"/>
      <c r="AS147" s="1104"/>
      <c r="AT147" s="1110"/>
      <c r="AU147" s="1104"/>
      <c r="AV147" s="1104"/>
      <c r="AW147" s="1110"/>
      <c r="AX147" s="1104"/>
      <c r="AY147" s="1104"/>
      <c r="AZ147" s="1110"/>
      <c r="BA147" s="1104"/>
      <c r="BB147" s="1104"/>
      <c r="BC147" s="1110"/>
      <c r="BD147" s="1104"/>
      <c r="BE147" s="1104"/>
      <c r="BF147" s="1110"/>
      <c r="BG147" s="1104"/>
      <c r="BH147" s="1104"/>
      <c r="BI147" s="1141"/>
      <c r="BJ147" s="1141"/>
    </row>
    <row r="148" spans="2:62" ht="16.149999999999999" customHeight="1" outlineLevel="1">
      <c r="B148" s="1154"/>
      <c r="C148" s="1154"/>
      <c r="D148" s="1341"/>
      <c r="E148" s="1140"/>
      <c r="F148" s="1140"/>
      <c r="G148" s="1140"/>
      <c r="H148" s="1121"/>
      <c r="I148" s="1141"/>
      <c r="J148" s="1166" t="s">
        <v>853</v>
      </c>
      <c r="K148" s="1184">
        <v>1</v>
      </c>
      <c r="L148" s="1121" t="s">
        <v>1351</v>
      </c>
      <c r="M148" s="1105"/>
      <c r="N148" s="1139" t="s">
        <v>1307</v>
      </c>
      <c r="O148" s="1104" t="s">
        <v>63</v>
      </c>
      <c r="P148" s="1134" t="s">
        <v>1309</v>
      </c>
      <c r="Q148" s="1141"/>
      <c r="R148" s="1141"/>
      <c r="S148" s="1154"/>
      <c r="T148" s="1141"/>
      <c r="U148" s="1141"/>
      <c r="V148" s="1141"/>
      <c r="W148" s="1141"/>
      <c r="X148" s="1141"/>
      <c r="Y148" s="1141"/>
      <c r="Z148" s="1141"/>
      <c r="AA148" s="1141"/>
      <c r="AB148" s="1342"/>
      <c r="AC148" s="1342"/>
      <c r="AD148" s="1342"/>
      <c r="AE148" s="1342"/>
      <c r="AF148" s="1342"/>
      <c r="AG148" s="1141"/>
      <c r="AH148" s="1141"/>
      <c r="AI148" s="1141"/>
      <c r="AJ148" s="1141"/>
      <c r="AK148" s="1141"/>
      <c r="AL148" s="1141"/>
      <c r="AM148" s="1141"/>
      <c r="AN148" s="1110"/>
      <c r="AO148" s="1104"/>
      <c r="AP148" s="1104"/>
      <c r="AQ148" s="1110"/>
      <c r="AR148" s="1104"/>
      <c r="AS148" s="1104"/>
      <c r="AT148" s="1110"/>
      <c r="AU148" s="1104"/>
      <c r="AV148" s="1104"/>
      <c r="AW148" s="1110"/>
      <c r="AX148" s="1104"/>
      <c r="AY148" s="1104"/>
      <c r="AZ148" s="1110"/>
      <c r="BA148" s="1104"/>
      <c r="BB148" s="1104"/>
      <c r="BC148" s="1110"/>
      <c r="BD148" s="1104"/>
      <c r="BE148" s="1104"/>
      <c r="BF148" s="1110"/>
      <c r="BG148" s="1104"/>
      <c r="BH148" s="1104"/>
      <c r="BI148" s="1141"/>
      <c r="BJ148" s="1141"/>
    </row>
    <row r="149" spans="2:62" ht="16.149999999999999" customHeight="1" outlineLevel="1">
      <c r="B149" s="1154"/>
      <c r="C149" s="1154"/>
      <c r="D149" s="1341"/>
      <c r="E149" s="1140"/>
      <c r="F149" s="1140"/>
      <c r="G149" s="1140"/>
      <c r="H149" s="1121"/>
      <c r="I149" s="1141"/>
      <c r="J149" s="1166" t="s">
        <v>212</v>
      </c>
      <c r="K149" s="1184">
        <v>1</v>
      </c>
      <c r="L149" s="1121" t="s">
        <v>1351</v>
      </c>
      <c r="M149" s="1105"/>
      <c r="N149" s="1139" t="s">
        <v>1307</v>
      </c>
      <c r="O149" s="1104" t="s">
        <v>63</v>
      </c>
      <c r="P149" s="1134" t="s">
        <v>1309</v>
      </c>
      <c r="Q149" s="1141"/>
      <c r="R149" s="1141"/>
      <c r="S149" s="1154"/>
      <c r="T149" s="1141"/>
      <c r="U149" s="1141"/>
      <c r="V149" s="1141"/>
      <c r="W149" s="1141"/>
      <c r="X149" s="1141"/>
      <c r="Y149" s="1141"/>
      <c r="Z149" s="1141"/>
      <c r="AA149" s="1141"/>
      <c r="AB149" s="1342"/>
      <c r="AC149" s="1342"/>
      <c r="AD149" s="1342"/>
      <c r="AE149" s="1342"/>
      <c r="AF149" s="1342"/>
      <c r="AG149" s="1141"/>
      <c r="AH149" s="1141"/>
      <c r="AI149" s="1141"/>
      <c r="AJ149" s="1141"/>
      <c r="AK149" s="1141"/>
      <c r="AL149" s="1141"/>
      <c r="AM149" s="1141"/>
      <c r="AN149" s="1110"/>
      <c r="AO149" s="1104"/>
      <c r="AP149" s="1104"/>
      <c r="AQ149" s="1110"/>
      <c r="AR149" s="1104"/>
      <c r="AS149" s="1104"/>
      <c r="AT149" s="1110"/>
      <c r="AU149" s="1104"/>
      <c r="AV149" s="1104"/>
      <c r="AW149" s="1110"/>
      <c r="AX149" s="1104"/>
      <c r="AY149" s="1104"/>
      <c r="AZ149" s="1110"/>
      <c r="BA149" s="1104"/>
      <c r="BB149" s="1104"/>
      <c r="BC149" s="1110"/>
      <c r="BD149" s="1104"/>
      <c r="BE149" s="1104"/>
      <c r="BF149" s="1110"/>
      <c r="BG149" s="1104"/>
      <c r="BH149" s="1104"/>
      <c r="BI149" s="1141"/>
      <c r="BJ149" s="1141"/>
    </row>
    <row r="150" spans="2:62" ht="16.149999999999999" customHeight="1" outlineLevel="1">
      <c r="B150" s="1154"/>
      <c r="C150" s="1154"/>
      <c r="D150" s="1341"/>
      <c r="E150" s="1140"/>
      <c r="F150" s="1140"/>
      <c r="G150" s="1140"/>
      <c r="H150" s="1121"/>
      <c r="I150" s="1141"/>
      <c r="J150" s="1166" t="s">
        <v>854</v>
      </c>
      <c r="K150" s="1184">
        <v>1</v>
      </c>
      <c r="L150" s="1121" t="s">
        <v>1351</v>
      </c>
      <c r="M150" s="1105"/>
      <c r="N150" s="1139" t="s">
        <v>1307</v>
      </c>
      <c r="O150" s="1104" t="s">
        <v>63</v>
      </c>
      <c r="P150" s="1134" t="s">
        <v>1309</v>
      </c>
      <c r="Q150" s="1141"/>
      <c r="R150" s="1141"/>
      <c r="S150" s="1154"/>
      <c r="T150" s="1141"/>
      <c r="U150" s="1141"/>
      <c r="V150" s="1141"/>
      <c r="W150" s="1141"/>
      <c r="X150" s="1141"/>
      <c r="Y150" s="1141"/>
      <c r="Z150" s="1141"/>
      <c r="AA150" s="1141"/>
      <c r="AB150" s="1342"/>
      <c r="AC150" s="1342"/>
      <c r="AD150" s="1342"/>
      <c r="AE150" s="1342"/>
      <c r="AF150" s="1342"/>
      <c r="AG150" s="1141"/>
      <c r="AH150" s="1141"/>
      <c r="AI150" s="1141"/>
      <c r="AJ150" s="1141"/>
      <c r="AK150" s="1141"/>
      <c r="AL150" s="1141"/>
      <c r="AM150" s="1141"/>
      <c r="AN150" s="1110"/>
      <c r="AO150" s="1104"/>
      <c r="AP150" s="1104"/>
      <c r="AQ150" s="1110"/>
      <c r="AR150" s="1104"/>
      <c r="AS150" s="1104"/>
      <c r="AT150" s="1110"/>
      <c r="AU150" s="1104"/>
      <c r="AV150" s="1104"/>
      <c r="AW150" s="1110"/>
      <c r="AX150" s="1104"/>
      <c r="AY150" s="1104"/>
      <c r="AZ150" s="1110"/>
      <c r="BA150" s="1104"/>
      <c r="BB150" s="1104"/>
      <c r="BC150" s="1110"/>
      <c r="BD150" s="1104"/>
      <c r="BE150" s="1104"/>
      <c r="BF150" s="1110"/>
      <c r="BG150" s="1104"/>
      <c r="BH150" s="1104"/>
      <c r="BI150" s="1141"/>
      <c r="BJ150" s="1141"/>
    </row>
    <row r="151" spans="2:62" ht="16.149999999999999" customHeight="1" outlineLevel="1">
      <c r="B151" s="1154"/>
      <c r="C151" s="1154"/>
      <c r="D151" s="1341"/>
      <c r="E151" s="1140"/>
      <c r="F151" s="1140"/>
      <c r="G151" s="1140"/>
      <c r="H151" s="1121"/>
      <c r="I151" s="1141"/>
      <c r="J151" s="1127" t="s">
        <v>855</v>
      </c>
      <c r="K151" s="1184">
        <v>1</v>
      </c>
      <c r="L151" s="1121" t="s">
        <v>1351</v>
      </c>
      <c r="M151" s="1105"/>
      <c r="N151" s="1139" t="s">
        <v>1307</v>
      </c>
      <c r="O151" s="1104" t="s">
        <v>63</v>
      </c>
      <c r="P151" s="1134" t="s">
        <v>1309</v>
      </c>
      <c r="Q151" s="1141"/>
      <c r="R151" s="1141"/>
      <c r="S151" s="1154"/>
      <c r="T151" s="1141"/>
      <c r="U151" s="1141"/>
      <c r="V151" s="1141"/>
      <c r="W151" s="1141"/>
      <c r="X151" s="1141"/>
      <c r="Y151" s="1141"/>
      <c r="Z151" s="1141"/>
      <c r="AA151" s="1141"/>
      <c r="AB151" s="1342"/>
      <c r="AC151" s="1342"/>
      <c r="AD151" s="1342"/>
      <c r="AE151" s="1342"/>
      <c r="AF151" s="1342"/>
      <c r="AG151" s="1141"/>
      <c r="AH151" s="1141"/>
      <c r="AI151" s="1141"/>
      <c r="AJ151" s="1141"/>
      <c r="AK151" s="1141"/>
      <c r="AL151" s="1141"/>
      <c r="AM151" s="1141"/>
      <c r="AN151" s="1110"/>
      <c r="AO151" s="1104"/>
      <c r="AP151" s="1104"/>
      <c r="AQ151" s="1110"/>
      <c r="AR151" s="1104"/>
      <c r="AS151" s="1104"/>
      <c r="AT151" s="1110"/>
      <c r="AU151" s="1104"/>
      <c r="AV151" s="1104"/>
      <c r="AW151" s="1110"/>
      <c r="AX151" s="1104"/>
      <c r="AY151" s="1104"/>
      <c r="AZ151" s="1110"/>
      <c r="BA151" s="1104"/>
      <c r="BB151" s="1104"/>
      <c r="BC151" s="1110"/>
      <c r="BD151" s="1104"/>
      <c r="BE151" s="1104"/>
      <c r="BF151" s="1110"/>
      <c r="BG151" s="1104"/>
      <c r="BH151" s="1104"/>
      <c r="BI151" s="1141"/>
      <c r="BJ151" s="1141"/>
    </row>
    <row r="152" spans="2:62" ht="16.149999999999999" customHeight="1" outlineLevel="1">
      <c r="B152" s="1154"/>
      <c r="C152" s="1154"/>
      <c r="D152" s="1341"/>
      <c r="E152" s="1140"/>
      <c r="F152" s="1140"/>
      <c r="G152" s="1140"/>
      <c r="H152" s="1121"/>
      <c r="I152" s="1141"/>
      <c r="J152" s="1166" t="s">
        <v>856</v>
      </c>
      <c r="K152" s="1184">
        <v>1</v>
      </c>
      <c r="L152" s="1121" t="s">
        <v>1351</v>
      </c>
      <c r="M152" s="1105"/>
      <c r="N152" s="1139" t="s">
        <v>1307</v>
      </c>
      <c r="O152" s="1104" t="s">
        <v>63</v>
      </c>
      <c r="P152" s="1134" t="s">
        <v>1309</v>
      </c>
      <c r="Q152" s="1141"/>
      <c r="R152" s="1141"/>
      <c r="S152" s="1154"/>
      <c r="T152" s="1141"/>
      <c r="U152" s="1141"/>
      <c r="V152" s="1141"/>
      <c r="W152" s="1141"/>
      <c r="X152" s="1141"/>
      <c r="Y152" s="1141"/>
      <c r="Z152" s="1141"/>
      <c r="AA152" s="1141"/>
      <c r="AB152" s="1342"/>
      <c r="AC152" s="1342"/>
      <c r="AD152" s="1342"/>
      <c r="AE152" s="1342"/>
      <c r="AF152" s="1342"/>
      <c r="AG152" s="1141"/>
      <c r="AH152" s="1141"/>
      <c r="AI152" s="1141"/>
      <c r="AJ152" s="1141"/>
      <c r="AK152" s="1141"/>
      <c r="AL152" s="1141"/>
      <c r="AM152" s="1141"/>
      <c r="AN152" s="1110"/>
      <c r="AO152" s="1104"/>
      <c r="AP152" s="1104"/>
      <c r="AQ152" s="1110"/>
      <c r="AR152" s="1104"/>
      <c r="AS152" s="1104"/>
      <c r="AT152" s="1110"/>
      <c r="AU152" s="1104"/>
      <c r="AV152" s="1104"/>
      <c r="AW152" s="1110"/>
      <c r="AX152" s="1104"/>
      <c r="AY152" s="1104"/>
      <c r="AZ152" s="1110"/>
      <c r="BA152" s="1104"/>
      <c r="BB152" s="1104"/>
      <c r="BC152" s="1110"/>
      <c r="BD152" s="1104"/>
      <c r="BE152" s="1104"/>
      <c r="BF152" s="1110"/>
      <c r="BG152" s="1104"/>
      <c r="BH152" s="1104"/>
      <c r="BI152" s="1141"/>
      <c r="BJ152" s="1141"/>
    </row>
    <row r="153" spans="2:62" ht="16.149999999999999" customHeight="1" outlineLevel="1">
      <c r="B153" s="1154"/>
      <c r="C153" s="1154"/>
      <c r="D153" s="1341"/>
      <c r="E153" s="1140"/>
      <c r="F153" s="1140"/>
      <c r="G153" s="1140"/>
      <c r="H153" s="1121"/>
      <c r="I153" s="1141"/>
      <c r="J153" s="1185"/>
      <c r="K153" s="1184"/>
      <c r="L153" s="1121"/>
      <c r="M153" s="1105"/>
      <c r="N153" s="1139"/>
      <c r="O153" s="1104"/>
      <c r="P153" s="1134"/>
      <c r="Q153" s="1141"/>
      <c r="R153" s="1141"/>
      <c r="S153" s="1154"/>
      <c r="T153" s="1141"/>
      <c r="U153" s="1141"/>
      <c r="V153" s="1141"/>
      <c r="W153" s="1141"/>
      <c r="X153" s="1141"/>
      <c r="Y153" s="1141"/>
      <c r="Z153" s="1141"/>
      <c r="AA153" s="1141"/>
      <c r="AB153" s="1342"/>
      <c r="AC153" s="1342"/>
      <c r="AD153" s="1342"/>
      <c r="AE153" s="1342"/>
      <c r="AF153" s="1342"/>
      <c r="AG153" s="1141"/>
      <c r="AH153" s="1141"/>
      <c r="AI153" s="1141"/>
      <c r="AJ153" s="1141"/>
      <c r="AK153" s="1141"/>
      <c r="AL153" s="1141"/>
      <c r="AM153" s="1141"/>
      <c r="AN153" s="1110"/>
      <c r="AO153" s="1104"/>
      <c r="AP153" s="1104"/>
      <c r="AQ153" s="1110"/>
      <c r="AR153" s="1104"/>
      <c r="AS153" s="1104"/>
      <c r="AT153" s="1110"/>
      <c r="AU153" s="1104"/>
      <c r="AV153" s="1104"/>
      <c r="AW153" s="1110"/>
      <c r="AX153" s="1104"/>
      <c r="AY153" s="1104"/>
      <c r="AZ153" s="1110"/>
      <c r="BA153" s="1104"/>
      <c r="BB153" s="1104"/>
      <c r="BC153" s="1110"/>
      <c r="BD153" s="1104"/>
      <c r="BE153" s="1104"/>
      <c r="BF153" s="1110"/>
      <c r="BG153" s="1104"/>
      <c r="BH153" s="1104"/>
      <c r="BI153" s="1141"/>
      <c r="BJ153" s="1141"/>
    </row>
    <row r="154" spans="2:62" ht="16.149999999999999" customHeight="1" outlineLevel="1">
      <c r="B154" s="1154"/>
      <c r="C154" s="1154"/>
      <c r="D154" s="1341"/>
      <c r="E154" s="1140"/>
      <c r="F154" s="1140"/>
      <c r="G154" s="1140"/>
      <c r="H154" s="1121"/>
      <c r="I154" s="1141"/>
      <c r="J154" s="1133"/>
      <c r="K154" s="1121"/>
      <c r="L154" s="1121"/>
      <c r="M154" s="1105"/>
      <c r="N154" s="1139"/>
      <c r="O154" s="1104"/>
      <c r="P154" s="1134"/>
      <c r="Q154" s="1141"/>
      <c r="R154" s="1141"/>
      <c r="S154" s="1154"/>
      <c r="T154" s="1141"/>
      <c r="U154" s="1141"/>
      <c r="V154" s="1141"/>
      <c r="W154" s="1141"/>
      <c r="X154" s="1141"/>
      <c r="Y154" s="1141"/>
      <c r="Z154" s="1141"/>
      <c r="AA154" s="1141"/>
      <c r="AB154" s="1342"/>
      <c r="AC154" s="1342"/>
      <c r="AD154" s="1342"/>
      <c r="AE154" s="1342"/>
      <c r="AF154" s="1342"/>
      <c r="AG154" s="1141"/>
      <c r="AH154" s="1141"/>
      <c r="AI154" s="1141"/>
      <c r="AJ154" s="1141"/>
      <c r="AK154" s="1141"/>
      <c r="AL154" s="1141"/>
      <c r="AM154" s="1141"/>
      <c r="AN154" s="1110"/>
      <c r="AO154" s="1104"/>
      <c r="AP154" s="1104"/>
      <c r="AQ154" s="1110"/>
      <c r="AR154" s="1104"/>
      <c r="AS154" s="1104"/>
      <c r="AT154" s="1110"/>
      <c r="AU154" s="1104"/>
      <c r="AV154" s="1104"/>
      <c r="AW154" s="1110"/>
      <c r="AX154" s="1104"/>
      <c r="AY154" s="1104"/>
      <c r="AZ154" s="1110"/>
      <c r="BA154" s="1104"/>
      <c r="BB154" s="1104"/>
      <c r="BC154" s="1110"/>
      <c r="BD154" s="1104"/>
      <c r="BE154" s="1104"/>
      <c r="BF154" s="1110"/>
      <c r="BG154" s="1104"/>
      <c r="BH154" s="1104"/>
      <c r="BI154" s="1141"/>
      <c r="BJ154" s="1141"/>
    </row>
    <row r="155" spans="2:62">
      <c r="B155" s="1154"/>
      <c r="C155" s="1154"/>
      <c r="D155" s="1341"/>
      <c r="E155" s="1140"/>
      <c r="F155" s="1140"/>
      <c r="G155" s="1140"/>
      <c r="H155" s="1141"/>
      <c r="I155" s="1141"/>
      <c r="J155" s="1141"/>
      <c r="K155" s="1141"/>
      <c r="L155" s="1141"/>
      <c r="M155" s="1105"/>
      <c r="N155" s="1139"/>
      <c r="O155" s="1104"/>
      <c r="P155" s="1134"/>
      <c r="Q155" s="1141"/>
      <c r="R155" s="1141"/>
      <c r="S155" s="1154"/>
      <c r="T155" s="1141"/>
      <c r="U155" s="1141"/>
      <c r="V155" s="1141"/>
      <c r="W155" s="1141"/>
      <c r="X155" s="1141"/>
      <c r="Y155" s="1141"/>
      <c r="Z155" s="1141"/>
      <c r="AA155" s="1141"/>
      <c r="AB155" s="1342"/>
      <c r="AC155" s="1342"/>
      <c r="AD155" s="1342"/>
      <c r="AE155" s="1342"/>
      <c r="AF155" s="1342"/>
      <c r="AG155" s="1141"/>
      <c r="AH155" s="1141"/>
      <c r="AI155" s="1141"/>
      <c r="AJ155" s="1141"/>
      <c r="AK155" s="1141"/>
      <c r="AL155" s="1141"/>
      <c r="AM155" s="1141"/>
      <c r="AN155" s="1110"/>
      <c r="AO155" s="1104"/>
      <c r="AP155" s="1104"/>
      <c r="AQ155" s="1110"/>
      <c r="AR155" s="1104"/>
      <c r="AS155" s="1104"/>
      <c r="AT155" s="1110"/>
      <c r="AU155" s="1104"/>
      <c r="AV155" s="1104"/>
      <c r="AW155" s="1110"/>
      <c r="AX155" s="1104"/>
      <c r="AY155" s="1104"/>
      <c r="AZ155" s="1110"/>
      <c r="BA155" s="1104"/>
      <c r="BB155" s="1104"/>
      <c r="BC155" s="1110"/>
      <c r="BD155" s="1104"/>
      <c r="BE155" s="1104"/>
      <c r="BF155" s="1110"/>
      <c r="BG155" s="1104"/>
      <c r="BH155" s="1104"/>
      <c r="BI155" s="1141"/>
      <c r="BJ155" s="1141"/>
    </row>
    <row r="156" spans="2:62" s="1102" customFormat="1" ht="15">
      <c r="B156" s="1186"/>
      <c r="C156" s="1186"/>
      <c r="D156" s="1186"/>
      <c r="E156" s="1186"/>
      <c r="F156" s="1186"/>
      <c r="G156" s="1186"/>
      <c r="H156" s="1186"/>
      <c r="I156" s="1186"/>
      <c r="J156" s="1188" t="s">
        <v>857</v>
      </c>
      <c r="K156" s="1186"/>
      <c r="L156" s="1186" t="s">
        <v>1351</v>
      </c>
      <c r="M156" s="1188"/>
      <c r="N156" s="1188"/>
      <c r="O156" s="1188"/>
      <c r="P156" s="1188"/>
      <c r="Q156" s="1188"/>
      <c r="R156" s="1187"/>
      <c r="S156" s="1186"/>
      <c r="T156" s="1187"/>
      <c r="U156" s="1187"/>
      <c r="V156" s="1187"/>
      <c r="W156" s="1187"/>
      <c r="X156" s="1187"/>
      <c r="Y156" s="1187"/>
      <c r="Z156" s="1187"/>
      <c r="AA156" s="1187"/>
      <c r="AB156" s="1186"/>
      <c r="AC156" s="1186"/>
      <c r="AD156" s="1186"/>
      <c r="AE156" s="1186"/>
      <c r="AF156" s="1186"/>
      <c r="AG156" s="1186"/>
      <c r="AH156" s="1186"/>
      <c r="AI156" s="1186"/>
      <c r="AJ156" s="1186"/>
      <c r="AK156" s="1186"/>
      <c r="AL156" s="1186"/>
      <c r="AM156" s="1187"/>
      <c r="AN156" s="1187"/>
      <c r="AO156" s="1187"/>
      <c r="AP156" s="1187"/>
      <c r="AQ156" s="1189"/>
      <c r="AR156" s="1187"/>
      <c r="AS156" s="1187"/>
      <c r="AT156" s="1189"/>
      <c r="AU156" s="1187"/>
      <c r="AV156" s="1187"/>
      <c r="AW156" s="1189"/>
      <c r="AX156" s="1187"/>
      <c r="AY156" s="1187"/>
      <c r="AZ156" s="1189"/>
      <c r="BA156" s="1187"/>
      <c r="BB156" s="1187"/>
      <c r="BC156" s="1189"/>
      <c r="BD156" s="1187"/>
      <c r="BE156" s="1187"/>
      <c r="BF156" s="1189"/>
      <c r="BG156" s="1187"/>
      <c r="BH156" s="1187"/>
      <c r="BI156" s="1187"/>
      <c r="BJ156" s="1187"/>
    </row>
    <row r="157" spans="2:62" ht="16.149999999999999" customHeight="1" outlineLevel="1">
      <c r="B157" s="1154"/>
      <c r="C157" s="1154"/>
      <c r="D157" s="1341"/>
      <c r="E157" s="1140"/>
      <c r="F157" s="1140"/>
      <c r="G157" s="1140"/>
      <c r="H157" s="1121"/>
      <c r="I157" s="1107"/>
      <c r="J157" s="1127" t="s">
        <v>1335</v>
      </c>
      <c r="K157" s="1106">
        <v>1</v>
      </c>
      <c r="L157" s="1121" t="s">
        <v>1351</v>
      </c>
      <c r="M157" s="1105"/>
      <c r="N157" s="1139" t="s">
        <v>1342</v>
      </c>
      <c r="O157" s="1104"/>
      <c r="P157" s="1134"/>
      <c r="Q157" s="1141"/>
      <c r="R157" s="1141"/>
      <c r="S157" s="1154"/>
      <c r="T157" s="1107"/>
      <c r="U157" s="1107"/>
      <c r="V157" s="1107"/>
      <c r="W157" s="1107"/>
      <c r="X157" s="1107"/>
      <c r="Y157" s="1107"/>
      <c r="Z157" s="1107"/>
      <c r="AA157" s="1107"/>
      <c r="AB157" s="1342"/>
      <c r="AC157" s="1342"/>
      <c r="AD157" s="1342"/>
      <c r="AE157" s="1342"/>
      <c r="AF157" s="1342"/>
      <c r="AG157" s="1107"/>
      <c r="AH157" s="1107"/>
      <c r="AI157" s="1107"/>
      <c r="AJ157" s="1107"/>
      <c r="AK157" s="1107"/>
      <c r="AL157" s="1107"/>
      <c r="AM157" s="1107"/>
      <c r="AN157" s="1110"/>
      <c r="AO157" s="1104"/>
      <c r="AP157" s="1104"/>
      <c r="AQ157" s="1110"/>
      <c r="AR157" s="1104"/>
      <c r="AS157" s="1104"/>
      <c r="AT157" s="1110"/>
      <c r="AU157" s="1104"/>
      <c r="AV157" s="1104"/>
      <c r="AW157" s="1110"/>
      <c r="AX157" s="1104"/>
      <c r="AY157" s="1104"/>
      <c r="AZ157" s="1110"/>
      <c r="BA157" s="1104"/>
      <c r="BB157" s="1104"/>
      <c r="BC157" s="1110"/>
      <c r="BD157" s="1104"/>
      <c r="BE157" s="1104"/>
      <c r="BF157" s="1110"/>
      <c r="BG157" s="1104"/>
      <c r="BH157" s="1104"/>
      <c r="BI157" s="1141"/>
      <c r="BJ157" s="1141"/>
    </row>
    <row r="158" spans="2:62" ht="16.149999999999999" customHeight="1" outlineLevel="1">
      <c r="B158" s="1154"/>
      <c r="C158" s="1154"/>
      <c r="D158" s="1341"/>
      <c r="E158" s="1140"/>
      <c r="F158" s="1140"/>
      <c r="G158" s="1140"/>
      <c r="H158" s="1121"/>
      <c r="I158" s="1107"/>
      <c r="J158" s="1190" t="s">
        <v>1336</v>
      </c>
      <c r="K158" s="1106">
        <v>1</v>
      </c>
      <c r="L158" s="1121" t="s">
        <v>1351</v>
      </c>
      <c r="M158" s="1105"/>
      <c r="N158" s="1139" t="s">
        <v>1308</v>
      </c>
      <c r="O158" s="1104" t="s">
        <v>63</v>
      </c>
      <c r="P158" s="1134" t="s">
        <v>64</v>
      </c>
      <c r="Q158" s="1141" t="s">
        <v>384</v>
      </c>
      <c r="R158" s="1141"/>
      <c r="S158" s="1154"/>
      <c r="T158" s="1107"/>
      <c r="U158" s="1107"/>
      <c r="V158" s="1107"/>
      <c r="W158" s="1107"/>
      <c r="X158" s="1107"/>
      <c r="Y158" s="1107"/>
      <c r="Z158" s="1107"/>
      <c r="AA158" s="1107"/>
      <c r="AB158" s="1342"/>
      <c r="AC158" s="1342"/>
      <c r="AD158" s="1342"/>
      <c r="AE158" s="1342"/>
      <c r="AF158" s="1342"/>
      <c r="AG158" s="1107"/>
      <c r="AH158" s="1107"/>
      <c r="AI158" s="1107"/>
      <c r="AJ158" s="1107"/>
      <c r="AK158" s="1107"/>
      <c r="AL158" s="1107"/>
      <c r="AM158" s="1145" t="s">
        <v>1344</v>
      </c>
      <c r="AN158" s="1110"/>
      <c r="AO158" s="1104"/>
      <c r="AP158" s="1104"/>
      <c r="AQ158" s="1110"/>
      <c r="AR158" s="1104"/>
      <c r="AS158" s="1104"/>
      <c r="AT158" s="1110"/>
      <c r="AU158" s="1104"/>
      <c r="AV158" s="1104"/>
      <c r="AW158" s="1110"/>
      <c r="AX158" s="1104"/>
      <c r="AY158" s="1104"/>
      <c r="AZ158" s="1110"/>
      <c r="BA158" s="1104"/>
      <c r="BB158" s="1104"/>
      <c r="BC158" s="1110"/>
      <c r="BD158" s="1104"/>
      <c r="BE158" s="1104"/>
      <c r="BF158" s="1110"/>
      <c r="BG158" s="1104"/>
      <c r="BH158" s="1104"/>
      <c r="BI158" s="1141"/>
      <c r="BJ158" s="1141"/>
    </row>
    <row r="159" spans="2:62" ht="16.149999999999999" customHeight="1" outlineLevel="1">
      <c r="B159" s="1154"/>
      <c r="C159" s="1154"/>
      <c r="D159" s="1341"/>
      <c r="E159" s="1140"/>
      <c r="F159" s="1140"/>
      <c r="G159" s="1140"/>
      <c r="H159" s="1121"/>
      <c r="I159" s="1107"/>
      <c r="J159" s="1127" t="s">
        <v>1337</v>
      </c>
      <c r="K159" s="1106">
        <v>1</v>
      </c>
      <c r="L159" s="1121" t="s">
        <v>1351</v>
      </c>
      <c r="M159" s="1105"/>
      <c r="N159" s="1139" t="s">
        <v>1308</v>
      </c>
      <c r="O159" s="1104" t="s">
        <v>63</v>
      </c>
      <c r="P159" s="1134" t="s">
        <v>64</v>
      </c>
      <c r="Q159" s="1141" t="s">
        <v>384</v>
      </c>
      <c r="R159" s="1141"/>
      <c r="S159" s="1154"/>
      <c r="T159" s="1107"/>
      <c r="U159" s="1107"/>
      <c r="V159" s="1107"/>
      <c r="W159" s="1107"/>
      <c r="X159" s="1107"/>
      <c r="Y159" s="1107"/>
      <c r="Z159" s="1107"/>
      <c r="AA159" s="1107"/>
      <c r="AB159" s="1342"/>
      <c r="AC159" s="1342"/>
      <c r="AD159" s="1342"/>
      <c r="AE159" s="1342"/>
      <c r="AF159" s="1342"/>
      <c r="AG159" s="1107"/>
      <c r="AH159" s="1107"/>
      <c r="AI159" s="1107"/>
      <c r="AJ159" s="1107"/>
      <c r="AK159" s="1107"/>
      <c r="AL159" s="1107"/>
      <c r="AM159" s="1145" t="s">
        <v>1345</v>
      </c>
      <c r="AN159" s="1110"/>
      <c r="AO159" s="1104"/>
      <c r="AP159" s="1104"/>
      <c r="AQ159" s="1110"/>
      <c r="AR159" s="1104"/>
      <c r="AS159" s="1104"/>
      <c r="AT159" s="1110"/>
      <c r="AU159" s="1104"/>
      <c r="AV159" s="1104"/>
      <c r="AW159" s="1110"/>
      <c r="AX159" s="1104"/>
      <c r="AY159" s="1104"/>
      <c r="AZ159" s="1110"/>
      <c r="BA159" s="1104"/>
      <c r="BB159" s="1104"/>
      <c r="BC159" s="1110"/>
      <c r="BD159" s="1104"/>
      <c r="BE159" s="1104"/>
      <c r="BF159" s="1110"/>
      <c r="BG159" s="1104"/>
      <c r="BH159" s="1104"/>
      <c r="BI159" s="1141"/>
      <c r="BJ159" s="1141"/>
    </row>
    <row r="160" spans="2:62" ht="16.149999999999999" customHeight="1" outlineLevel="1">
      <c r="B160" s="1154"/>
      <c r="C160" s="1154"/>
      <c r="D160" s="1341"/>
      <c r="E160" s="1140"/>
      <c r="F160" s="1140"/>
      <c r="G160" s="1140"/>
      <c r="H160" s="1121"/>
      <c r="I160" s="1107"/>
      <c r="J160" s="1127" t="s">
        <v>1338</v>
      </c>
      <c r="K160" s="1106">
        <v>1</v>
      </c>
      <c r="L160" s="1121" t="s">
        <v>1351</v>
      </c>
      <c r="M160" s="1105"/>
      <c r="N160" s="1139" t="s">
        <v>1308</v>
      </c>
      <c r="O160" s="1104" t="s">
        <v>63</v>
      </c>
      <c r="P160" s="1134" t="s">
        <v>1135</v>
      </c>
      <c r="Q160" s="1141" t="s">
        <v>3316</v>
      </c>
      <c r="R160" s="1141"/>
      <c r="S160" s="1154"/>
      <c r="T160" s="1107"/>
      <c r="U160" s="1107"/>
      <c r="V160" s="1107"/>
      <c r="W160" s="1107"/>
      <c r="X160" s="1107"/>
      <c r="Y160" s="1107"/>
      <c r="Z160" s="1107"/>
      <c r="AA160" s="1107"/>
      <c r="AB160" s="1342"/>
      <c r="AC160" s="1342"/>
      <c r="AD160" s="1342"/>
      <c r="AE160" s="1342"/>
      <c r="AF160" s="1342"/>
      <c r="AG160" s="1107"/>
      <c r="AH160" s="1107"/>
      <c r="AI160" s="1107"/>
      <c r="AJ160" s="1107"/>
      <c r="AK160" s="1107"/>
      <c r="AL160" s="1107"/>
      <c r="AM160" s="1145" t="s">
        <v>1346</v>
      </c>
      <c r="AN160" s="1110"/>
      <c r="AO160" s="1104"/>
      <c r="AP160" s="1104"/>
      <c r="AQ160" s="1110"/>
      <c r="AR160" s="1104"/>
      <c r="AS160" s="1104"/>
      <c r="AT160" s="1110"/>
      <c r="AU160" s="1104"/>
      <c r="AV160" s="1104"/>
      <c r="AW160" s="1110"/>
      <c r="AX160" s="1104"/>
      <c r="AY160" s="1104"/>
      <c r="AZ160" s="1110"/>
      <c r="BA160" s="1104"/>
      <c r="BB160" s="1104"/>
      <c r="BC160" s="1110"/>
      <c r="BD160" s="1104"/>
      <c r="BE160" s="1104"/>
      <c r="BF160" s="1110"/>
      <c r="BG160" s="1104"/>
      <c r="BH160" s="1104"/>
      <c r="BI160" s="1141"/>
      <c r="BJ160" s="1141"/>
    </row>
    <row r="161" spans="2:62" ht="16.149999999999999" customHeight="1" outlineLevel="1">
      <c r="B161" s="1154"/>
      <c r="C161" s="1154"/>
      <c r="D161" s="1341"/>
      <c r="E161" s="1140"/>
      <c r="F161" s="1140"/>
      <c r="G161" s="1140"/>
      <c r="H161" s="1121"/>
      <c r="I161" s="1107"/>
      <c r="J161" s="1127" t="s">
        <v>1339</v>
      </c>
      <c r="K161" s="1106">
        <v>1</v>
      </c>
      <c r="L161" s="1121" t="s">
        <v>1351</v>
      </c>
      <c r="M161" s="1105"/>
      <c r="N161" s="1139" t="s">
        <v>1342</v>
      </c>
      <c r="O161" s="1104" t="s">
        <v>63</v>
      </c>
      <c r="P161" s="1134" t="s">
        <v>1135</v>
      </c>
      <c r="Q161" s="1141" t="s">
        <v>1318</v>
      </c>
      <c r="R161" s="1141"/>
      <c r="S161" s="1154"/>
      <c r="T161" s="1107">
        <v>3</v>
      </c>
      <c r="U161" s="1107"/>
      <c r="V161" s="1107"/>
      <c r="W161" s="1107">
        <v>4.5</v>
      </c>
      <c r="X161" s="1107">
        <v>2</v>
      </c>
      <c r="Y161" s="1107"/>
      <c r="Z161" s="1107"/>
      <c r="AA161" s="1107"/>
      <c r="AB161" s="1342"/>
      <c r="AC161" s="1342"/>
      <c r="AD161" s="1342"/>
      <c r="AE161" s="1342"/>
      <c r="AF161" s="1342"/>
      <c r="AG161" s="1107"/>
      <c r="AH161" s="1107"/>
      <c r="AI161" s="1107"/>
      <c r="AJ161" s="1107"/>
      <c r="AK161" s="1107"/>
      <c r="AL161" s="1107"/>
      <c r="AM161" s="1145" t="s">
        <v>1347</v>
      </c>
      <c r="AN161" s="1110"/>
      <c r="AO161" s="1104"/>
      <c r="AP161" s="1104"/>
      <c r="AQ161" s="1110"/>
      <c r="AR161" s="1104"/>
      <c r="AS161" s="1104"/>
      <c r="AT161" s="1110"/>
      <c r="AU161" s="1104"/>
      <c r="AV161" s="1104"/>
      <c r="AW161" s="1110"/>
      <c r="AX161" s="1104"/>
      <c r="AY161" s="1104"/>
      <c r="AZ161" s="1110"/>
      <c r="BA161" s="1104"/>
      <c r="BB161" s="1104"/>
      <c r="BC161" s="1110"/>
      <c r="BD161" s="1104"/>
      <c r="BE161" s="1104"/>
      <c r="BF161" s="1110"/>
      <c r="BG161" s="1104"/>
      <c r="BH161" s="1104"/>
      <c r="BI161" s="1141"/>
      <c r="BJ161" s="1141"/>
    </row>
    <row r="162" spans="2:62" ht="16.149999999999999" customHeight="1" outlineLevel="1">
      <c r="B162" s="1154"/>
      <c r="C162" s="1154"/>
      <c r="D162" s="1341"/>
      <c r="E162" s="1140"/>
      <c r="F162" s="1140"/>
      <c r="G162" s="1140"/>
      <c r="H162" s="1121"/>
      <c r="I162" s="1107"/>
      <c r="J162" s="1127" t="s">
        <v>1340</v>
      </c>
      <c r="K162" s="1106">
        <v>2</v>
      </c>
      <c r="L162" s="1121" t="s">
        <v>1351</v>
      </c>
      <c r="M162" s="1105"/>
      <c r="N162" s="1139" t="s">
        <v>1342</v>
      </c>
      <c r="O162" s="1104" t="s">
        <v>63</v>
      </c>
      <c r="P162" s="1134" t="s">
        <v>1135</v>
      </c>
      <c r="Q162" s="1141" t="s">
        <v>1318</v>
      </c>
      <c r="R162" s="1141"/>
      <c r="S162" s="1154"/>
      <c r="T162" s="1107">
        <v>2.4</v>
      </c>
      <c r="U162" s="1107"/>
      <c r="V162" s="1107"/>
      <c r="W162" s="1107">
        <v>4.5</v>
      </c>
      <c r="X162" s="1107">
        <v>2</v>
      </c>
      <c r="Y162" s="1107"/>
      <c r="Z162" s="1107"/>
      <c r="AA162" s="1107"/>
      <c r="AB162" s="1342"/>
      <c r="AC162" s="1342"/>
      <c r="AD162" s="1342"/>
      <c r="AE162" s="1342"/>
      <c r="AF162" s="1342"/>
      <c r="AG162" s="1107"/>
      <c r="AH162" s="1107"/>
      <c r="AI162" s="1107"/>
      <c r="AJ162" s="1107"/>
      <c r="AK162" s="1107"/>
      <c r="AL162" s="1107"/>
      <c r="AM162" s="1145" t="s">
        <v>1348</v>
      </c>
      <c r="AN162" s="1110"/>
      <c r="AO162" s="1104"/>
      <c r="AP162" s="1104"/>
      <c r="AQ162" s="1110"/>
      <c r="AR162" s="1104"/>
      <c r="AS162" s="1104"/>
      <c r="AT162" s="1110"/>
      <c r="AU162" s="1104"/>
      <c r="AV162" s="1104"/>
      <c r="AW162" s="1110"/>
      <c r="AX162" s="1104"/>
      <c r="AY162" s="1104"/>
      <c r="AZ162" s="1110"/>
      <c r="BA162" s="1104"/>
      <c r="BB162" s="1104"/>
      <c r="BC162" s="1110"/>
      <c r="BD162" s="1104"/>
      <c r="BE162" s="1104"/>
      <c r="BF162" s="1110"/>
      <c r="BG162" s="1104"/>
      <c r="BH162" s="1104"/>
      <c r="BI162" s="1141"/>
      <c r="BJ162" s="1141"/>
    </row>
    <row r="163" spans="2:62" ht="16.149999999999999" customHeight="1" outlineLevel="1">
      <c r="B163" s="1154"/>
      <c r="C163" s="1154"/>
      <c r="D163" s="1341"/>
      <c r="E163" s="1140"/>
      <c r="F163" s="1140"/>
      <c r="G163" s="1140"/>
      <c r="H163" s="1121"/>
      <c r="I163" s="1107"/>
      <c r="J163" s="1127" t="s">
        <v>1341</v>
      </c>
      <c r="K163" s="1106">
        <v>3</v>
      </c>
      <c r="L163" s="1121" t="s">
        <v>1351</v>
      </c>
      <c r="M163" s="1105"/>
      <c r="N163" s="1139" t="s">
        <v>1342</v>
      </c>
      <c r="O163" s="1104" t="s">
        <v>63</v>
      </c>
      <c r="P163" s="1134" t="s">
        <v>65</v>
      </c>
      <c r="Q163" s="1141" t="s">
        <v>1343</v>
      </c>
      <c r="R163" s="1141"/>
      <c r="S163" s="1154"/>
      <c r="T163" s="1107"/>
      <c r="U163" s="1107"/>
      <c r="V163" s="1107"/>
      <c r="W163" s="1107"/>
      <c r="X163" s="1107"/>
      <c r="Y163" s="1107"/>
      <c r="Z163" s="1107"/>
      <c r="AA163" s="1107"/>
      <c r="AB163" s="1342"/>
      <c r="AC163" s="1342"/>
      <c r="AD163" s="1342"/>
      <c r="AE163" s="1342"/>
      <c r="AF163" s="1342"/>
      <c r="AG163" s="1107"/>
      <c r="AH163" s="1107"/>
      <c r="AI163" s="1107"/>
      <c r="AJ163" s="1107"/>
      <c r="AK163" s="1107"/>
      <c r="AL163" s="1107"/>
      <c r="AM163" s="1145" t="s">
        <v>1349</v>
      </c>
      <c r="AN163" s="1110"/>
      <c r="AO163" s="1104"/>
      <c r="AP163" s="1104"/>
      <c r="AQ163" s="1110"/>
      <c r="AR163" s="1104"/>
      <c r="AS163" s="1104"/>
      <c r="AT163" s="1110"/>
      <c r="AU163" s="1104"/>
      <c r="AV163" s="1104"/>
      <c r="AW163" s="1110"/>
      <c r="AX163" s="1104"/>
      <c r="AY163" s="1104"/>
      <c r="AZ163" s="1110"/>
      <c r="BA163" s="1104"/>
      <c r="BB163" s="1104"/>
      <c r="BC163" s="1110"/>
      <c r="BD163" s="1104"/>
      <c r="BE163" s="1104"/>
      <c r="BF163" s="1110"/>
      <c r="BG163" s="1104"/>
      <c r="BH163" s="1104"/>
      <c r="BI163" s="1141"/>
      <c r="BJ163" s="1141"/>
    </row>
    <row r="164" spans="2:62" ht="16.149999999999999" customHeight="1" outlineLevel="1">
      <c r="B164" s="1154"/>
      <c r="C164" s="1154"/>
      <c r="D164" s="1341"/>
      <c r="E164" s="1140"/>
      <c r="F164" s="1140"/>
      <c r="G164" s="1140"/>
      <c r="H164" s="1121"/>
      <c r="I164" s="1141"/>
      <c r="J164" s="1133"/>
      <c r="K164" s="1121"/>
      <c r="L164" s="1121"/>
      <c r="M164" s="1105"/>
      <c r="N164" s="1139"/>
      <c r="O164" s="1104"/>
      <c r="P164" s="1134"/>
      <c r="Q164" s="1141"/>
      <c r="R164" s="1141"/>
      <c r="S164" s="1154"/>
      <c r="T164" s="1141"/>
      <c r="U164" s="1141"/>
      <c r="V164" s="1141"/>
      <c r="W164" s="1141"/>
      <c r="X164" s="1141"/>
      <c r="Y164" s="1141"/>
      <c r="Z164" s="1141"/>
      <c r="AA164" s="1141"/>
      <c r="AB164" s="1342"/>
      <c r="AC164" s="1342"/>
      <c r="AD164" s="1342"/>
      <c r="AE164" s="1342"/>
      <c r="AF164" s="1342"/>
      <c r="AG164" s="1141"/>
      <c r="AH164" s="1141"/>
      <c r="AI164" s="1141"/>
      <c r="AJ164" s="1141"/>
      <c r="AK164" s="1141"/>
      <c r="AL164" s="1141"/>
      <c r="AM164" s="1141"/>
      <c r="AN164" s="1110"/>
      <c r="AO164" s="1104"/>
      <c r="AP164" s="1104"/>
      <c r="AQ164" s="1110"/>
      <c r="AR164" s="1104"/>
      <c r="AS164" s="1104"/>
      <c r="AT164" s="1110"/>
      <c r="AU164" s="1104"/>
      <c r="AV164" s="1104"/>
      <c r="AW164" s="1110"/>
      <c r="AX164" s="1104"/>
      <c r="AY164" s="1104"/>
      <c r="AZ164" s="1110"/>
      <c r="BA164" s="1104"/>
      <c r="BB164" s="1104"/>
      <c r="BC164" s="1110"/>
      <c r="BD164" s="1104"/>
      <c r="BE164" s="1104"/>
      <c r="BF164" s="1110"/>
      <c r="BG164" s="1104"/>
      <c r="BH164" s="1104"/>
      <c r="BI164" s="1141"/>
      <c r="BJ164" s="1141"/>
    </row>
    <row r="165" spans="2:62" ht="16.149999999999999" customHeight="1" outlineLevel="1">
      <c r="B165" s="1154"/>
      <c r="C165" s="1154"/>
      <c r="D165" s="1341"/>
      <c r="E165" s="1140"/>
      <c r="F165" s="1140"/>
      <c r="G165" s="1140"/>
      <c r="H165" s="1121"/>
      <c r="I165" s="1141"/>
      <c r="J165" s="1133"/>
      <c r="K165" s="1121"/>
      <c r="L165" s="1121"/>
      <c r="M165" s="1105"/>
      <c r="N165" s="1139"/>
      <c r="O165" s="1104"/>
      <c r="P165" s="1134"/>
      <c r="Q165" s="1141"/>
      <c r="R165" s="1141"/>
      <c r="S165" s="1154"/>
      <c r="T165" s="1141"/>
      <c r="U165" s="1141"/>
      <c r="V165" s="1141"/>
      <c r="W165" s="1141"/>
      <c r="X165" s="1141"/>
      <c r="Y165" s="1141"/>
      <c r="Z165" s="1141"/>
      <c r="AA165" s="1141"/>
      <c r="AB165" s="1342"/>
      <c r="AC165" s="1342"/>
      <c r="AD165" s="1342"/>
      <c r="AE165" s="1342"/>
      <c r="AF165" s="1342"/>
      <c r="AG165" s="1141"/>
      <c r="AH165" s="1141"/>
      <c r="AI165" s="1141"/>
      <c r="AJ165" s="1141"/>
      <c r="AK165" s="1141"/>
      <c r="AL165" s="1141"/>
      <c r="AM165" s="1141"/>
      <c r="AN165" s="1110"/>
      <c r="AO165" s="1104"/>
      <c r="AP165" s="1104"/>
      <c r="AQ165" s="1110"/>
      <c r="AR165" s="1104"/>
      <c r="AS165" s="1104"/>
      <c r="AT165" s="1110"/>
      <c r="AU165" s="1104"/>
      <c r="AV165" s="1104"/>
      <c r="AW165" s="1110"/>
      <c r="AX165" s="1104"/>
      <c r="AY165" s="1104"/>
      <c r="AZ165" s="1110"/>
      <c r="BA165" s="1104"/>
      <c r="BB165" s="1104"/>
      <c r="BC165" s="1110"/>
      <c r="BD165" s="1104"/>
      <c r="BE165" s="1104"/>
      <c r="BF165" s="1110"/>
      <c r="BG165" s="1104"/>
      <c r="BH165" s="1104"/>
      <c r="BI165" s="1141"/>
      <c r="BJ165" s="1141"/>
    </row>
    <row r="166" spans="2:62">
      <c r="B166" s="1154"/>
      <c r="C166" s="1154"/>
      <c r="D166" s="1341"/>
      <c r="E166" s="1140"/>
      <c r="F166" s="1140"/>
      <c r="G166" s="1140"/>
      <c r="H166" s="1141"/>
      <c r="I166" s="1141"/>
      <c r="J166" s="1141"/>
      <c r="K166" s="1141"/>
      <c r="L166" s="1141"/>
      <c r="M166" s="1105"/>
      <c r="N166" s="1139"/>
      <c r="O166" s="1104"/>
      <c r="P166" s="1134"/>
      <c r="Q166" s="1141"/>
      <c r="R166" s="1141"/>
      <c r="S166" s="1154"/>
      <c r="T166" s="1141"/>
      <c r="U166" s="1141"/>
      <c r="V166" s="1141"/>
      <c r="W166" s="1141"/>
      <c r="X166" s="1141"/>
      <c r="Y166" s="1141"/>
      <c r="Z166" s="1141"/>
      <c r="AA166" s="1141"/>
      <c r="AB166" s="1342"/>
      <c r="AC166" s="1342"/>
      <c r="AD166" s="1342"/>
      <c r="AE166" s="1342"/>
      <c r="AF166" s="1342"/>
      <c r="AG166" s="1141"/>
      <c r="AH166" s="1141"/>
      <c r="AI166" s="1141"/>
      <c r="AJ166" s="1141"/>
      <c r="AK166" s="1141"/>
      <c r="AL166" s="1141"/>
      <c r="AM166" s="1141"/>
      <c r="AN166" s="1110"/>
      <c r="AO166" s="1104"/>
      <c r="AP166" s="1104"/>
      <c r="AQ166" s="1110"/>
      <c r="AR166" s="1104"/>
      <c r="AS166" s="1104"/>
      <c r="AT166" s="1110"/>
      <c r="AU166" s="1104"/>
      <c r="AV166" s="1104"/>
      <c r="AW166" s="1110"/>
      <c r="AX166" s="1104"/>
      <c r="AY166" s="1104"/>
      <c r="AZ166" s="1110"/>
      <c r="BA166" s="1104"/>
      <c r="BB166" s="1104"/>
      <c r="BC166" s="1110"/>
      <c r="BD166" s="1104"/>
      <c r="BE166" s="1104"/>
      <c r="BF166" s="1110"/>
      <c r="BG166" s="1104"/>
      <c r="BH166" s="1104"/>
      <c r="BI166" s="1141"/>
      <c r="BJ166" s="1141"/>
    </row>
    <row r="167" spans="2:62" s="1102" customFormat="1" ht="15">
      <c r="B167" s="1186"/>
      <c r="C167" s="1186"/>
      <c r="D167" s="1186"/>
      <c r="E167" s="1186"/>
      <c r="F167" s="1186"/>
      <c r="G167" s="1186"/>
      <c r="H167" s="1186"/>
      <c r="I167" s="1186"/>
      <c r="J167" s="1188" t="s">
        <v>858</v>
      </c>
      <c r="K167" s="1186"/>
      <c r="L167" s="1186" t="s">
        <v>1351</v>
      </c>
      <c r="M167" s="1188"/>
      <c r="N167" s="1188"/>
      <c r="O167" s="1188"/>
      <c r="P167" s="1188"/>
      <c r="Q167" s="1188"/>
      <c r="R167" s="1187"/>
      <c r="S167" s="1186"/>
      <c r="T167" s="1187"/>
      <c r="U167" s="1187"/>
      <c r="V167" s="1187"/>
      <c r="W167" s="1187"/>
      <c r="X167" s="1187"/>
      <c r="Y167" s="1187"/>
      <c r="Z167" s="1187"/>
      <c r="AA167" s="1187"/>
      <c r="AB167" s="1186"/>
      <c r="AC167" s="1186"/>
      <c r="AD167" s="1186"/>
      <c r="AE167" s="1186"/>
      <c r="AF167" s="1186"/>
      <c r="AG167" s="1186"/>
      <c r="AH167" s="1186"/>
      <c r="AI167" s="1186"/>
      <c r="AJ167" s="1186"/>
      <c r="AK167" s="1186"/>
      <c r="AL167" s="1186"/>
      <c r="AM167" s="1187"/>
      <c r="AN167" s="1189"/>
      <c r="AO167" s="1187"/>
      <c r="AP167" s="1187"/>
      <c r="AQ167" s="1189"/>
      <c r="AR167" s="1187"/>
      <c r="AS167" s="1187"/>
      <c r="AT167" s="1189"/>
      <c r="AU167" s="1187"/>
      <c r="AV167" s="1187"/>
      <c r="AW167" s="1189"/>
      <c r="AX167" s="1187"/>
      <c r="AY167" s="1187"/>
      <c r="AZ167" s="1189"/>
      <c r="BA167" s="1187"/>
      <c r="BB167" s="1187"/>
      <c r="BC167" s="1189"/>
      <c r="BD167" s="1187"/>
      <c r="BE167" s="1187"/>
      <c r="BF167" s="1189"/>
      <c r="BG167" s="1187"/>
      <c r="BH167" s="1187"/>
      <c r="BI167" s="1187"/>
      <c r="BJ167" s="1187"/>
    </row>
    <row r="168" spans="2:62" ht="16.149999999999999" customHeight="1" outlineLevel="1">
      <c r="B168" s="1154"/>
      <c r="C168" s="1154"/>
      <c r="D168" s="1341"/>
      <c r="E168" s="1140"/>
      <c r="F168" s="1140"/>
      <c r="G168" s="1140"/>
      <c r="H168" s="1121"/>
      <c r="I168" s="1141"/>
      <c r="J168" s="1133" t="s">
        <v>1350</v>
      </c>
      <c r="K168" s="1121">
        <v>1</v>
      </c>
      <c r="L168" s="1121" t="s">
        <v>1351</v>
      </c>
      <c r="M168" s="1105"/>
      <c r="N168" s="1139" t="s">
        <v>1342</v>
      </c>
      <c r="O168" s="1104"/>
      <c r="P168" s="1134"/>
      <c r="Q168" s="1141"/>
      <c r="R168" s="1141"/>
      <c r="S168" s="1154"/>
      <c r="T168" s="1141"/>
      <c r="U168" s="1141"/>
      <c r="V168" s="1141"/>
      <c r="W168" s="1141"/>
      <c r="X168" s="1141"/>
      <c r="Y168" s="1141"/>
      <c r="Z168" s="1141"/>
      <c r="AA168" s="1141"/>
      <c r="AB168" s="1342"/>
      <c r="AC168" s="1342"/>
      <c r="AD168" s="1342"/>
      <c r="AE168" s="1342"/>
      <c r="AF168" s="1342"/>
      <c r="AG168" s="1141"/>
      <c r="AH168" s="1141"/>
      <c r="AI168" s="1141"/>
      <c r="AJ168" s="1141"/>
      <c r="AK168" s="1141"/>
      <c r="AL168" s="1141"/>
      <c r="AM168" s="1141"/>
      <c r="AN168" s="1110"/>
      <c r="AO168" s="1104"/>
      <c r="AP168" s="1104"/>
      <c r="AQ168" s="1110"/>
      <c r="AR168" s="1104"/>
      <c r="AS168" s="1104"/>
      <c r="AT168" s="1110"/>
      <c r="AU168" s="1104"/>
      <c r="AV168" s="1104"/>
      <c r="AW168" s="1110"/>
      <c r="AX168" s="1104"/>
      <c r="AY168" s="1104"/>
      <c r="AZ168" s="1110"/>
      <c r="BA168" s="1104"/>
      <c r="BB168" s="1104"/>
      <c r="BC168" s="1110"/>
      <c r="BD168" s="1104"/>
      <c r="BE168" s="1104"/>
      <c r="BF168" s="1110"/>
      <c r="BG168" s="1104"/>
      <c r="BH168" s="1104"/>
      <c r="BI168" s="1141"/>
      <c r="BJ168" s="1141"/>
    </row>
    <row r="169" spans="2:62" ht="16.149999999999999" customHeight="1" outlineLevel="1">
      <c r="B169" s="1154"/>
      <c r="C169" s="1154"/>
      <c r="D169" s="1341"/>
      <c r="E169" s="1140"/>
      <c r="F169" s="1140"/>
      <c r="G169" s="1140"/>
      <c r="H169" s="1121"/>
      <c r="I169" s="1141"/>
      <c r="J169" s="1133"/>
      <c r="K169" s="1121"/>
      <c r="L169" s="1121"/>
      <c r="M169" s="1105"/>
      <c r="N169" s="1139"/>
      <c r="O169" s="1104"/>
      <c r="P169" s="1134"/>
      <c r="Q169" s="1141"/>
      <c r="R169" s="1141"/>
      <c r="S169" s="1154"/>
      <c r="T169" s="1141"/>
      <c r="U169" s="1141"/>
      <c r="V169" s="1141"/>
      <c r="W169" s="1141"/>
      <c r="X169" s="1141"/>
      <c r="Y169" s="1141"/>
      <c r="Z169" s="1141"/>
      <c r="AA169" s="1141"/>
      <c r="AB169" s="1342"/>
      <c r="AC169" s="1342"/>
      <c r="AD169" s="1342"/>
      <c r="AE169" s="1342"/>
      <c r="AF169" s="1342"/>
      <c r="AG169" s="1141"/>
      <c r="AH169" s="1141"/>
      <c r="AI169" s="1141"/>
      <c r="AJ169" s="1141"/>
      <c r="AK169" s="1141"/>
      <c r="AL169" s="1141"/>
      <c r="AM169" s="1141"/>
      <c r="AN169" s="1110"/>
      <c r="AO169" s="1104"/>
      <c r="AP169" s="1104"/>
      <c r="AQ169" s="1110"/>
      <c r="AR169" s="1104"/>
      <c r="AS169" s="1104"/>
      <c r="AT169" s="1110"/>
      <c r="AU169" s="1104"/>
      <c r="AV169" s="1104"/>
      <c r="AW169" s="1110"/>
      <c r="AX169" s="1104"/>
      <c r="AY169" s="1104"/>
      <c r="AZ169" s="1110"/>
      <c r="BA169" s="1104"/>
      <c r="BB169" s="1104"/>
      <c r="BC169" s="1110"/>
      <c r="BD169" s="1104"/>
      <c r="BE169" s="1104"/>
      <c r="BF169" s="1110"/>
      <c r="BG169" s="1104"/>
      <c r="BH169" s="1104"/>
      <c r="BI169" s="1141"/>
      <c r="BJ169" s="1141"/>
    </row>
    <row r="170" spans="2:62" ht="16.149999999999999" customHeight="1" outlineLevel="1">
      <c r="B170" s="1154"/>
      <c r="C170" s="1154"/>
      <c r="D170" s="1341"/>
      <c r="E170" s="1140"/>
      <c r="F170" s="1140"/>
      <c r="G170" s="1140"/>
      <c r="H170" s="1121"/>
      <c r="I170" s="1141"/>
      <c r="J170" s="1133"/>
      <c r="K170" s="1121"/>
      <c r="L170" s="1121"/>
      <c r="M170" s="1105"/>
      <c r="N170" s="1139"/>
      <c r="O170" s="1104"/>
      <c r="P170" s="1134"/>
      <c r="Q170" s="1141"/>
      <c r="R170" s="1141"/>
      <c r="S170" s="1154"/>
      <c r="T170" s="1141"/>
      <c r="U170" s="1141"/>
      <c r="V170" s="1141"/>
      <c r="W170" s="1141"/>
      <c r="X170" s="1141"/>
      <c r="Y170" s="1141"/>
      <c r="Z170" s="1141"/>
      <c r="AA170" s="1141"/>
      <c r="AB170" s="1342"/>
      <c r="AC170" s="1342"/>
      <c r="AD170" s="1342"/>
      <c r="AE170" s="1342"/>
      <c r="AF170" s="1342"/>
      <c r="AG170" s="1141"/>
      <c r="AH170" s="1141"/>
      <c r="AI170" s="1141"/>
      <c r="AJ170" s="1141"/>
      <c r="AK170" s="1141"/>
      <c r="AL170" s="1141"/>
      <c r="AM170" s="1141"/>
      <c r="AN170" s="1110"/>
      <c r="AO170" s="1104"/>
      <c r="AP170" s="1104"/>
      <c r="AQ170" s="1110"/>
      <c r="AR170" s="1104"/>
      <c r="AS170" s="1104"/>
      <c r="AT170" s="1110"/>
      <c r="AU170" s="1104"/>
      <c r="AV170" s="1104"/>
      <c r="AW170" s="1110"/>
      <c r="AX170" s="1104"/>
      <c r="AY170" s="1104"/>
      <c r="AZ170" s="1110"/>
      <c r="BA170" s="1104"/>
      <c r="BB170" s="1104"/>
      <c r="BC170" s="1110"/>
      <c r="BD170" s="1104"/>
      <c r="BE170" s="1104"/>
      <c r="BF170" s="1110"/>
      <c r="BG170" s="1104"/>
      <c r="BH170" s="1104"/>
      <c r="BI170" s="1141"/>
      <c r="BJ170" s="1141"/>
    </row>
    <row r="171" spans="2:62" ht="16.149999999999999" customHeight="1" outlineLevel="1">
      <c r="B171" s="1154"/>
      <c r="C171" s="1154"/>
      <c r="D171" s="1341"/>
      <c r="E171" s="1140"/>
      <c r="F171" s="1140"/>
      <c r="G171" s="1140"/>
      <c r="H171" s="1121"/>
      <c r="I171" s="1141"/>
      <c r="J171" s="1133"/>
      <c r="K171" s="1121"/>
      <c r="L171" s="1121"/>
      <c r="M171" s="1105"/>
      <c r="N171" s="1139"/>
      <c r="O171" s="1104"/>
      <c r="P171" s="1134"/>
      <c r="Q171" s="1141"/>
      <c r="R171" s="1141"/>
      <c r="S171" s="1154"/>
      <c r="T171" s="1141"/>
      <c r="U171" s="1141"/>
      <c r="V171" s="1141"/>
      <c r="W171" s="1141"/>
      <c r="X171" s="1141"/>
      <c r="Y171" s="1141"/>
      <c r="Z171" s="1141"/>
      <c r="AA171" s="1141"/>
      <c r="AB171" s="1342"/>
      <c r="AC171" s="1342"/>
      <c r="AD171" s="1342"/>
      <c r="AE171" s="1342"/>
      <c r="AF171" s="1342"/>
      <c r="AG171" s="1141"/>
      <c r="AH171" s="1141"/>
      <c r="AI171" s="1141"/>
      <c r="AJ171" s="1141"/>
      <c r="AK171" s="1141"/>
      <c r="AL171" s="1141"/>
      <c r="AM171" s="1141"/>
      <c r="AN171" s="1110"/>
      <c r="AO171" s="1104"/>
      <c r="AP171" s="1104"/>
      <c r="AQ171" s="1110"/>
      <c r="AR171" s="1104"/>
      <c r="AS171" s="1104"/>
      <c r="AT171" s="1110"/>
      <c r="AU171" s="1104"/>
      <c r="AV171" s="1104"/>
      <c r="AW171" s="1110"/>
      <c r="AX171" s="1104"/>
      <c r="AY171" s="1104"/>
      <c r="AZ171" s="1110"/>
      <c r="BA171" s="1104"/>
      <c r="BB171" s="1104"/>
      <c r="BC171" s="1110"/>
      <c r="BD171" s="1104"/>
      <c r="BE171" s="1104"/>
      <c r="BF171" s="1110"/>
      <c r="BG171" s="1104"/>
      <c r="BH171" s="1104"/>
      <c r="BI171" s="1141"/>
      <c r="BJ171" s="1141"/>
    </row>
    <row r="172" spans="2:62">
      <c r="B172" s="1154"/>
      <c r="C172" s="1154"/>
      <c r="D172" s="1341"/>
      <c r="E172" s="1140"/>
      <c r="F172" s="1140"/>
      <c r="G172" s="1140"/>
      <c r="H172" s="1141"/>
      <c r="I172" s="1141"/>
      <c r="J172" s="1141"/>
      <c r="K172" s="1141"/>
      <c r="L172" s="1141"/>
      <c r="M172" s="1105"/>
      <c r="N172" s="1139"/>
      <c r="O172" s="1104"/>
      <c r="P172" s="1134"/>
      <c r="Q172" s="1141"/>
      <c r="R172" s="1141"/>
      <c r="S172" s="1154"/>
      <c r="T172" s="1141"/>
      <c r="U172" s="1141"/>
      <c r="V172" s="1141"/>
      <c r="W172" s="1141"/>
      <c r="X172" s="1141"/>
      <c r="Y172" s="1141"/>
      <c r="Z172" s="1141"/>
      <c r="AA172" s="1141"/>
      <c r="AB172" s="1342"/>
      <c r="AC172" s="1342"/>
      <c r="AD172" s="1342"/>
      <c r="AE172" s="1342"/>
      <c r="AF172" s="1342"/>
      <c r="AG172" s="1141"/>
      <c r="AH172" s="1141"/>
      <c r="AI172" s="1141"/>
      <c r="AJ172" s="1141"/>
      <c r="AK172" s="1141"/>
      <c r="AL172" s="1141"/>
      <c r="AM172" s="1141"/>
      <c r="AN172" s="1110"/>
      <c r="AO172" s="1104"/>
      <c r="AP172" s="1104"/>
      <c r="AQ172" s="1110"/>
      <c r="AR172" s="1104"/>
      <c r="AS172" s="1104"/>
      <c r="AT172" s="1110"/>
      <c r="AU172" s="1104"/>
      <c r="AV172" s="1104"/>
      <c r="AW172" s="1110"/>
      <c r="AX172" s="1104"/>
      <c r="AY172" s="1104"/>
      <c r="AZ172" s="1110"/>
      <c r="BA172" s="1104"/>
      <c r="BB172" s="1104"/>
      <c r="BC172" s="1110"/>
      <c r="BD172" s="1104"/>
      <c r="BE172" s="1104"/>
      <c r="BF172" s="1110"/>
      <c r="BG172" s="1104"/>
      <c r="BH172" s="1104"/>
      <c r="BI172" s="1141"/>
      <c r="BJ172" s="1141"/>
    </row>
    <row r="173" spans="2:62" s="1102" customFormat="1" ht="15">
      <c r="B173" s="1186"/>
      <c r="C173" s="1186"/>
      <c r="D173" s="1186"/>
      <c r="E173" s="1186"/>
      <c r="F173" s="1186"/>
      <c r="G173" s="1186"/>
      <c r="H173" s="1186"/>
      <c r="I173" s="1186"/>
      <c r="J173" s="1188" t="s">
        <v>859</v>
      </c>
      <c r="K173" s="1186"/>
      <c r="L173" s="1186"/>
      <c r="M173" s="1188"/>
      <c r="N173" s="1188"/>
      <c r="O173" s="1188"/>
      <c r="P173" s="1188"/>
      <c r="Q173" s="1188"/>
      <c r="R173" s="1187"/>
      <c r="S173" s="1186"/>
      <c r="T173" s="1187"/>
      <c r="U173" s="1187"/>
      <c r="V173" s="1187"/>
      <c r="W173" s="1187"/>
      <c r="X173" s="1187"/>
      <c r="Y173" s="1187"/>
      <c r="Z173" s="1187"/>
      <c r="AA173" s="1187"/>
      <c r="AB173" s="1186"/>
      <c r="AC173" s="1186"/>
      <c r="AD173" s="1186"/>
      <c r="AE173" s="1186"/>
      <c r="AF173" s="1186"/>
      <c r="AG173" s="1186"/>
      <c r="AH173" s="1186"/>
      <c r="AI173" s="1186"/>
      <c r="AJ173" s="1186"/>
      <c r="AK173" s="1186"/>
      <c r="AL173" s="1186"/>
      <c r="AM173" s="1187"/>
      <c r="AN173" s="1189"/>
      <c r="AO173" s="1187"/>
      <c r="AP173" s="1187"/>
      <c r="AQ173" s="1189"/>
      <c r="AR173" s="1187"/>
      <c r="AS173" s="1187"/>
      <c r="AT173" s="1189"/>
      <c r="AU173" s="1187"/>
      <c r="AV173" s="1187"/>
      <c r="AW173" s="1189"/>
      <c r="AX173" s="1187"/>
      <c r="AY173" s="1187"/>
      <c r="AZ173" s="1189"/>
      <c r="BA173" s="1187"/>
      <c r="BB173" s="1187"/>
      <c r="BC173" s="1189"/>
      <c r="BD173" s="1187"/>
      <c r="BE173" s="1187"/>
      <c r="BF173" s="1189"/>
      <c r="BG173" s="1187"/>
      <c r="BH173" s="1187"/>
      <c r="BI173" s="1187"/>
      <c r="BJ173" s="1187"/>
    </row>
    <row r="174" spans="2:62" ht="16.149999999999999" customHeight="1" outlineLevel="1">
      <c r="B174" s="1154"/>
      <c r="C174" s="1154"/>
      <c r="D174" s="1341"/>
      <c r="E174" s="1140"/>
      <c r="F174" s="1140"/>
      <c r="G174" s="1140"/>
      <c r="H174" s="1121"/>
      <c r="I174" s="1141"/>
      <c r="J174" s="1133"/>
      <c r="K174" s="1121"/>
      <c r="L174" s="1121"/>
      <c r="M174" s="1105"/>
      <c r="N174" s="1139" t="s">
        <v>1342</v>
      </c>
      <c r="O174" s="1104"/>
      <c r="P174" s="1134"/>
      <c r="Q174" s="1141"/>
      <c r="R174" s="1141"/>
      <c r="S174" s="1154"/>
      <c r="T174" s="1141"/>
      <c r="U174" s="1141"/>
      <c r="V174" s="1141"/>
      <c r="W174" s="1141"/>
      <c r="X174" s="1141"/>
      <c r="Y174" s="1141"/>
      <c r="Z174" s="1141"/>
      <c r="AA174" s="1141"/>
      <c r="AB174" s="1342"/>
      <c r="AC174" s="1342"/>
      <c r="AD174" s="1342"/>
      <c r="AE174" s="1342"/>
      <c r="AF174" s="1342"/>
      <c r="AG174" s="1141"/>
      <c r="AH174" s="1141"/>
      <c r="AI174" s="1141"/>
      <c r="AJ174" s="1141"/>
      <c r="AK174" s="1141"/>
      <c r="AL174" s="1141"/>
      <c r="AM174" s="1141"/>
      <c r="AN174" s="1110"/>
      <c r="AO174" s="1104"/>
      <c r="AP174" s="1104"/>
      <c r="AQ174" s="1110"/>
      <c r="AR174" s="1104"/>
      <c r="AS174" s="1104"/>
      <c r="AT174" s="1110"/>
      <c r="AU174" s="1104"/>
      <c r="AV174" s="1104"/>
      <c r="AW174" s="1110"/>
      <c r="AX174" s="1104"/>
      <c r="AY174" s="1104"/>
      <c r="AZ174" s="1110"/>
      <c r="BA174" s="1104"/>
      <c r="BB174" s="1104"/>
      <c r="BC174" s="1110"/>
      <c r="BD174" s="1104"/>
      <c r="BE174" s="1104"/>
      <c r="BF174" s="1110"/>
      <c r="BG174" s="1104"/>
      <c r="BH174" s="1104"/>
      <c r="BI174" s="1141"/>
      <c r="BJ174" s="1141"/>
    </row>
    <row r="175" spans="2:62" ht="16.149999999999999" customHeight="1" outlineLevel="1">
      <c r="B175" s="1154"/>
      <c r="C175" s="1154"/>
      <c r="D175" s="1341"/>
      <c r="E175" s="1140"/>
      <c r="F175" s="1140"/>
      <c r="G175" s="1140"/>
      <c r="H175" s="1121"/>
      <c r="I175" s="1141"/>
      <c r="J175" s="1133"/>
      <c r="K175" s="1121"/>
      <c r="L175" s="1121"/>
      <c r="M175" s="1105"/>
      <c r="N175" s="1139"/>
      <c r="O175" s="1104"/>
      <c r="P175" s="1134"/>
      <c r="Q175" s="1141"/>
      <c r="R175" s="1141"/>
      <c r="S175" s="1154"/>
      <c r="T175" s="1141"/>
      <c r="U175" s="1141"/>
      <c r="V175" s="1141"/>
      <c r="W175" s="1141"/>
      <c r="X175" s="1141"/>
      <c r="Y175" s="1141"/>
      <c r="Z175" s="1141"/>
      <c r="AA175" s="1141"/>
      <c r="AB175" s="1342"/>
      <c r="AC175" s="1342"/>
      <c r="AD175" s="1342"/>
      <c r="AE175" s="1342"/>
      <c r="AF175" s="1342"/>
      <c r="AG175" s="1141"/>
      <c r="AH175" s="1141"/>
      <c r="AI175" s="1141"/>
      <c r="AJ175" s="1141"/>
      <c r="AK175" s="1141"/>
      <c r="AL175" s="1141"/>
      <c r="AM175" s="1141"/>
      <c r="AN175" s="1110"/>
      <c r="AO175" s="1104"/>
      <c r="AP175" s="1104"/>
      <c r="AQ175" s="1110"/>
      <c r="AR175" s="1104"/>
      <c r="AS175" s="1104"/>
      <c r="AT175" s="1110"/>
      <c r="AU175" s="1104"/>
      <c r="AV175" s="1104"/>
      <c r="AW175" s="1110"/>
      <c r="AX175" s="1104"/>
      <c r="AY175" s="1104"/>
      <c r="AZ175" s="1110"/>
      <c r="BA175" s="1104"/>
      <c r="BB175" s="1104"/>
      <c r="BC175" s="1110"/>
      <c r="BD175" s="1104"/>
      <c r="BE175" s="1104"/>
      <c r="BF175" s="1110"/>
      <c r="BG175" s="1104"/>
      <c r="BH175" s="1104"/>
      <c r="BI175" s="1141"/>
      <c r="BJ175" s="1141"/>
    </row>
    <row r="176" spans="2:62" ht="16.149999999999999" customHeight="1" outlineLevel="1">
      <c r="B176" s="1154"/>
      <c r="C176" s="1154"/>
      <c r="D176" s="1341"/>
      <c r="E176" s="1140"/>
      <c r="F176" s="1140"/>
      <c r="G176" s="1140"/>
      <c r="H176" s="1121"/>
      <c r="I176" s="1141"/>
      <c r="J176" s="1133"/>
      <c r="K176" s="1121"/>
      <c r="L176" s="1121"/>
      <c r="M176" s="1105"/>
      <c r="N176" s="1139"/>
      <c r="O176" s="1104"/>
      <c r="P176" s="1134"/>
      <c r="Q176" s="1141"/>
      <c r="R176" s="1141"/>
      <c r="S176" s="1154"/>
      <c r="T176" s="1141"/>
      <c r="U176" s="1141"/>
      <c r="V176" s="1141"/>
      <c r="W176" s="1141"/>
      <c r="X176" s="1141"/>
      <c r="Y176" s="1141"/>
      <c r="Z176" s="1141"/>
      <c r="AA176" s="1141"/>
      <c r="AB176" s="1342"/>
      <c r="AC176" s="1342"/>
      <c r="AD176" s="1342"/>
      <c r="AE176" s="1342"/>
      <c r="AF176" s="1342"/>
      <c r="AG176" s="1141"/>
      <c r="AH176" s="1141"/>
      <c r="AI176" s="1141"/>
      <c r="AJ176" s="1141"/>
      <c r="AK176" s="1141"/>
      <c r="AL176" s="1141"/>
      <c r="AM176" s="1141"/>
      <c r="AN176" s="1110"/>
      <c r="AO176" s="1104"/>
      <c r="AP176" s="1104"/>
      <c r="AQ176" s="1110"/>
      <c r="AR176" s="1104"/>
      <c r="AS176" s="1104"/>
      <c r="AT176" s="1110"/>
      <c r="AU176" s="1104"/>
      <c r="AV176" s="1104"/>
      <c r="AW176" s="1110"/>
      <c r="AX176" s="1104"/>
      <c r="AY176" s="1104"/>
      <c r="AZ176" s="1110"/>
      <c r="BA176" s="1104"/>
      <c r="BB176" s="1104"/>
      <c r="BC176" s="1110"/>
      <c r="BD176" s="1104"/>
      <c r="BE176" s="1104"/>
      <c r="BF176" s="1110"/>
      <c r="BG176" s="1104"/>
      <c r="BH176" s="1104"/>
      <c r="BI176" s="1141"/>
      <c r="BJ176" s="1141"/>
    </row>
    <row r="177" spans="2:62" ht="16.149999999999999" customHeight="1" outlineLevel="1">
      <c r="B177" s="1154"/>
      <c r="C177" s="1154"/>
      <c r="D177" s="1341"/>
      <c r="E177" s="1140"/>
      <c r="F177" s="1140"/>
      <c r="G177" s="1140"/>
      <c r="H177" s="1121"/>
      <c r="I177" s="1141"/>
      <c r="J177" s="1133"/>
      <c r="K177" s="1121"/>
      <c r="L177" s="1121"/>
      <c r="M177" s="1105"/>
      <c r="N177" s="1139"/>
      <c r="O177" s="1104"/>
      <c r="P177" s="1134"/>
      <c r="Q177" s="1141"/>
      <c r="R177" s="1141"/>
      <c r="S177" s="1154"/>
      <c r="T177" s="1141"/>
      <c r="U177" s="1141"/>
      <c r="V177" s="1141"/>
      <c r="W177" s="1141"/>
      <c r="X177" s="1141"/>
      <c r="Y177" s="1141"/>
      <c r="Z177" s="1141"/>
      <c r="AA177" s="1141"/>
      <c r="AB177" s="1342"/>
      <c r="AC177" s="1342"/>
      <c r="AD177" s="1342"/>
      <c r="AE177" s="1342"/>
      <c r="AF177" s="1342"/>
      <c r="AG177" s="1141"/>
      <c r="AH177" s="1141"/>
      <c r="AI177" s="1141"/>
      <c r="AJ177" s="1141"/>
      <c r="AK177" s="1141"/>
      <c r="AL177" s="1141"/>
      <c r="AM177" s="1141"/>
      <c r="AN177" s="1110"/>
      <c r="AO177" s="1104"/>
      <c r="AP177" s="1104"/>
      <c r="AQ177" s="1110"/>
      <c r="AR177" s="1104"/>
      <c r="AS177" s="1104"/>
      <c r="AT177" s="1110"/>
      <c r="AU177" s="1104"/>
      <c r="AV177" s="1104"/>
      <c r="AW177" s="1110"/>
      <c r="AX177" s="1104"/>
      <c r="AY177" s="1104"/>
      <c r="AZ177" s="1110"/>
      <c r="BA177" s="1104"/>
      <c r="BB177" s="1104"/>
      <c r="BC177" s="1110"/>
      <c r="BD177" s="1104"/>
      <c r="BE177" s="1104"/>
      <c r="BF177" s="1110"/>
      <c r="BG177" s="1104"/>
      <c r="BH177" s="1104"/>
      <c r="BI177" s="1141"/>
      <c r="BJ177" s="1141"/>
    </row>
    <row r="178" spans="2:62">
      <c r="B178" s="1154"/>
      <c r="C178" s="1154"/>
      <c r="D178" s="1341"/>
      <c r="E178" s="1140"/>
      <c r="F178" s="1140"/>
      <c r="G178" s="1140"/>
      <c r="H178" s="1141"/>
      <c r="I178" s="1141"/>
      <c r="J178" s="1141"/>
      <c r="K178" s="1141"/>
      <c r="L178" s="1141"/>
      <c r="M178" s="1105"/>
      <c r="N178" s="1139"/>
      <c r="O178" s="1104"/>
      <c r="P178" s="1134"/>
      <c r="Q178" s="1141"/>
      <c r="R178" s="1141"/>
      <c r="S178" s="1154"/>
      <c r="T178" s="1141"/>
      <c r="U178" s="1141"/>
      <c r="V178" s="1141"/>
      <c r="W178" s="1141"/>
      <c r="X178" s="1141"/>
      <c r="Y178" s="1141"/>
      <c r="Z178" s="1141"/>
      <c r="AA178" s="1141"/>
      <c r="AB178" s="1342"/>
      <c r="AC178" s="1342"/>
      <c r="AD178" s="1342"/>
      <c r="AE178" s="1342"/>
      <c r="AF178" s="1342"/>
      <c r="AG178" s="1141"/>
      <c r="AH178" s="1141"/>
      <c r="AI178" s="1141"/>
      <c r="AJ178" s="1141"/>
      <c r="AK178" s="1141"/>
      <c r="AL178" s="1141"/>
      <c r="AM178" s="1141"/>
      <c r="AN178" s="1110"/>
      <c r="AO178" s="1104"/>
      <c r="AP178" s="1104"/>
      <c r="AQ178" s="1110"/>
      <c r="AR178" s="1104"/>
      <c r="AS178" s="1104"/>
      <c r="AT178" s="1110"/>
      <c r="AU178" s="1104"/>
      <c r="AV178" s="1104"/>
      <c r="AW178" s="1110"/>
      <c r="AX178" s="1104"/>
      <c r="AY178" s="1104"/>
      <c r="AZ178" s="1110"/>
      <c r="BA178" s="1104"/>
      <c r="BB178" s="1104"/>
      <c r="BC178" s="1110"/>
      <c r="BD178" s="1104"/>
      <c r="BE178" s="1104"/>
      <c r="BF178" s="1110"/>
      <c r="BG178" s="1104"/>
      <c r="BH178" s="1104"/>
      <c r="BI178" s="1141"/>
      <c r="BJ178" s="1141"/>
    </row>
    <row r="179" spans="2:62" s="1102" customFormat="1" ht="15">
      <c r="B179" s="1186"/>
      <c r="C179" s="1186"/>
      <c r="D179" s="1186"/>
      <c r="E179" s="1186"/>
      <c r="F179" s="1186"/>
      <c r="G179" s="1186"/>
      <c r="H179" s="1186"/>
      <c r="I179" s="1186"/>
      <c r="J179" s="1188" t="s">
        <v>860</v>
      </c>
      <c r="K179" s="1186"/>
      <c r="L179" s="1186"/>
      <c r="M179" s="1188"/>
      <c r="N179" s="1188"/>
      <c r="O179" s="1188"/>
      <c r="P179" s="1188"/>
      <c r="Q179" s="1188"/>
      <c r="R179" s="1187"/>
      <c r="S179" s="1186"/>
      <c r="T179" s="1187"/>
      <c r="U179" s="1187"/>
      <c r="V179" s="1187"/>
      <c r="W179" s="1187"/>
      <c r="X179" s="1187"/>
      <c r="Y179" s="1187"/>
      <c r="Z179" s="1187"/>
      <c r="AA179" s="1186"/>
      <c r="AB179" s="1186"/>
      <c r="AC179" s="1186"/>
      <c r="AD179" s="1186"/>
      <c r="AE179" s="1186"/>
      <c r="AF179" s="1186"/>
      <c r="AG179" s="1186"/>
      <c r="AH179" s="1186"/>
      <c r="AI179" s="1186"/>
      <c r="AJ179" s="1186"/>
      <c r="AK179" s="1186"/>
      <c r="AL179" s="1186"/>
      <c r="AM179" s="1187"/>
      <c r="AN179" s="1189"/>
      <c r="AO179" s="1187"/>
      <c r="AP179" s="1187"/>
      <c r="AQ179" s="1189"/>
      <c r="AR179" s="1187"/>
      <c r="AS179" s="1187"/>
      <c r="AT179" s="1189"/>
      <c r="AU179" s="1187"/>
      <c r="AV179" s="1187"/>
      <c r="AW179" s="1189"/>
      <c r="AX179" s="1187"/>
      <c r="AY179" s="1187"/>
      <c r="AZ179" s="1189"/>
      <c r="BA179" s="1187"/>
      <c r="BB179" s="1187"/>
      <c r="BC179" s="1189"/>
      <c r="BD179" s="1187"/>
      <c r="BE179" s="1187"/>
      <c r="BF179" s="1189"/>
      <c r="BG179" s="1187"/>
      <c r="BH179" s="1187"/>
      <c r="BI179" s="1187"/>
      <c r="BJ179" s="1187"/>
    </row>
    <row r="180" spans="2:62" ht="16.149999999999999" customHeight="1" outlineLevel="1">
      <c r="B180" s="1154"/>
      <c r="C180" s="1154"/>
      <c r="D180" s="1341"/>
      <c r="E180" s="1140"/>
      <c r="F180" s="1140"/>
      <c r="G180" s="1140"/>
      <c r="H180" s="1121"/>
      <c r="I180" s="1141"/>
      <c r="J180" s="1133"/>
      <c r="K180" s="1121"/>
      <c r="L180" s="1121"/>
      <c r="M180" s="1105"/>
      <c r="N180" s="1139" t="s">
        <v>1342</v>
      </c>
      <c r="O180" s="1104"/>
      <c r="P180" s="1134"/>
      <c r="Q180" s="1141"/>
      <c r="R180" s="1141"/>
      <c r="S180" s="1154"/>
      <c r="T180" s="1141"/>
      <c r="U180" s="1141"/>
      <c r="V180" s="1141"/>
      <c r="W180" s="1141"/>
      <c r="X180" s="1141"/>
      <c r="Y180" s="1141"/>
      <c r="Z180" s="1141"/>
      <c r="AA180" s="1141"/>
      <c r="AB180" s="1342"/>
      <c r="AC180" s="1342"/>
      <c r="AD180" s="1342"/>
      <c r="AE180" s="1342"/>
      <c r="AF180" s="1342"/>
      <c r="AG180" s="1141"/>
      <c r="AH180" s="1141"/>
      <c r="AI180" s="1141"/>
      <c r="AJ180" s="1141"/>
      <c r="AK180" s="1141"/>
      <c r="AL180" s="1141"/>
      <c r="AM180" s="1141"/>
      <c r="AN180" s="1110"/>
      <c r="AO180" s="1104"/>
      <c r="AP180" s="1104"/>
      <c r="AQ180" s="1110"/>
      <c r="AR180" s="1104"/>
      <c r="AS180" s="1104"/>
      <c r="AT180" s="1110"/>
      <c r="AU180" s="1104"/>
      <c r="AV180" s="1104"/>
      <c r="AW180" s="1110"/>
      <c r="AX180" s="1104"/>
      <c r="AY180" s="1104"/>
      <c r="AZ180" s="1110"/>
      <c r="BA180" s="1104"/>
      <c r="BB180" s="1104"/>
      <c r="BC180" s="1110"/>
      <c r="BD180" s="1104"/>
      <c r="BE180" s="1104"/>
      <c r="BF180" s="1110"/>
      <c r="BG180" s="1104"/>
      <c r="BH180" s="1104"/>
      <c r="BI180" s="1141"/>
      <c r="BJ180" s="1141"/>
    </row>
    <row r="181" spans="2:62" ht="16.149999999999999" customHeight="1" outlineLevel="1">
      <c r="B181" s="1154"/>
      <c r="C181" s="1154"/>
      <c r="D181" s="1341"/>
      <c r="E181" s="1140"/>
      <c r="F181" s="1140"/>
      <c r="G181" s="1140"/>
      <c r="H181" s="1121"/>
      <c r="I181" s="1141"/>
      <c r="J181" s="1133"/>
      <c r="K181" s="1121"/>
      <c r="L181" s="1121"/>
      <c r="M181" s="1105"/>
      <c r="N181" s="1139"/>
      <c r="O181" s="1104"/>
      <c r="P181" s="1134"/>
      <c r="Q181" s="1141"/>
      <c r="R181" s="1141"/>
      <c r="S181" s="1154"/>
      <c r="T181" s="1141"/>
      <c r="U181" s="1141"/>
      <c r="V181" s="1141"/>
      <c r="W181" s="1141"/>
      <c r="X181" s="1141"/>
      <c r="Y181" s="1141"/>
      <c r="Z181" s="1141"/>
      <c r="AA181" s="1141"/>
      <c r="AB181" s="1342"/>
      <c r="AC181" s="1342"/>
      <c r="AD181" s="1342"/>
      <c r="AE181" s="1342"/>
      <c r="AF181" s="1342"/>
      <c r="AG181" s="1141"/>
      <c r="AH181" s="1141"/>
      <c r="AI181" s="1141"/>
      <c r="AJ181" s="1141"/>
      <c r="AK181" s="1141"/>
      <c r="AL181" s="1141"/>
      <c r="AM181" s="1141"/>
      <c r="AN181" s="1110"/>
      <c r="AO181" s="1104"/>
      <c r="AP181" s="1104"/>
      <c r="AQ181" s="1110"/>
      <c r="AR181" s="1104"/>
      <c r="AS181" s="1104"/>
      <c r="AT181" s="1110"/>
      <c r="AU181" s="1104"/>
      <c r="AV181" s="1104"/>
      <c r="AW181" s="1110"/>
      <c r="AX181" s="1104"/>
      <c r="AY181" s="1104"/>
      <c r="AZ181" s="1110"/>
      <c r="BA181" s="1104"/>
      <c r="BB181" s="1104"/>
      <c r="BC181" s="1110"/>
      <c r="BD181" s="1104"/>
      <c r="BE181" s="1104"/>
      <c r="BF181" s="1110"/>
      <c r="BG181" s="1104"/>
      <c r="BH181" s="1104"/>
      <c r="BI181" s="1141"/>
      <c r="BJ181" s="1141"/>
    </row>
    <row r="182" spans="2:62" ht="16.149999999999999" customHeight="1" outlineLevel="1">
      <c r="B182" s="1154"/>
      <c r="C182" s="1154"/>
      <c r="D182" s="1341"/>
      <c r="E182" s="1140"/>
      <c r="F182" s="1140"/>
      <c r="G182" s="1140"/>
      <c r="H182" s="1121"/>
      <c r="I182" s="1141"/>
      <c r="J182" s="1133"/>
      <c r="K182" s="1121"/>
      <c r="L182" s="1121"/>
      <c r="M182" s="1105"/>
      <c r="N182" s="1139"/>
      <c r="O182" s="1104"/>
      <c r="P182" s="1134"/>
      <c r="Q182" s="1141"/>
      <c r="R182" s="1141"/>
      <c r="S182" s="1154"/>
      <c r="T182" s="1141"/>
      <c r="U182" s="1141"/>
      <c r="V182" s="1141"/>
      <c r="W182" s="1141"/>
      <c r="X182" s="1141"/>
      <c r="Y182" s="1141"/>
      <c r="Z182" s="1141"/>
      <c r="AA182" s="1141"/>
      <c r="AB182" s="1342"/>
      <c r="AC182" s="1342"/>
      <c r="AD182" s="1342"/>
      <c r="AE182" s="1342"/>
      <c r="AF182" s="1342"/>
      <c r="AG182" s="1141"/>
      <c r="AH182" s="1141"/>
      <c r="AI182" s="1141"/>
      <c r="AJ182" s="1141"/>
      <c r="AK182" s="1141"/>
      <c r="AL182" s="1141"/>
      <c r="AM182" s="1141"/>
      <c r="AN182" s="1110"/>
      <c r="AO182" s="1104"/>
      <c r="AP182" s="1104"/>
      <c r="AQ182" s="1110"/>
      <c r="AR182" s="1104"/>
      <c r="AS182" s="1104"/>
      <c r="AT182" s="1110"/>
      <c r="AU182" s="1104"/>
      <c r="AV182" s="1104"/>
      <c r="AW182" s="1110"/>
      <c r="AX182" s="1104"/>
      <c r="AY182" s="1104"/>
      <c r="AZ182" s="1110"/>
      <c r="BA182" s="1104"/>
      <c r="BB182" s="1104"/>
      <c r="BC182" s="1110"/>
      <c r="BD182" s="1104"/>
      <c r="BE182" s="1104"/>
      <c r="BF182" s="1110"/>
      <c r="BG182" s="1104"/>
      <c r="BH182" s="1104"/>
      <c r="BI182" s="1141"/>
      <c r="BJ182" s="1141"/>
    </row>
    <row r="183" spans="2:62" ht="16.149999999999999" customHeight="1" outlineLevel="1">
      <c r="B183" s="1154"/>
      <c r="C183" s="1154"/>
      <c r="D183" s="1341"/>
      <c r="E183" s="1140"/>
      <c r="F183" s="1140"/>
      <c r="G183" s="1140"/>
      <c r="H183" s="1121"/>
      <c r="I183" s="1141"/>
      <c r="J183" s="1133"/>
      <c r="K183" s="1121"/>
      <c r="L183" s="1121"/>
      <c r="M183" s="1105"/>
      <c r="N183" s="1139"/>
      <c r="O183" s="1104"/>
      <c r="P183" s="1134"/>
      <c r="Q183" s="1141"/>
      <c r="R183" s="1141"/>
      <c r="S183" s="1154"/>
      <c r="T183" s="1141"/>
      <c r="U183" s="1141"/>
      <c r="V183" s="1141"/>
      <c r="W183" s="1141"/>
      <c r="X183" s="1141"/>
      <c r="Y183" s="1141"/>
      <c r="Z183" s="1141"/>
      <c r="AA183" s="1141"/>
      <c r="AB183" s="1342"/>
      <c r="AC183" s="1342"/>
      <c r="AD183" s="1342"/>
      <c r="AE183" s="1342"/>
      <c r="AF183" s="1342"/>
      <c r="AG183" s="1141"/>
      <c r="AH183" s="1141"/>
      <c r="AI183" s="1141"/>
      <c r="AJ183" s="1141"/>
      <c r="AK183" s="1141"/>
      <c r="AL183" s="1141"/>
      <c r="AM183" s="1141"/>
      <c r="AN183" s="1110"/>
      <c r="AO183" s="1104"/>
      <c r="AP183" s="1104"/>
      <c r="AQ183" s="1110"/>
      <c r="AR183" s="1104"/>
      <c r="AS183" s="1104"/>
      <c r="AT183" s="1110"/>
      <c r="AU183" s="1104"/>
      <c r="AV183" s="1104"/>
      <c r="AW183" s="1110"/>
      <c r="AX183" s="1104"/>
      <c r="AY183" s="1104"/>
      <c r="AZ183" s="1110"/>
      <c r="BA183" s="1104"/>
      <c r="BB183" s="1104"/>
      <c r="BC183" s="1110"/>
      <c r="BD183" s="1104"/>
      <c r="BE183" s="1104"/>
      <c r="BF183" s="1110"/>
      <c r="BG183" s="1104"/>
      <c r="BH183" s="1104"/>
      <c r="BI183" s="1141"/>
      <c r="BJ183" s="1141"/>
    </row>
    <row r="184" spans="2:62">
      <c r="B184" s="1154"/>
      <c r="C184" s="1154"/>
      <c r="D184" s="1341"/>
      <c r="E184" s="1140"/>
      <c r="F184" s="1140"/>
      <c r="G184" s="1140"/>
      <c r="H184" s="1141"/>
      <c r="I184" s="1141"/>
      <c r="J184" s="1141"/>
      <c r="K184" s="1141"/>
      <c r="L184" s="1141"/>
      <c r="M184" s="1105"/>
      <c r="N184" s="1139"/>
      <c r="O184" s="1104"/>
      <c r="P184" s="1134"/>
      <c r="Q184" s="1141"/>
      <c r="R184" s="1141"/>
      <c r="S184" s="1154"/>
      <c r="T184" s="1141"/>
      <c r="U184" s="1141"/>
      <c r="V184" s="1141"/>
      <c r="W184" s="1141"/>
      <c r="X184" s="1141"/>
      <c r="Y184" s="1141"/>
      <c r="Z184" s="1141"/>
      <c r="AA184" s="1141"/>
      <c r="AB184" s="1342"/>
      <c r="AC184" s="1342"/>
      <c r="AD184" s="1342"/>
      <c r="AE184" s="1342"/>
      <c r="AF184" s="1342"/>
      <c r="AG184" s="1141"/>
      <c r="AH184" s="1141"/>
      <c r="AI184" s="1141"/>
      <c r="AJ184" s="1141"/>
      <c r="AK184" s="1141"/>
      <c r="AL184" s="1141"/>
      <c r="AM184" s="1141"/>
      <c r="AN184" s="1110"/>
      <c r="AO184" s="1104"/>
      <c r="AP184" s="1104"/>
      <c r="AQ184" s="1110"/>
      <c r="AR184" s="1104"/>
      <c r="AS184" s="1104"/>
      <c r="AT184" s="1110"/>
      <c r="AU184" s="1104"/>
      <c r="AV184" s="1104"/>
      <c r="AW184" s="1110"/>
      <c r="AX184" s="1104"/>
      <c r="AY184" s="1104"/>
      <c r="AZ184" s="1110"/>
      <c r="BA184" s="1104"/>
      <c r="BB184" s="1104"/>
      <c r="BC184" s="1110"/>
      <c r="BD184" s="1104"/>
      <c r="BE184" s="1104"/>
      <c r="BF184" s="1110"/>
      <c r="BG184" s="1104"/>
      <c r="BH184" s="1104"/>
      <c r="BI184" s="1141"/>
      <c r="BJ184" s="1141"/>
    </row>
  </sheetData>
  <protectedRanges>
    <protectedRange sqref="J19:J33" name="範圍23_4_1"/>
    <protectedRange sqref="K18:K33 K35 K49 K62 K78" name="範圍23_5_1"/>
    <protectedRange sqref="K48 J36:K43" name="範圍23_1"/>
    <protectedRange sqref="J70" name="範圍1_3_1_1_1_3_1_1_1"/>
    <protectedRange sqref="J69" name="範圍1_3_1_4_1_1_3_1"/>
    <protectedRange sqref="J82" name="範圍1_3_1_1_1_3_1_2_1"/>
    <protectedRange sqref="J131:J133" name="範圍23_7_1"/>
    <protectedRange sqref="J134:J135" name="範圍23_11_1"/>
    <protectedRange sqref="J136:J137" name="範圍23_15_1"/>
    <protectedRange sqref="AG19:AG33" name="範圍23_2_2"/>
    <protectedRange sqref="AH19:AH33 I19:I33" name="範圍23_8_2"/>
    <protectedRange sqref="AH40:AH42 I40:I42" name="範圍1_3_1_4_1_1_2_1_2"/>
    <protectedRange sqref="AH36:AH43 I36:I43" name="範圍23_3_2"/>
    <protectedRange sqref="AG36:AG43" name="範圍23_6_2"/>
    <protectedRange sqref="AH132 I132" name="範圍1_3_1_1_1_3_1_3_1"/>
    <protectedRange sqref="AH131:AH133 I131:I133" name="範圍23_9_1"/>
    <protectedRange sqref="AG131:AG133" name="範圍23_10_1"/>
    <protectedRange sqref="AG134:AG135" name="範圍23_12_1"/>
    <protectedRange sqref="AH134:AH135 I134:I135" name="範圍23_13_1"/>
    <protectedRange sqref="AJ134:AJ135" name="範圍23_14_1"/>
    <protectedRange sqref="AG136:AG137" name="範圍23_16_1"/>
    <protectedRange sqref="AH136:AH137 I136:I137" name="範圍23_17_1"/>
    <protectedRange sqref="AJ136:AJ137" name="範圍23_18_1"/>
  </protectedRanges>
  <mergeCells count="35">
    <mergeCell ref="B1:E1"/>
    <mergeCell ref="B2:E2"/>
    <mergeCell ref="N16:N17"/>
    <mergeCell ref="C16:C17"/>
    <mergeCell ref="BI16:BI17"/>
    <mergeCell ref="AN16:AY16"/>
    <mergeCell ref="AZ16:BH16"/>
    <mergeCell ref="O16:O17"/>
    <mergeCell ref="P16:P17"/>
    <mergeCell ref="J16:J17"/>
    <mergeCell ref="M16:M17"/>
    <mergeCell ref="K16:K17"/>
    <mergeCell ref="L16:L17"/>
    <mergeCell ref="H10:L10"/>
    <mergeCell ref="D16:G17"/>
    <mergeCell ref="I16:I17"/>
    <mergeCell ref="BJ16:BJ17"/>
    <mergeCell ref="Q16:Q17"/>
    <mergeCell ref="R16:R17"/>
    <mergeCell ref="S16:S17"/>
    <mergeCell ref="T16:X16"/>
    <mergeCell ref="Y16:Z16"/>
    <mergeCell ref="AM16:AM17"/>
    <mergeCell ref="AB16:AF16"/>
    <mergeCell ref="AI16:AJ16"/>
    <mergeCell ref="AG16:AH16"/>
    <mergeCell ref="AK16:AL16"/>
    <mergeCell ref="AA16:AA17"/>
    <mergeCell ref="H16:H17"/>
    <mergeCell ref="B16:B17"/>
    <mergeCell ref="B3:E3"/>
    <mergeCell ref="B4:E4"/>
    <mergeCell ref="B5:E5"/>
    <mergeCell ref="B6:E6"/>
    <mergeCell ref="B7:E7"/>
  </mergeCells>
  <phoneticPr fontId="4" type="noConversion"/>
  <dataValidations count="5">
    <dataValidation type="list" allowBlank="1" showInputMessage="1" showErrorMessage="1" sqref="Q63:S77 Q50:S61 Q109:S144 Q157:S166 Q180:S184 Q174:S178 Q168:S172 Q19:S34 Q79:S107 Q36:S48">
      <formula1>INDIRECT(P19)</formula1>
    </dataValidation>
    <dataValidation type="list" allowBlank="1" showInputMessage="1" showErrorMessage="1" sqref="BF19:BF184 AZ19:AZ184 BC19:BC184">
      <formula1>FixtureCreate</formula1>
    </dataValidation>
    <dataValidation type="list" allowBlank="1" showInputMessage="1" showErrorMessage="1" sqref="AN19:AN184 AQ19:AQ184 AT19:AT184 AW19:AW184">
      <formula1>PROCESS</formula1>
    </dataValidation>
    <dataValidation type="list" allowBlank="1" showInputMessage="1" showErrorMessage="1" sqref="N108 N145 N156 N167 N173 N179">
      <formula1>INDIRECT(B84)</formula1>
    </dataValidation>
    <dataValidation type="list" allowBlank="1" showInputMessage="1" showErrorMessage="1" sqref="N18:N107 N180:N184 N174:N178 N168:N172 N157:N166 N146:N155 N109:N144">
      <formula1>INDIRECT($B$8)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Category!$C$3:$C$7</xm:f>
          </x14:formula1>
          <xm:sqref>O18:O107 O109:O144 O146:O155 O157:O166 O168:O172 O174:O178 O180:O184</xm:sqref>
        </x14:dataValidation>
        <x14:dataValidation type="list" allowBlank="1" showInputMessage="1" showErrorMessage="1">
          <x14:formula1>
            <xm:f>[10]Category!#REF!</xm:f>
          </x14:formula1>
          <xm:sqref>BC18 AN18 AQ18 AT18 AW18 AZ18 BF18</xm:sqref>
        </x14:dataValidation>
        <x14:dataValidation type="list" allowBlank="1" showInputMessage="1" showErrorMessage="1">
          <x14:formula1>
            <xm:f>Category!$AA$2:$AA$8</xm:f>
          </x14:formula1>
          <xm:sqref>M61</xm:sqref>
        </x14:dataValidation>
        <x14:dataValidation type="list" allowBlank="1" showInputMessage="1" showErrorMessage="1">
          <x14:formula1>
            <xm:f>Category!$D$3:$D$9</xm:f>
          </x14:formula1>
          <xm:sqref>P34:P36 P40:P41</xm:sqref>
        </x14:dataValidation>
        <x14:dataValidation type="list" allowBlank="1" showInputMessage="1" showErrorMessage="1">
          <x14:formula1>
            <xm:f>Category!$AA$2:$AA$4</xm:f>
          </x14:formula1>
          <xm:sqref>M18:M60 M62:M184</xm:sqref>
        </x14:dataValidation>
        <x14:dataValidation type="list" allowBlank="1" showInputMessage="1" showErrorMessage="1">
          <x14:formula1>
            <xm:f>Category!$A$3:$A$13</xm:f>
          </x14:formula1>
          <xm:sqref>B8</xm:sqref>
        </x14:dataValidation>
        <x14:dataValidation type="list" allowBlank="1" showInputMessage="1" showErrorMessage="1">
          <x14:formula1>
            <xm:f>Category!$D$3:$D$11</xm:f>
          </x14:formula1>
          <xm:sqref>P18:P33 P37:P39 P42:P107 P109:P144 P146:P155 P157:P166 P168:P172 P174:P178 P180:P184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C5" sqref="C5:C9"/>
    </sheetView>
  </sheetViews>
  <sheetFormatPr defaultColWidth="8.875" defaultRowHeight="16.5"/>
  <cols>
    <col min="1" max="2" width="8.875" style="886"/>
    <col min="3" max="3" width="10.5" style="886" bestFit="1" customWidth="1"/>
    <col min="4" max="10" width="8.875" style="886"/>
    <col min="11" max="11" width="16.25" style="886" bestFit="1" customWidth="1"/>
    <col min="12" max="12" width="11.625" style="886" bestFit="1" customWidth="1"/>
    <col min="13" max="13" width="16.5" style="886" bestFit="1" customWidth="1"/>
    <col min="14" max="15" width="9.875" style="886" bestFit="1" customWidth="1"/>
    <col min="16" max="16384" width="8.875" style="886"/>
  </cols>
  <sheetData>
    <row r="2" spans="2:15" ht="17.25" thickBot="1">
      <c r="D2" s="1615" t="s">
        <v>3368</v>
      </c>
      <c r="E2" s="1615"/>
      <c r="F2" s="1615"/>
      <c r="G2" s="1615"/>
      <c r="H2" s="1615"/>
      <c r="I2" s="1615"/>
      <c r="J2" s="1615"/>
      <c r="K2" s="1615"/>
      <c r="L2" s="1615"/>
      <c r="M2" s="1615"/>
      <c r="N2" s="1615"/>
      <c r="O2" s="1615"/>
    </row>
    <row r="3" spans="2:15">
      <c r="B3" s="887"/>
      <c r="C3" s="888" t="s">
        <v>3369</v>
      </c>
      <c r="D3" s="1616" t="s">
        <v>166</v>
      </c>
      <c r="E3" s="1617"/>
      <c r="F3" s="1617"/>
      <c r="G3" s="1617"/>
      <c r="H3" s="1617"/>
      <c r="I3" s="1617"/>
      <c r="J3" s="1617"/>
      <c r="K3" s="1618" t="s">
        <v>3370</v>
      </c>
      <c r="L3" s="1617"/>
      <c r="M3" s="1617"/>
      <c r="N3" s="1619" t="s">
        <v>3371</v>
      </c>
      <c r="O3" s="1620"/>
    </row>
    <row r="4" spans="2:15">
      <c r="B4" s="889" t="s">
        <v>3372</v>
      </c>
      <c r="C4" s="890" t="s">
        <v>3373</v>
      </c>
      <c r="D4" s="891" t="s">
        <v>163</v>
      </c>
      <c r="E4" s="892" t="s">
        <v>3374</v>
      </c>
      <c r="F4" s="892" t="s">
        <v>3375</v>
      </c>
      <c r="G4" s="892" t="s">
        <v>3376</v>
      </c>
      <c r="H4" s="892" t="s">
        <v>3377</v>
      </c>
      <c r="I4" s="892" t="s">
        <v>3378</v>
      </c>
      <c r="J4" s="892" t="s">
        <v>3379</v>
      </c>
      <c r="K4" s="893" t="s">
        <v>3380</v>
      </c>
      <c r="L4" s="893" t="s">
        <v>3381</v>
      </c>
      <c r="M4" s="893" t="s">
        <v>3382</v>
      </c>
      <c r="N4" s="894" t="s">
        <v>3383</v>
      </c>
      <c r="O4" s="895" t="s">
        <v>3384</v>
      </c>
    </row>
    <row r="5" spans="2:15">
      <c r="B5" s="889" t="s">
        <v>3385</v>
      </c>
      <c r="C5" s="896" t="s">
        <v>3386</v>
      </c>
      <c r="D5" s="897"/>
      <c r="E5" s="897" t="s">
        <v>3387</v>
      </c>
      <c r="F5" s="897" t="s">
        <v>3387</v>
      </c>
      <c r="G5" s="897" t="s">
        <v>3387</v>
      </c>
      <c r="H5" s="897" t="s">
        <v>3387</v>
      </c>
      <c r="I5" s="897" t="s">
        <v>3387</v>
      </c>
      <c r="J5" s="897" t="s">
        <v>3387</v>
      </c>
      <c r="K5" s="897"/>
      <c r="L5" s="897"/>
      <c r="M5" s="897"/>
      <c r="N5" s="897" t="s">
        <v>3387</v>
      </c>
      <c r="O5" s="898" t="s">
        <v>3387</v>
      </c>
    </row>
    <row r="6" spans="2:15">
      <c r="B6" s="889" t="s">
        <v>3388</v>
      </c>
      <c r="C6" s="896" t="s">
        <v>3389</v>
      </c>
      <c r="D6" s="897" t="s">
        <v>3390</v>
      </c>
      <c r="E6" s="897"/>
      <c r="F6" s="897"/>
      <c r="G6" s="897"/>
      <c r="H6" s="897"/>
      <c r="I6" s="897"/>
      <c r="J6" s="897"/>
      <c r="K6" s="897" t="s">
        <v>3390</v>
      </c>
      <c r="L6" s="897" t="s">
        <v>3390</v>
      </c>
      <c r="M6" s="897" t="s">
        <v>3390</v>
      </c>
      <c r="N6" s="897"/>
      <c r="O6" s="898"/>
    </row>
    <row r="7" spans="2:15">
      <c r="B7" s="889" t="s">
        <v>3388</v>
      </c>
      <c r="C7" s="896" t="s">
        <v>3391</v>
      </c>
      <c r="D7" s="897" t="s">
        <v>3390</v>
      </c>
      <c r="E7" s="897" t="s">
        <v>3390</v>
      </c>
      <c r="F7" s="897"/>
      <c r="G7" s="897"/>
      <c r="H7" s="897"/>
      <c r="I7" s="897"/>
      <c r="J7" s="897"/>
      <c r="K7" s="897"/>
      <c r="L7" s="897"/>
      <c r="M7" s="897"/>
      <c r="N7" s="897"/>
      <c r="O7" s="898"/>
    </row>
    <row r="8" spans="2:15">
      <c r="B8" s="889" t="s">
        <v>3388</v>
      </c>
      <c r="C8" s="896" t="s">
        <v>3392</v>
      </c>
      <c r="D8" s="897" t="s">
        <v>3393</v>
      </c>
      <c r="E8" s="897" t="s">
        <v>3393</v>
      </c>
      <c r="F8" s="897"/>
      <c r="G8" s="897"/>
      <c r="H8" s="897"/>
      <c r="I8" s="897"/>
      <c r="J8" s="897"/>
      <c r="K8" s="897"/>
      <c r="L8" s="897"/>
      <c r="M8" s="897"/>
      <c r="N8" s="897"/>
      <c r="O8" s="898"/>
    </row>
    <row r="9" spans="2:15" ht="17.25" thickBot="1">
      <c r="B9" s="899" t="s">
        <v>3394</v>
      </c>
      <c r="C9" s="900" t="s">
        <v>3395</v>
      </c>
      <c r="D9" s="901"/>
      <c r="E9" s="902"/>
      <c r="F9" s="902"/>
      <c r="G9" s="902"/>
      <c r="H9" s="902"/>
      <c r="I9" s="902"/>
      <c r="J9" s="901" t="s">
        <v>3393</v>
      </c>
      <c r="K9" s="901"/>
      <c r="L9" s="901"/>
      <c r="M9" s="901"/>
      <c r="N9" s="902"/>
      <c r="O9" s="903"/>
    </row>
    <row r="10" spans="2:15">
      <c r="B10" s="904"/>
      <c r="C10" s="905"/>
    </row>
    <row r="11" spans="2:15">
      <c r="B11" s="905"/>
      <c r="C11" s="905"/>
    </row>
    <row r="12" spans="2:15">
      <c r="B12" s="905"/>
      <c r="C12" s="905"/>
    </row>
    <row r="13" spans="2:15">
      <c r="B13" s="905"/>
      <c r="C13" s="905"/>
    </row>
    <row r="14" spans="2:15">
      <c r="B14" s="905"/>
      <c r="C14" s="905"/>
    </row>
    <row r="15" spans="2:15">
      <c r="B15" s="905"/>
      <c r="C15" s="905"/>
    </row>
    <row r="16" spans="2:15">
      <c r="B16" s="905"/>
      <c r="C16" s="905"/>
    </row>
    <row r="17" spans="2:3">
      <c r="B17" s="905"/>
      <c r="C17" s="905"/>
    </row>
    <row r="18" spans="2:3">
      <c r="B18" s="905"/>
      <c r="C18" s="905"/>
    </row>
    <row r="19" spans="2:3">
      <c r="B19" s="905"/>
      <c r="C19" s="905"/>
    </row>
    <row r="20" spans="2:3">
      <c r="B20" s="905"/>
      <c r="C20" s="905"/>
    </row>
    <row r="21" spans="2:3">
      <c r="C21" s="905"/>
    </row>
    <row r="22" spans="2:3">
      <c r="C22" s="905"/>
    </row>
    <row r="23" spans="2:3">
      <c r="C23" s="905"/>
    </row>
    <row r="24" spans="2:3">
      <c r="C24" s="905"/>
    </row>
    <row r="25" spans="2:3">
      <c r="C25" s="905"/>
    </row>
    <row r="26" spans="2:3">
      <c r="C26" s="905"/>
    </row>
    <row r="27" spans="2:3">
      <c r="C27" s="905"/>
    </row>
    <row r="28" spans="2:3">
      <c r="C28" s="905"/>
    </row>
    <row r="29" spans="2:3">
      <c r="C29" s="905"/>
    </row>
    <row r="30" spans="2:3">
      <c r="C30" s="905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topLeftCell="L1" zoomScale="120" zoomScaleNormal="120" workbookViewId="0">
      <pane ySplit="1" topLeftCell="A22" activePane="bottomLeft" state="frozen"/>
      <selection pane="bottomLeft" activeCell="N27" sqref="N27"/>
    </sheetView>
  </sheetViews>
  <sheetFormatPr defaultColWidth="8.875" defaultRowHeight="16.5"/>
  <cols>
    <col min="1" max="1" width="44.375" style="1269" bestFit="1" customWidth="1"/>
    <col min="2" max="2" width="28.125" style="1269" customWidth="1"/>
    <col min="3" max="3" width="33" style="1269" customWidth="1"/>
    <col min="4" max="4" width="11.625" style="1269" bestFit="1" customWidth="1"/>
    <col min="5" max="5" width="9.625" style="1269" bestFit="1" customWidth="1"/>
    <col min="6" max="6" width="21.875" style="1269" customWidth="1"/>
    <col min="7" max="7" width="8.25" style="1269" bestFit="1" customWidth="1"/>
    <col min="8" max="9" width="8.25" style="1269" customWidth="1"/>
    <col min="10" max="10" width="26.5" style="1269" bestFit="1" customWidth="1"/>
    <col min="11" max="11" width="39" style="1269" customWidth="1"/>
    <col min="12" max="12" width="24.75" style="1269" customWidth="1"/>
    <col min="13" max="13" width="46.75" style="1269" customWidth="1"/>
    <col min="14" max="14" width="42.375" style="1269" customWidth="1"/>
    <col min="15" max="15" width="44.5" style="1269" customWidth="1"/>
    <col min="16" max="16" width="44.125" style="1269" customWidth="1"/>
    <col min="17" max="27" width="8.875" style="1269"/>
    <col min="28" max="28" width="13.25" style="1269" customWidth="1"/>
    <col min="29" max="16384" width="8.875" style="1269"/>
  </cols>
  <sheetData>
    <row r="1" spans="1:30" ht="25.5">
      <c r="A1" s="1457" t="s">
        <v>1774</v>
      </c>
      <c r="B1" s="1457" t="s">
        <v>1775</v>
      </c>
      <c r="C1" s="1457" t="s">
        <v>1776</v>
      </c>
      <c r="D1" s="1457" t="s">
        <v>69</v>
      </c>
      <c r="E1" s="1457" t="s">
        <v>31</v>
      </c>
      <c r="F1" s="1457" t="s">
        <v>883</v>
      </c>
      <c r="G1" s="1457" t="s">
        <v>70</v>
      </c>
      <c r="H1" s="1457"/>
      <c r="I1" s="1457"/>
      <c r="J1" s="1457" t="s">
        <v>73</v>
      </c>
      <c r="K1" s="1457" t="s">
        <v>1777</v>
      </c>
      <c r="L1" s="1457" t="s">
        <v>1778</v>
      </c>
      <c r="M1" s="1457" t="s">
        <v>1779</v>
      </c>
      <c r="N1" s="1457" t="s">
        <v>74</v>
      </c>
      <c r="O1" s="1457" t="s">
        <v>71</v>
      </c>
      <c r="P1" s="1457" t="s">
        <v>72</v>
      </c>
      <c r="Q1" s="1457" t="s">
        <v>75</v>
      </c>
      <c r="R1" s="1457" t="s">
        <v>76</v>
      </c>
      <c r="S1" s="1457" t="s">
        <v>77</v>
      </c>
      <c r="T1" s="1457" t="s">
        <v>78</v>
      </c>
      <c r="U1" s="1457" t="s">
        <v>79</v>
      </c>
      <c r="V1" s="1457" t="s">
        <v>80</v>
      </c>
      <c r="W1" s="1457" t="s">
        <v>81</v>
      </c>
      <c r="X1" s="1457" t="s">
        <v>82</v>
      </c>
      <c r="Y1" s="1457" t="s">
        <v>83</v>
      </c>
      <c r="Z1" s="1457" t="s">
        <v>84</v>
      </c>
      <c r="AA1" s="1457" t="s">
        <v>85</v>
      </c>
      <c r="AB1" s="1457" t="s">
        <v>33</v>
      </c>
      <c r="AC1" s="1457" t="s">
        <v>86</v>
      </c>
      <c r="AD1" s="1457" t="s">
        <v>87</v>
      </c>
    </row>
    <row r="2" spans="1:30">
      <c r="A2" s="1458" t="s">
        <v>835</v>
      </c>
      <c r="B2" s="1458" t="s">
        <v>511</v>
      </c>
      <c r="C2" s="1458" t="s">
        <v>836</v>
      </c>
      <c r="D2" s="1459" t="str">
        <f>'Material Density'!A4</f>
        <v>SUS301</v>
      </c>
      <c r="E2" s="1460" t="s">
        <v>4227</v>
      </c>
      <c r="F2" s="1269" t="s">
        <v>508</v>
      </c>
      <c r="J2" s="1461" t="s">
        <v>235</v>
      </c>
      <c r="K2" s="1462" t="s">
        <v>1780</v>
      </c>
      <c r="L2" s="1463" t="s">
        <v>1685</v>
      </c>
      <c r="M2" s="1463" t="s">
        <v>3282</v>
      </c>
      <c r="N2" s="1464" t="s">
        <v>640</v>
      </c>
      <c r="O2" s="1465" t="s">
        <v>509</v>
      </c>
      <c r="P2" s="1458" t="s">
        <v>844</v>
      </c>
    </row>
    <row r="3" spans="1:30">
      <c r="A3" s="1458" t="s">
        <v>837</v>
      </c>
      <c r="B3" s="1458" t="s">
        <v>512</v>
      </c>
      <c r="C3" s="1458" t="s">
        <v>838</v>
      </c>
      <c r="D3" s="1460" t="s">
        <v>4222</v>
      </c>
      <c r="E3" s="1460" t="s">
        <v>4228</v>
      </c>
      <c r="F3" s="1269" t="s">
        <v>499</v>
      </c>
      <c r="J3" s="1461" t="s">
        <v>236</v>
      </c>
      <c r="K3" s="1463" t="s">
        <v>1836</v>
      </c>
      <c r="L3" s="1463" t="s">
        <v>1685</v>
      </c>
      <c r="M3" s="1463" t="s">
        <v>3283</v>
      </c>
      <c r="N3" s="1466" t="s">
        <v>642</v>
      </c>
      <c r="O3" s="1467" t="s">
        <v>619</v>
      </c>
      <c r="P3" s="1458" t="s">
        <v>847</v>
      </c>
    </row>
    <row r="4" spans="1:30">
      <c r="A4" s="1458" t="s">
        <v>839</v>
      </c>
      <c r="B4" s="1458" t="s">
        <v>840</v>
      </c>
      <c r="C4" s="1458" t="s">
        <v>841</v>
      </c>
      <c r="D4" s="1460" t="s">
        <v>4223</v>
      </c>
      <c r="E4" s="1460" t="s">
        <v>4229</v>
      </c>
      <c r="F4" s="1269" t="s">
        <v>500</v>
      </c>
      <c r="J4" s="1461" t="s">
        <v>238</v>
      </c>
      <c r="K4" s="1463" t="s">
        <v>1781</v>
      </c>
      <c r="L4" s="1463" t="s">
        <v>1685</v>
      </c>
      <c r="M4" s="1463" t="s">
        <v>3284</v>
      </c>
      <c r="N4" s="1466" t="s">
        <v>645</v>
      </c>
      <c r="O4" s="1467" t="s">
        <v>621</v>
      </c>
      <c r="P4" s="1468" t="s">
        <v>625</v>
      </c>
    </row>
    <row r="5" spans="1:30">
      <c r="A5" s="1458" t="s">
        <v>842</v>
      </c>
      <c r="B5" s="1458" t="s">
        <v>510</v>
      </c>
      <c r="C5" s="1458" t="s">
        <v>843</v>
      </c>
      <c r="D5" s="1460" t="s">
        <v>4224</v>
      </c>
      <c r="E5" s="1460" t="s">
        <v>4230</v>
      </c>
      <c r="F5" s="1269" t="s">
        <v>506</v>
      </c>
      <c r="J5" s="1461" t="s">
        <v>237</v>
      </c>
      <c r="K5" s="1463" t="s">
        <v>1782</v>
      </c>
      <c r="L5" s="1463" t="s">
        <v>1836</v>
      </c>
      <c r="M5" s="1463" t="s">
        <v>1689</v>
      </c>
      <c r="N5" s="1469" t="s">
        <v>670</v>
      </c>
      <c r="O5" s="1470" t="s">
        <v>623</v>
      </c>
      <c r="P5" s="1471" t="s">
        <v>627</v>
      </c>
    </row>
    <row r="6" spans="1:30">
      <c r="A6" s="1458" t="s">
        <v>844</v>
      </c>
      <c r="B6" s="1458" t="s">
        <v>845</v>
      </c>
      <c r="C6" s="1458" t="s">
        <v>846</v>
      </c>
      <c r="D6" s="1460" t="s">
        <v>4225</v>
      </c>
      <c r="F6" s="1269" t="s">
        <v>876</v>
      </c>
      <c r="J6" s="1461" t="s">
        <v>239</v>
      </c>
      <c r="K6" s="1463" t="s">
        <v>1783</v>
      </c>
      <c r="L6" s="1463" t="s">
        <v>1836</v>
      </c>
      <c r="M6" s="1463" t="s">
        <v>1691</v>
      </c>
      <c r="N6" s="1464" t="s">
        <v>673</v>
      </c>
      <c r="O6" s="1464" t="s">
        <v>640</v>
      </c>
      <c r="P6" s="1471" t="s">
        <v>629</v>
      </c>
    </row>
    <row r="7" spans="1:30">
      <c r="A7" s="1458" t="s">
        <v>847</v>
      </c>
      <c r="B7" s="1458" t="s">
        <v>848</v>
      </c>
      <c r="C7" s="1458" t="s">
        <v>849</v>
      </c>
      <c r="F7" s="1269" t="s">
        <v>877</v>
      </c>
      <c r="J7" s="1461" t="s">
        <v>240</v>
      </c>
      <c r="K7" s="1463" t="s">
        <v>1784</v>
      </c>
      <c r="L7" s="1463" t="s">
        <v>1836</v>
      </c>
      <c r="M7" s="1463" t="s">
        <v>1692</v>
      </c>
      <c r="N7" s="1464" t="s">
        <v>675</v>
      </c>
      <c r="O7" s="1466" t="s">
        <v>642</v>
      </c>
      <c r="P7" s="1471" t="s">
        <v>631</v>
      </c>
    </row>
    <row r="8" spans="1:30">
      <c r="A8" s="1465" t="s">
        <v>509</v>
      </c>
      <c r="B8" s="1465" t="s">
        <v>509</v>
      </c>
      <c r="C8" s="1465" t="s">
        <v>618</v>
      </c>
      <c r="D8" s="1459" t="str">
        <f>'Material Density'!A8</f>
        <v>SECC</v>
      </c>
      <c r="F8" s="1269" t="s">
        <v>873</v>
      </c>
      <c r="J8" s="1461" t="s">
        <v>241</v>
      </c>
      <c r="K8" s="1463" t="s">
        <v>1785</v>
      </c>
      <c r="L8" s="1463" t="s">
        <v>1836</v>
      </c>
      <c r="M8" s="1463" t="s">
        <v>1693</v>
      </c>
      <c r="N8" s="1472" t="s">
        <v>680</v>
      </c>
      <c r="O8" s="1466" t="s">
        <v>645</v>
      </c>
      <c r="P8" s="1471" t="s">
        <v>634</v>
      </c>
    </row>
    <row r="9" spans="1:30">
      <c r="A9" s="1467" t="s">
        <v>619</v>
      </c>
      <c r="B9" s="1465" t="s">
        <v>509</v>
      </c>
      <c r="C9" s="1465" t="s">
        <v>620</v>
      </c>
      <c r="D9" s="1460" t="str">
        <f>'Material Density'!A9</f>
        <v>SGCC</v>
      </c>
      <c r="F9" s="1269" t="s">
        <v>878</v>
      </c>
      <c r="J9" s="1461" t="s">
        <v>242</v>
      </c>
      <c r="K9" s="1463" t="s">
        <v>1786</v>
      </c>
      <c r="L9" s="1463" t="s">
        <v>1836</v>
      </c>
      <c r="M9" s="1463" t="s">
        <v>1694</v>
      </c>
      <c r="N9" s="1467" t="s">
        <v>682</v>
      </c>
      <c r="O9" s="1469" t="s">
        <v>670</v>
      </c>
      <c r="P9" s="1473" t="s">
        <v>636</v>
      </c>
    </row>
    <row r="10" spans="1:30">
      <c r="A10" s="1467" t="s">
        <v>621</v>
      </c>
      <c r="B10" s="1465" t="s">
        <v>509</v>
      </c>
      <c r="C10" s="1465" t="s">
        <v>622</v>
      </c>
      <c r="D10" s="1459" t="str">
        <f>'Material Density'!A10</f>
        <v>SPCC</v>
      </c>
      <c r="F10" s="1269" t="s">
        <v>879</v>
      </c>
      <c r="J10" s="1461" t="s">
        <v>524</v>
      </c>
      <c r="K10" s="1463" t="s">
        <v>1787</v>
      </c>
      <c r="L10" s="1463" t="s">
        <v>1836</v>
      </c>
      <c r="M10" s="1463" t="s">
        <v>1695</v>
      </c>
      <c r="N10" s="1474" t="s">
        <v>686</v>
      </c>
      <c r="O10" s="1464" t="s">
        <v>673</v>
      </c>
      <c r="P10" s="1475" t="s">
        <v>638</v>
      </c>
    </row>
    <row r="11" spans="1:30">
      <c r="A11" s="1470" t="s">
        <v>623</v>
      </c>
      <c r="B11" s="1465" t="s">
        <v>509</v>
      </c>
      <c r="C11" s="1465" t="s">
        <v>624</v>
      </c>
      <c r="D11" s="1460" t="str">
        <f>'Material Density'!A12</f>
        <v>SPTE</v>
      </c>
      <c r="F11" s="1269" t="s">
        <v>880</v>
      </c>
      <c r="J11" s="1269" t="s">
        <v>230</v>
      </c>
      <c r="K11" s="1463" t="s">
        <v>1788</v>
      </c>
      <c r="L11" s="1463" t="s">
        <v>1836</v>
      </c>
      <c r="M11" s="1463" t="s">
        <v>1696</v>
      </c>
      <c r="N11" s="1471" t="s">
        <v>689</v>
      </c>
      <c r="O11" s="1464" t="s">
        <v>675</v>
      </c>
      <c r="P11" s="1467" t="s">
        <v>647</v>
      </c>
    </row>
    <row r="12" spans="1:30">
      <c r="A12" s="1468" t="s">
        <v>625</v>
      </c>
      <c r="B12" s="1465" t="s">
        <v>509</v>
      </c>
      <c r="C12" s="1465" t="s">
        <v>626</v>
      </c>
      <c r="D12" s="1460" t="str">
        <f>'Material Density'!A23</f>
        <v>AL6063</v>
      </c>
      <c r="F12" s="1269" t="s">
        <v>881</v>
      </c>
      <c r="J12" s="1269" t="s">
        <v>231</v>
      </c>
      <c r="K12" s="1463" t="s">
        <v>1837</v>
      </c>
      <c r="L12" s="1463" t="s">
        <v>1836</v>
      </c>
      <c r="M12" s="1463" t="s">
        <v>1697</v>
      </c>
      <c r="N12" s="1458" t="s">
        <v>691</v>
      </c>
      <c r="O12" s="1466" t="s">
        <v>678</v>
      </c>
      <c r="P12" s="1465" t="s">
        <v>650</v>
      </c>
    </row>
    <row r="13" spans="1:30">
      <c r="A13" s="1471" t="s">
        <v>627</v>
      </c>
      <c r="B13" s="1465" t="s">
        <v>509</v>
      </c>
      <c r="C13" s="1465" t="s">
        <v>628</v>
      </c>
      <c r="D13" s="1460" t="str">
        <f>'Material Density'!A14</f>
        <v>低碳鋼18A</v>
      </c>
      <c r="F13" s="1269" t="s">
        <v>882</v>
      </c>
      <c r="J13" s="1269" t="s">
        <v>232</v>
      </c>
      <c r="K13" s="1463" t="s">
        <v>1838</v>
      </c>
      <c r="L13" s="1463" t="s">
        <v>1836</v>
      </c>
      <c r="M13" s="1463" t="s">
        <v>1698</v>
      </c>
      <c r="N13" s="1466" t="s">
        <v>693</v>
      </c>
      <c r="O13" s="1472" t="s">
        <v>680</v>
      </c>
      <c r="P13" s="1472" t="s">
        <v>653</v>
      </c>
    </row>
    <row r="14" spans="1:30">
      <c r="A14" s="1471" t="s">
        <v>629</v>
      </c>
      <c r="B14" s="1467" t="s">
        <v>518</v>
      </c>
      <c r="C14" s="1467" t="s">
        <v>630</v>
      </c>
      <c r="J14" s="1269" t="s">
        <v>233</v>
      </c>
      <c r="K14" s="1463" t="s">
        <v>1789</v>
      </c>
      <c r="L14" s="1463" t="s">
        <v>1836</v>
      </c>
      <c r="M14" s="1463" t="s">
        <v>1699</v>
      </c>
      <c r="N14" s="1472" t="s">
        <v>695</v>
      </c>
      <c r="O14" s="1467" t="s">
        <v>682</v>
      </c>
      <c r="P14" s="1476" t="s">
        <v>655</v>
      </c>
    </row>
    <row r="15" spans="1:30">
      <c r="A15" s="1471" t="s">
        <v>631</v>
      </c>
      <c r="B15" s="1467" t="s">
        <v>632</v>
      </c>
      <c r="C15" s="1467" t="s">
        <v>633</v>
      </c>
      <c r="D15" s="1460" t="str">
        <f>'Material Density'!A16</f>
        <v>SUS410</v>
      </c>
      <c r="J15" s="1269" t="s">
        <v>234</v>
      </c>
      <c r="K15" s="1463" t="s">
        <v>1790</v>
      </c>
      <c r="L15" s="1463" t="s">
        <v>1700</v>
      </c>
      <c r="M15" s="1463" t="s">
        <v>1701</v>
      </c>
      <c r="N15" s="1472" t="s">
        <v>698</v>
      </c>
      <c r="O15" s="1470" t="s">
        <v>684</v>
      </c>
      <c r="P15" s="1474" t="s">
        <v>657</v>
      </c>
    </row>
    <row r="16" spans="1:30">
      <c r="A16" s="1471" t="s">
        <v>634</v>
      </c>
      <c r="B16" s="1470" t="s">
        <v>501</v>
      </c>
      <c r="C16" s="1470" t="s">
        <v>635</v>
      </c>
      <c r="D16" s="1460" t="str">
        <f>'Material Density'!A17</f>
        <v>磷青銅</v>
      </c>
      <c r="K16" s="1463" t="s">
        <v>1845</v>
      </c>
      <c r="L16" s="1463" t="s">
        <v>1708</v>
      </c>
      <c r="M16" s="1463" t="s">
        <v>1709</v>
      </c>
      <c r="N16" s="1477" t="s">
        <v>700</v>
      </c>
      <c r="O16" s="1474" t="s">
        <v>686</v>
      </c>
      <c r="P16" s="1466" t="s">
        <v>660</v>
      </c>
    </row>
    <row r="17" spans="1:16">
      <c r="A17" s="1473" t="s">
        <v>636</v>
      </c>
      <c r="B17" s="1470" t="s">
        <v>501</v>
      </c>
      <c r="C17" s="1470" t="s">
        <v>637</v>
      </c>
      <c r="D17" s="1460" t="str">
        <f>'Material Density'!A18</f>
        <v>PH-CU</v>
      </c>
      <c r="K17" s="1463" t="s">
        <v>1846</v>
      </c>
      <c r="L17" s="1463" t="s">
        <v>1706</v>
      </c>
      <c r="M17" s="1463" t="s">
        <v>1707</v>
      </c>
      <c r="N17" s="1470" t="s">
        <v>702</v>
      </c>
      <c r="O17" s="1471" t="s">
        <v>689</v>
      </c>
      <c r="P17" s="1467" t="s">
        <v>663</v>
      </c>
    </row>
    <row r="18" spans="1:16">
      <c r="A18" s="1475" t="s">
        <v>638</v>
      </c>
      <c r="B18" s="1468" t="s">
        <v>513</v>
      </c>
      <c r="C18" s="1468" t="s">
        <v>639</v>
      </c>
      <c r="D18" s="1460" t="s">
        <v>4220</v>
      </c>
      <c r="K18" s="1463" t="s">
        <v>1840</v>
      </c>
      <c r="L18" s="1463" t="s">
        <v>1714</v>
      </c>
      <c r="M18" s="1463" t="s">
        <v>1715</v>
      </c>
      <c r="N18" s="1458" t="s">
        <v>707</v>
      </c>
      <c r="O18" s="1458" t="s">
        <v>691</v>
      </c>
      <c r="P18" s="1467" t="s">
        <v>665</v>
      </c>
    </row>
    <row r="19" spans="1:16">
      <c r="A19" s="1464" t="s">
        <v>640</v>
      </c>
      <c r="B19" s="1468" t="s">
        <v>513</v>
      </c>
      <c r="C19" s="1468" t="s">
        <v>641</v>
      </c>
      <c r="D19" s="1460" t="s">
        <v>4219</v>
      </c>
      <c r="K19" s="1463" t="s">
        <v>1853</v>
      </c>
      <c r="L19" s="1463" t="s">
        <v>1714</v>
      </c>
      <c r="M19" s="1463" t="s">
        <v>1716</v>
      </c>
      <c r="N19" s="1458" t="s">
        <v>709</v>
      </c>
      <c r="O19" s="1466" t="s">
        <v>693</v>
      </c>
      <c r="P19" s="1467" t="s">
        <v>667</v>
      </c>
    </row>
    <row r="20" spans="1:16">
      <c r="A20" s="1466" t="s">
        <v>642</v>
      </c>
      <c r="B20" s="1471" t="s">
        <v>643</v>
      </c>
      <c r="C20" s="1471" t="s">
        <v>644</v>
      </c>
      <c r="D20" s="1460" t="str">
        <f>'Material Density'!A19</f>
        <v>CU1100</v>
      </c>
      <c r="K20" s="1463" t="s">
        <v>1841</v>
      </c>
      <c r="L20" s="1463" t="s">
        <v>1719</v>
      </c>
      <c r="M20" s="1463" t="s">
        <v>1720</v>
      </c>
      <c r="N20" s="1478"/>
      <c r="O20" s="1472" t="s">
        <v>695</v>
      </c>
      <c r="P20" s="1466" t="s">
        <v>678</v>
      </c>
    </row>
    <row r="21" spans="1:16">
      <c r="A21" s="1466" t="s">
        <v>645</v>
      </c>
      <c r="B21" s="1471" t="s">
        <v>503</v>
      </c>
      <c r="C21" s="1471" t="s">
        <v>646</v>
      </c>
      <c r="D21" s="1269" t="s">
        <v>4221</v>
      </c>
      <c r="K21" s="1463" t="s">
        <v>1842</v>
      </c>
      <c r="L21" s="1463" t="s">
        <v>1717</v>
      </c>
      <c r="M21" s="1463" t="s">
        <v>1718</v>
      </c>
      <c r="N21" s="1478"/>
      <c r="O21" s="1472" t="s">
        <v>698</v>
      </c>
      <c r="P21" s="1470" t="s">
        <v>684</v>
      </c>
    </row>
    <row r="22" spans="1:16">
      <c r="A22" s="1467" t="s">
        <v>647</v>
      </c>
      <c r="B22" s="1471" t="s">
        <v>648</v>
      </c>
      <c r="C22" s="1471" t="s">
        <v>649</v>
      </c>
      <c r="D22" s="1460" t="str">
        <f>'Material Density'!A24</f>
        <v>KU400</v>
      </c>
      <c r="K22" s="1463" t="s">
        <v>1843</v>
      </c>
      <c r="L22" s="1463" t="s">
        <v>1704</v>
      </c>
      <c r="M22" s="1463" t="s">
        <v>1705</v>
      </c>
      <c r="N22" s="1478"/>
      <c r="O22" s="1477" t="s">
        <v>700</v>
      </c>
      <c r="P22" s="1458" t="s">
        <v>705</v>
      </c>
    </row>
    <row r="23" spans="1:16">
      <c r="A23" s="1465" t="s">
        <v>650</v>
      </c>
      <c r="B23" s="1471" t="s">
        <v>651</v>
      </c>
      <c r="C23" s="1471" t="s">
        <v>652</v>
      </c>
      <c r="K23" s="1463" t="s">
        <v>1844</v>
      </c>
      <c r="L23" s="1463" t="s">
        <v>1704</v>
      </c>
      <c r="M23" s="1463" t="s">
        <v>1713</v>
      </c>
      <c r="N23" s="1478"/>
      <c r="O23" s="1470" t="s">
        <v>702</v>
      </c>
      <c r="P23" s="1458" t="s">
        <v>712</v>
      </c>
    </row>
    <row r="24" spans="1:16">
      <c r="A24" s="1472" t="s">
        <v>653</v>
      </c>
      <c r="B24" s="1473" t="s">
        <v>514</v>
      </c>
      <c r="C24" s="1473" t="s">
        <v>654</v>
      </c>
      <c r="K24" s="1463" t="s">
        <v>1828</v>
      </c>
      <c r="L24" s="1463" t="s">
        <v>1721</v>
      </c>
      <c r="M24" s="1463" t="s">
        <v>1722</v>
      </c>
      <c r="N24" s="1478"/>
      <c r="O24" s="1458" t="s">
        <v>705</v>
      </c>
      <c r="P24" s="1458" t="s">
        <v>715</v>
      </c>
    </row>
    <row r="25" spans="1:16">
      <c r="A25" s="1476" t="s">
        <v>655</v>
      </c>
      <c r="B25" s="1473" t="s">
        <v>514</v>
      </c>
      <c r="C25" s="1473" t="s">
        <v>656</v>
      </c>
      <c r="L25" s="1463" t="s">
        <v>1702</v>
      </c>
      <c r="M25" s="1463" t="s">
        <v>1703</v>
      </c>
      <c r="N25" s="1478"/>
      <c r="O25" s="1458" t="s">
        <v>707</v>
      </c>
      <c r="P25" s="1458" t="s">
        <v>502</v>
      </c>
    </row>
    <row r="26" spans="1:16">
      <c r="A26" s="1474" t="s">
        <v>657</v>
      </c>
      <c r="B26" s="1475" t="s">
        <v>658</v>
      </c>
      <c r="C26" s="1475" t="s">
        <v>659</v>
      </c>
      <c r="L26" s="1463" t="s">
        <v>1710</v>
      </c>
      <c r="M26" s="1463" t="s">
        <v>1711</v>
      </c>
      <c r="N26" s="1478"/>
      <c r="O26" s="1458" t="s">
        <v>709</v>
      </c>
      <c r="P26" s="1458" t="s">
        <v>720</v>
      </c>
    </row>
    <row r="27" spans="1:16">
      <c r="A27" s="1466" t="s">
        <v>660</v>
      </c>
      <c r="B27" s="1464" t="s">
        <v>661</v>
      </c>
      <c r="C27" s="1464" t="s">
        <v>662</v>
      </c>
      <c r="L27" s="1463" t="s">
        <v>1710</v>
      </c>
      <c r="M27" s="1463" t="s">
        <v>1712</v>
      </c>
      <c r="N27" s="1478"/>
      <c r="O27" s="1479" t="s">
        <v>3294</v>
      </c>
      <c r="P27" s="1458" t="s">
        <v>722</v>
      </c>
    </row>
    <row r="28" spans="1:16">
      <c r="A28" s="1467" t="s">
        <v>663</v>
      </c>
      <c r="B28" s="1464" t="s">
        <v>661</v>
      </c>
      <c r="C28" s="1464" t="s">
        <v>664</v>
      </c>
      <c r="L28" s="1463" t="s">
        <v>1710</v>
      </c>
      <c r="M28" s="1463" t="s">
        <v>1723</v>
      </c>
      <c r="N28" s="1478"/>
      <c r="O28" s="1479" t="s">
        <v>3295</v>
      </c>
      <c r="P28" s="1458" t="s">
        <v>725</v>
      </c>
    </row>
    <row r="29" spans="1:16">
      <c r="A29" s="1467" t="s">
        <v>665</v>
      </c>
      <c r="B29" s="1464" t="s">
        <v>661</v>
      </c>
      <c r="C29" s="1464" t="s">
        <v>666</v>
      </c>
      <c r="L29" s="1463" t="s">
        <v>1724</v>
      </c>
      <c r="M29" s="1463" t="s">
        <v>1723</v>
      </c>
      <c r="N29" s="1478"/>
      <c r="O29" s="1479" t="s">
        <v>3296</v>
      </c>
      <c r="P29" s="1458" t="s">
        <v>727</v>
      </c>
    </row>
    <row r="30" spans="1:16">
      <c r="A30" s="1467" t="s">
        <v>667</v>
      </c>
      <c r="B30" s="1466" t="s">
        <v>668</v>
      </c>
      <c r="C30" s="1466" t="s">
        <v>669</v>
      </c>
      <c r="L30" s="1463" t="s">
        <v>1837</v>
      </c>
      <c r="M30" s="1463" t="s">
        <v>1751</v>
      </c>
      <c r="N30" s="1478"/>
      <c r="O30" s="1479" t="s">
        <v>3297</v>
      </c>
      <c r="P30" s="1458" t="s">
        <v>729</v>
      </c>
    </row>
    <row r="31" spans="1:16">
      <c r="A31" s="1469" t="s">
        <v>670</v>
      </c>
      <c r="B31" s="1466" t="s">
        <v>671</v>
      </c>
      <c r="C31" s="1466" t="s">
        <v>672</v>
      </c>
      <c r="L31" s="1463" t="s">
        <v>1837</v>
      </c>
      <c r="M31" s="1463" t="s">
        <v>1752</v>
      </c>
      <c r="N31" s="1478"/>
      <c r="O31" s="1479" t="s">
        <v>3298</v>
      </c>
      <c r="P31" s="1458" t="s">
        <v>737</v>
      </c>
    </row>
    <row r="32" spans="1:16">
      <c r="A32" s="1464" t="s">
        <v>673</v>
      </c>
      <c r="B32" s="1467" t="s">
        <v>495</v>
      </c>
      <c r="C32" s="1467" t="s">
        <v>674</v>
      </c>
      <c r="L32" s="1463" t="s">
        <v>1837</v>
      </c>
      <c r="M32" s="1463" t="s">
        <v>1753</v>
      </c>
      <c r="N32" s="1478"/>
      <c r="O32" s="1479" t="s">
        <v>3299</v>
      </c>
      <c r="P32" s="1458" t="s">
        <v>739</v>
      </c>
    </row>
    <row r="33" spans="1:16">
      <c r="A33" s="1464" t="s">
        <v>675</v>
      </c>
      <c r="B33" s="1467" t="s">
        <v>676</v>
      </c>
      <c r="C33" s="1467" t="s">
        <v>677</v>
      </c>
      <c r="L33" s="1463" t="s">
        <v>1837</v>
      </c>
      <c r="M33" s="1463" t="s">
        <v>1754</v>
      </c>
      <c r="N33" s="1478"/>
      <c r="O33" s="1479" t="s">
        <v>3300</v>
      </c>
      <c r="P33" s="1472" t="s">
        <v>742</v>
      </c>
    </row>
    <row r="34" spans="1:16">
      <c r="A34" s="1466" t="s">
        <v>678</v>
      </c>
      <c r="B34" s="1467" t="s">
        <v>495</v>
      </c>
      <c r="C34" s="1467" t="s">
        <v>679</v>
      </c>
      <c r="L34" s="1463" t="s">
        <v>1837</v>
      </c>
      <c r="M34" s="1463" t="s">
        <v>1755</v>
      </c>
      <c r="N34" s="1478"/>
      <c r="O34" s="1479" t="s">
        <v>3301</v>
      </c>
    </row>
    <row r="35" spans="1:16">
      <c r="A35" s="1472" t="s">
        <v>680</v>
      </c>
      <c r="B35" s="1467" t="s">
        <v>495</v>
      </c>
      <c r="C35" s="1467" t="s">
        <v>681</v>
      </c>
      <c r="L35" s="1463" t="s">
        <v>1837</v>
      </c>
      <c r="M35" s="1463" t="s">
        <v>1756</v>
      </c>
      <c r="N35" s="1478"/>
      <c r="O35" s="1479" t="s">
        <v>3302</v>
      </c>
    </row>
    <row r="36" spans="1:16">
      <c r="A36" s="1467" t="s">
        <v>682</v>
      </c>
      <c r="B36" s="1465" t="s">
        <v>494</v>
      </c>
      <c r="C36" s="1465" t="s">
        <v>683</v>
      </c>
      <c r="L36" s="1463" t="s">
        <v>1837</v>
      </c>
      <c r="M36" s="1463" t="s">
        <v>1757</v>
      </c>
      <c r="O36" s="1479" t="s">
        <v>3303</v>
      </c>
    </row>
    <row r="37" spans="1:16">
      <c r="A37" s="1470" t="s">
        <v>684</v>
      </c>
      <c r="B37" s="1472" t="s">
        <v>496</v>
      </c>
      <c r="C37" s="1472" t="s">
        <v>685</v>
      </c>
      <c r="L37" s="1463" t="s">
        <v>1837</v>
      </c>
      <c r="M37" s="1463" t="s">
        <v>1758</v>
      </c>
      <c r="O37" s="1479" t="s">
        <v>3304</v>
      </c>
    </row>
    <row r="38" spans="1:16">
      <c r="A38" s="1474" t="s">
        <v>686</v>
      </c>
      <c r="B38" s="1472" t="s">
        <v>687</v>
      </c>
      <c r="C38" s="1472" t="s">
        <v>688</v>
      </c>
      <c r="L38" s="1463" t="s">
        <v>1839</v>
      </c>
      <c r="M38" s="1463" t="s">
        <v>1735</v>
      </c>
      <c r="O38" s="1479" t="s">
        <v>3305</v>
      </c>
    </row>
    <row r="39" spans="1:16">
      <c r="A39" s="1471" t="s">
        <v>689</v>
      </c>
      <c r="B39" s="1472" t="s">
        <v>496</v>
      </c>
      <c r="C39" s="1472" t="s">
        <v>690</v>
      </c>
      <c r="L39" s="1463" t="s">
        <v>1839</v>
      </c>
      <c r="M39" s="1463" t="s">
        <v>1736</v>
      </c>
      <c r="O39" s="1479" t="s">
        <v>3306</v>
      </c>
    </row>
    <row r="40" spans="1:16">
      <c r="A40" s="1458" t="s">
        <v>691</v>
      </c>
      <c r="B40" s="1472" t="s">
        <v>496</v>
      </c>
      <c r="C40" s="1472" t="s">
        <v>692</v>
      </c>
      <c r="L40" s="1463" t="s">
        <v>1839</v>
      </c>
      <c r="M40" s="1463" t="s">
        <v>1737</v>
      </c>
      <c r="O40" s="1479" t="s">
        <v>3307</v>
      </c>
    </row>
    <row r="41" spans="1:16">
      <c r="A41" s="1466" t="s">
        <v>693</v>
      </c>
      <c r="B41" s="1472" t="s">
        <v>496</v>
      </c>
      <c r="C41" s="1472" t="s">
        <v>694</v>
      </c>
      <c r="L41" s="1463" t="s">
        <v>1839</v>
      </c>
      <c r="M41" s="1463" t="s">
        <v>1738</v>
      </c>
      <c r="O41" s="1479" t="s">
        <v>3308</v>
      </c>
    </row>
    <row r="42" spans="1:16">
      <c r="A42" s="1472" t="s">
        <v>695</v>
      </c>
      <c r="B42" s="1476" t="s">
        <v>696</v>
      </c>
      <c r="C42" s="1476" t="s">
        <v>697</v>
      </c>
      <c r="L42" s="1463" t="s">
        <v>1839</v>
      </c>
      <c r="M42" s="1463" t="s">
        <v>1739</v>
      </c>
    </row>
    <row r="43" spans="1:16">
      <c r="A43" s="1472" t="s">
        <v>698</v>
      </c>
      <c r="B43" s="1474" t="s">
        <v>517</v>
      </c>
      <c r="C43" s="1474" t="s">
        <v>699</v>
      </c>
      <c r="L43" s="1463" t="s">
        <v>1839</v>
      </c>
      <c r="M43" s="1463" t="s">
        <v>1740</v>
      </c>
    </row>
    <row r="44" spans="1:16">
      <c r="A44" s="1477" t="s">
        <v>700</v>
      </c>
      <c r="B44" s="1466" t="s">
        <v>497</v>
      </c>
      <c r="C44" s="1466" t="s">
        <v>701</v>
      </c>
      <c r="L44" s="1463" t="s">
        <v>1839</v>
      </c>
      <c r="M44" s="1463" t="s">
        <v>1741</v>
      </c>
    </row>
    <row r="45" spans="1:16">
      <c r="A45" s="1470" t="s">
        <v>702</v>
      </c>
      <c r="B45" s="1466" t="s">
        <v>703</v>
      </c>
      <c r="C45" s="1466" t="s">
        <v>704</v>
      </c>
      <c r="L45" s="1463" t="s">
        <v>1839</v>
      </c>
      <c r="M45" s="1463" t="s">
        <v>1742</v>
      </c>
    </row>
    <row r="46" spans="1:16">
      <c r="A46" s="1458" t="s">
        <v>705</v>
      </c>
      <c r="B46" s="1466" t="s">
        <v>497</v>
      </c>
      <c r="C46" s="1466" t="s">
        <v>706</v>
      </c>
      <c r="L46" s="1463" t="s">
        <v>1839</v>
      </c>
      <c r="M46" s="1463" t="s">
        <v>1743</v>
      </c>
    </row>
    <row r="47" spans="1:16">
      <c r="A47" s="1458" t="s">
        <v>707</v>
      </c>
      <c r="B47" s="1466" t="s">
        <v>497</v>
      </c>
      <c r="C47" s="1466" t="s">
        <v>708</v>
      </c>
      <c r="L47" s="1463" t="s">
        <v>1725</v>
      </c>
      <c r="M47" s="1463" t="s">
        <v>1726</v>
      </c>
    </row>
    <row r="48" spans="1:16">
      <c r="A48" s="1458" t="s">
        <v>709</v>
      </c>
      <c r="B48" s="1467" t="s">
        <v>710</v>
      </c>
      <c r="C48" s="1467" t="s">
        <v>711</v>
      </c>
      <c r="L48" s="1463" t="s">
        <v>1725</v>
      </c>
      <c r="M48" s="1463" t="s">
        <v>1727</v>
      </c>
    </row>
    <row r="49" spans="1:13">
      <c r="A49" s="1458" t="s">
        <v>712</v>
      </c>
      <c r="B49" s="1467" t="s">
        <v>713</v>
      </c>
      <c r="C49" s="1467" t="s">
        <v>714</v>
      </c>
      <c r="L49" s="1463" t="s">
        <v>1725</v>
      </c>
      <c r="M49" s="1463" t="s">
        <v>1728</v>
      </c>
    </row>
    <row r="50" spans="1:13">
      <c r="A50" s="1458" t="s">
        <v>715</v>
      </c>
      <c r="B50" s="1467" t="s">
        <v>716</v>
      </c>
      <c r="C50" s="1467" t="s">
        <v>717</v>
      </c>
      <c r="L50" s="1463" t="s">
        <v>1725</v>
      </c>
      <c r="M50" s="1463" t="s">
        <v>1729</v>
      </c>
    </row>
    <row r="51" spans="1:13">
      <c r="A51" s="1458" t="s">
        <v>502</v>
      </c>
      <c r="B51" s="1469" t="s">
        <v>492</v>
      </c>
      <c r="C51" s="1469" t="s">
        <v>718</v>
      </c>
      <c r="L51" s="1463" t="s">
        <v>1725</v>
      </c>
      <c r="M51" s="1463" t="s">
        <v>1730</v>
      </c>
    </row>
    <row r="52" spans="1:13">
      <c r="A52" s="1480" t="s">
        <v>507</v>
      </c>
      <c r="B52" s="1469" t="s">
        <v>492</v>
      </c>
      <c r="C52" s="1469" t="s">
        <v>719</v>
      </c>
      <c r="L52" s="1463" t="s">
        <v>1725</v>
      </c>
      <c r="M52" s="1463" t="s">
        <v>1731</v>
      </c>
    </row>
    <row r="53" spans="1:13">
      <c r="A53" s="1458" t="s">
        <v>720</v>
      </c>
      <c r="B53" s="1469" t="s">
        <v>492</v>
      </c>
      <c r="C53" s="1469" t="s">
        <v>721</v>
      </c>
      <c r="L53" s="1463" t="s">
        <v>1732</v>
      </c>
      <c r="M53" s="1463" t="s">
        <v>1733</v>
      </c>
    </row>
    <row r="54" spans="1:13">
      <c r="A54" s="1458" t="s">
        <v>722</v>
      </c>
      <c r="B54" s="1469" t="s">
        <v>723</v>
      </c>
      <c r="C54" s="1469" t="s">
        <v>724</v>
      </c>
      <c r="L54" s="1463" t="s">
        <v>1744</v>
      </c>
      <c r="M54" s="1463" t="s">
        <v>1745</v>
      </c>
    </row>
    <row r="55" spans="1:13">
      <c r="A55" s="1458" t="s">
        <v>725</v>
      </c>
      <c r="B55" s="1469" t="s">
        <v>723</v>
      </c>
      <c r="C55" s="1469" t="s">
        <v>726</v>
      </c>
      <c r="L55" s="1463" t="s">
        <v>1847</v>
      </c>
      <c r="M55" s="1463" t="s">
        <v>1747</v>
      </c>
    </row>
    <row r="56" spans="1:13">
      <c r="A56" s="1458" t="s">
        <v>727</v>
      </c>
      <c r="B56" s="1469" t="s">
        <v>492</v>
      </c>
      <c r="C56" s="1469" t="s">
        <v>728</v>
      </c>
      <c r="L56" s="1463" t="s">
        <v>1848</v>
      </c>
      <c r="M56" s="1463" t="s">
        <v>1749</v>
      </c>
    </row>
    <row r="57" spans="1:13">
      <c r="A57" s="1458" t="s">
        <v>729</v>
      </c>
      <c r="B57" s="1469" t="s">
        <v>492</v>
      </c>
      <c r="C57" s="1469" t="s">
        <v>730</v>
      </c>
      <c r="L57" s="1463" t="s">
        <v>1840</v>
      </c>
      <c r="M57" s="1463" t="s">
        <v>1760</v>
      </c>
    </row>
    <row r="58" spans="1:13">
      <c r="A58" s="1468" t="s">
        <v>519</v>
      </c>
      <c r="B58" s="1469" t="s">
        <v>492</v>
      </c>
      <c r="C58" s="1469" t="s">
        <v>731</v>
      </c>
      <c r="L58" s="1463" t="s">
        <v>1853</v>
      </c>
      <c r="M58" s="1463" t="s">
        <v>1762</v>
      </c>
    </row>
    <row r="59" spans="1:13">
      <c r="A59" s="1474" t="s">
        <v>498</v>
      </c>
      <c r="B59" s="1469" t="s">
        <v>492</v>
      </c>
      <c r="C59" s="1469" t="s">
        <v>732</v>
      </c>
      <c r="L59" s="1463" t="s">
        <v>1849</v>
      </c>
      <c r="M59" s="1463" t="s">
        <v>1764</v>
      </c>
    </row>
    <row r="60" spans="1:13">
      <c r="A60" s="1481" t="s">
        <v>733</v>
      </c>
      <c r="B60" s="1469" t="s">
        <v>492</v>
      </c>
      <c r="C60" s="1469" t="s">
        <v>734</v>
      </c>
      <c r="L60" s="1463" t="s">
        <v>1850</v>
      </c>
      <c r="M60" s="1463" t="s">
        <v>1765</v>
      </c>
    </row>
    <row r="61" spans="1:13">
      <c r="A61" s="1467" t="s">
        <v>735</v>
      </c>
      <c r="B61" s="1469" t="s">
        <v>723</v>
      </c>
      <c r="C61" s="1469" t="s">
        <v>736</v>
      </c>
      <c r="L61" s="1463" t="s">
        <v>1850</v>
      </c>
      <c r="M61" s="1463" t="s">
        <v>1766</v>
      </c>
    </row>
    <row r="62" spans="1:13">
      <c r="A62" s="1458" t="s">
        <v>737</v>
      </c>
      <c r="B62" s="1469" t="s">
        <v>723</v>
      </c>
      <c r="C62" s="1469" t="s">
        <v>738</v>
      </c>
      <c r="L62" s="1463" t="s">
        <v>1851</v>
      </c>
      <c r="M62" s="1463" t="s">
        <v>1768</v>
      </c>
    </row>
    <row r="63" spans="1:13">
      <c r="A63" s="1458" t="s">
        <v>739</v>
      </c>
      <c r="B63" s="1464" t="s">
        <v>740</v>
      </c>
      <c r="C63" s="1464" t="s">
        <v>741</v>
      </c>
      <c r="L63" s="1463" t="s">
        <v>1852</v>
      </c>
      <c r="M63" s="1463" t="s">
        <v>1770</v>
      </c>
    </row>
    <row r="64" spans="1:13">
      <c r="A64" s="1472" t="s">
        <v>742</v>
      </c>
      <c r="B64" s="1464" t="s">
        <v>740</v>
      </c>
      <c r="C64" s="1464" t="s">
        <v>743</v>
      </c>
      <c r="L64" s="1463" t="s">
        <v>1771</v>
      </c>
      <c r="M64" s="1463" t="s">
        <v>1772</v>
      </c>
    </row>
    <row r="65" spans="1:3">
      <c r="A65" s="1269" t="s">
        <v>1828</v>
      </c>
      <c r="B65" s="1464" t="s">
        <v>744</v>
      </c>
      <c r="C65" s="1464" t="s">
        <v>745</v>
      </c>
    </row>
    <row r="66" spans="1:3">
      <c r="B66" s="1466" t="s">
        <v>746</v>
      </c>
      <c r="C66" s="1466" t="s">
        <v>747</v>
      </c>
    </row>
    <row r="67" spans="1:3">
      <c r="B67" s="1466" t="s">
        <v>746</v>
      </c>
      <c r="C67" s="1466" t="s">
        <v>748</v>
      </c>
    </row>
    <row r="68" spans="1:3">
      <c r="B68" s="1472" t="s">
        <v>749</v>
      </c>
      <c r="C68" s="1472" t="s">
        <v>750</v>
      </c>
    </row>
    <row r="69" spans="1:3">
      <c r="B69" s="1472" t="s">
        <v>749</v>
      </c>
      <c r="C69" s="1472" t="s">
        <v>751</v>
      </c>
    </row>
    <row r="70" spans="1:3">
      <c r="B70" s="1467" t="s">
        <v>752</v>
      </c>
      <c r="C70" s="1467" t="s">
        <v>753</v>
      </c>
    </row>
    <row r="71" spans="1:3">
      <c r="B71" s="1467" t="s">
        <v>752</v>
      </c>
      <c r="C71" s="1467" t="s">
        <v>754</v>
      </c>
    </row>
    <row r="72" spans="1:3">
      <c r="B72" s="1467" t="s">
        <v>752</v>
      </c>
      <c r="C72" s="1467" t="s">
        <v>755</v>
      </c>
    </row>
    <row r="73" spans="1:3">
      <c r="B73" s="1467" t="s">
        <v>752</v>
      </c>
      <c r="C73" s="1482" t="s">
        <v>756</v>
      </c>
    </row>
    <row r="74" spans="1:3">
      <c r="B74" s="1467" t="s">
        <v>752</v>
      </c>
      <c r="C74" s="1467" t="s">
        <v>757</v>
      </c>
    </row>
    <row r="75" spans="1:3">
      <c r="B75" s="1467" t="s">
        <v>752</v>
      </c>
      <c r="C75" s="1467" t="s">
        <v>758</v>
      </c>
    </row>
    <row r="76" spans="1:3">
      <c r="B76" s="1467" t="s">
        <v>752</v>
      </c>
      <c r="C76" s="1467" t="s">
        <v>759</v>
      </c>
    </row>
    <row r="77" spans="1:3">
      <c r="B77" s="1467" t="s">
        <v>752</v>
      </c>
      <c r="C77" s="1467" t="s">
        <v>760</v>
      </c>
    </row>
    <row r="78" spans="1:3">
      <c r="B78" s="1467" t="s">
        <v>761</v>
      </c>
      <c r="C78" s="1467" t="s">
        <v>762</v>
      </c>
    </row>
    <row r="79" spans="1:3">
      <c r="B79" s="1470" t="s">
        <v>763</v>
      </c>
      <c r="C79" s="1470" t="s">
        <v>764</v>
      </c>
    </row>
    <row r="80" spans="1:3">
      <c r="B80" s="1470" t="s">
        <v>763</v>
      </c>
      <c r="C80" s="1470" t="s">
        <v>765</v>
      </c>
    </row>
    <row r="81" spans="2:3">
      <c r="B81" s="1474" t="s">
        <v>766</v>
      </c>
      <c r="C81" s="1474" t="s">
        <v>767</v>
      </c>
    </row>
    <row r="82" spans="2:3">
      <c r="B82" s="1471" t="s">
        <v>768</v>
      </c>
      <c r="C82" s="1471" t="s">
        <v>769</v>
      </c>
    </row>
    <row r="83" spans="2:3">
      <c r="B83" s="1471" t="s">
        <v>768</v>
      </c>
      <c r="C83" s="1471" t="s">
        <v>770</v>
      </c>
    </row>
    <row r="84" spans="2:3">
      <c r="B84" s="1471" t="s">
        <v>768</v>
      </c>
      <c r="C84" s="1471" t="s">
        <v>771</v>
      </c>
    </row>
    <row r="85" spans="2:3">
      <c r="B85" s="1471" t="s">
        <v>768</v>
      </c>
      <c r="C85" s="1471" t="s">
        <v>772</v>
      </c>
    </row>
    <row r="86" spans="2:3">
      <c r="B86" s="1458" t="s">
        <v>773</v>
      </c>
      <c r="C86" s="1458" t="s">
        <v>774</v>
      </c>
    </row>
    <row r="87" spans="2:3">
      <c r="B87" s="1466" t="s">
        <v>775</v>
      </c>
      <c r="C87" s="1466" t="s">
        <v>776</v>
      </c>
    </row>
    <row r="88" spans="2:3">
      <c r="B88" s="1466" t="s">
        <v>775</v>
      </c>
      <c r="C88" s="1466" t="s">
        <v>777</v>
      </c>
    </row>
    <row r="89" spans="2:3">
      <c r="B89" s="1472" t="s">
        <v>778</v>
      </c>
      <c r="C89" s="1472" t="s">
        <v>779</v>
      </c>
    </row>
    <row r="90" spans="2:3">
      <c r="B90" s="1472" t="s">
        <v>780</v>
      </c>
      <c r="C90" s="1472" t="s">
        <v>781</v>
      </c>
    </row>
    <row r="91" spans="2:3">
      <c r="B91" s="1477" t="s">
        <v>782</v>
      </c>
      <c r="C91" s="1477" t="s">
        <v>783</v>
      </c>
    </row>
    <row r="92" spans="2:3">
      <c r="B92" s="1470" t="s">
        <v>784</v>
      </c>
      <c r="C92" s="1470" t="s">
        <v>785</v>
      </c>
    </row>
    <row r="93" spans="2:3">
      <c r="B93" s="1470" t="s">
        <v>784</v>
      </c>
      <c r="C93" s="1470" t="s">
        <v>786</v>
      </c>
    </row>
    <row r="94" spans="2:3">
      <c r="B94" s="1470" t="s">
        <v>784</v>
      </c>
      <c r="C94" s="1470" t="s">
        <v>787</v>
      </c>
    </row>
    <row r="95" spans="2:3">
      <c r="B95" s="1470" t="s">
        <v>784</v>
      </c>
      <c r="C95" s="1470" t="s">
        <v>788</v>
      </c>
    </row>
    <row r="96" spans="2:3">
      <c r="B96" s="1470" t="s">
        <v>784</v>
      </c>
      <c r="C96" s="1470" t="s">
        <v>789</v>
      </c>
    </row>
    <row r="97" spans="2:3">
      <c r="B97" s="1470" t="s">
        <v>784</v>
      </c>
      <c r="C97" s="1470" t="s">
        <v>790</v>
      </c>
    </row>
    <row r="98" spans="2:3">
      <c r="B98" s="1470" t="s">
        <v>784</v>
      </c>
      <c r="C98" s="1470" t="s">
        <v>791</v>
      </c>
    </row>
    <row r="99" spans="2:3">
      <c r="B99" s="1458" t="s">
        <v>792</v>
      </c>
      <c r="C99" s="1458" t="s">
        <v>793</v>
      </c>
    </row>
    <row r="100" spans="2:3">
      <c r="B100" s="1458" t="s">
        <v>794</v>
      </c>
      <c r="C100" s="1458" t="s">
        <v>795</v>
      </c>
    </row>
    <row r="101" spans="2:3">
      <c r="B101" s="1458" t="s">
        <v>796</v>
      </c>
      <c r="C101" s="1458" t="s">
        <v>797</v>
      </c>
    </row>
    <row r="102" spans="2:3">
      <c r="B102" s="1458" t="s">
        <v>798</v>
      </c>
      <c r="C102" s="1458" t="s">
        <v>799</v>
      </c>
    </row>
    <row r="103" spans="2:3">
      <c r="B103" s="1458" t="s">
        <v>504</v>
      </c>
      <c r="C103" s="1458" t="s">
        <v>800</v>
      </c>
    </row>
    <row r="104" spans="2:3">
      <c r="B104" s="1458" t="s">
        <v>502</v>
      </c>
      <c r="C104" s="1458" t="s">
        <v>801</v>
      </c>
    </row>
    <row r="105" spans="2:3">
      <c r="B105" s="1480" t="s">
        <v>507</v>
      </c>
      <c r="C105" s="1480" t="s">
        <v>802</v>
      </c>
    </row>
    <row r="106" spans="2:3">
      <c r="B106" s="1480" t="s">
        <v>507</v>
      </c>
      <c r="C106" s="1480" t="s">
        <v>803</v>
      </c>
    </row>
    <row r="107" spans="2:3">
      <c r="B107" s="1458" t="s">
        <v>804</v>
      </c>
      <c r="C107" s="1458" t="s">
        <v>805</v>
      </c>
    </row>
    <row r="108" spans="2:3">
      <c r="B108" s="1458" t="s">
        <v>806</v>
      </c>
      <c r="C108" s="1458" t="s">
        <v>807</v>
      </c>
    </row>
    <row r="109" spans="2:3">
      <c r="B109" s="1458" t="s">
        <v>808</v>
      </c>
      <c r="C109" s="1458" t="s">
        <v>809</v>
      </c>
    </row>
    <row r="110" spans="2:3">
      <c r="B110" s="1458" t="s">
        <v>810</v>
      </c>
      <c r="C110" s="1458" t="s">
        <v>811</v>
      </c>
    </row>
    <row r="111" spans="2:3">
      <c r="B111" s="1458" t="s">
        <v>810</v>
      </c>
      <c r="C111" s="1458" t="s">
        <v>812</v>
      </c>
    </row>
    <row r="112" spans="2:3">
      <c r="B112" s="1458" t="s">
        <v>813</v>
      </c>
      <c r="C112" s="1458" t="s">
        <v>814</v>
      </c>
    </row>
    <row r="113" spans="2:3">
      <c r="B113" s="1468" t="s">
        <v>519</v>
      </c>
      <c r="C113" s="1468" t="s">
        <v>3277</v>
      </c>
    </row>
    <row r="114" spans="2:3">
      <c r="B114" s="1468" t="s">
        <v>519</v>
      </c>
      <c r="C114" s="1468" t="s">
        <v>3278</v>
      </c>
    </row>
    <row r="115" spans="2:3">
      <c r="B115" s="1468" t="s">
        <v>519</v>
      </c>
      <c r="C115" s="1468" t="s">
        <v>3279</v>
      </c>
    </row>
    <row r="116" spans="2:3">
      <c r="B116" s="1468" t="s">
        <v>519</v>
      </c>
      <c r="C116" s="1468" t="s">
        <v>3280</v>
      </c>
    </row>
    <row r="117" spans="2:3">
      <c r="B117" s="1468" t="s">
        <v>519</v>
      </c>
      <c r="C117" s="1468" t="s">
        <v>3281</v>
      </c>
    </row>
    <row r="118" spans="2:3">
      <c r="B118" s="1474" t="s">
        <v>498</v>
      </c>
      <c r="C118" s="1474" t="s">
        <v>815</v>
      </c>
    </row>
    <row r="119" spans="2:3">
      <c r="B119" s="1474" t="s">
        <v>498</v>
      </c>
      <c r="C119" s="1474" t="s">
        <v>816</v>
      </c>
    </row>
    <row r="120" spans="2:3">
      <c r="B120" s="1474" t="s">
        <v>498</v>
      </c>
      <c r="C120" s="1474" t="s">
        <v>817</v>
      </c>
    </row>
    <row r="121" spans="2:3">
      <c r="B121" s="1474" t="s">
        <v>498</v>
      </c>
      <c r="C121" s="1474" t="s">
        <v>818</v>
      </c>
    </row>
    <row r="122" spans="2:3">
      <c r="B122" s="1474" t="s">
        <v>498</v>
      </c>
      <c r="C122" s="1474" t="s">
        <v>819</v>
      </c>
    </row>
    <row r="123" spans="2:3">
      <c r="B123" s="1474" t="s">
        <v>498</v>
      </c>
      <c r="C123" s="1474" t="s">
        <v>820</v>
      </c>
    </row>
    <row r="124" spans="2:3">
      <c r="B124" s="1474" t="s">
        <v>498</v>
      </c>
      <c r="C124" s="1474" t="s">
        <v>821</v>
      </c>
    </row>
    <row r="125" spans="2:3">
      <c r="B125" s="1474" t="s">
        <v>498</v>
      </c>
      <c r="C125" s="1474" t="s">
        <v>822</v>
      </c>
    </row>
    <row r="126" spans="2:3">
      <c r="B126" s="1474" t="s">
        <v>498</v>
      </c>
      <c r="C126" s="1474" t="s">
        <v>823</v>
      </c>
    </row>
    <row r="127" spans="2:3">
      <c r="B127" s="1474" t="s">
        <v>498</v>
      </c>
      <c r="C127" s="1474" t="s">
        <v>824</v>
      </c>
    </row>
    <row r="128" spans="2:3">
      <c r="B128" s="1481" t="s">
        <v>825</v>
      </c>
      <c r="C128" s="1481" t="s">
        <v>826</v>
      </c>
    </row>
    <row r="129" spans="2:3">
      <c r="B129" s="1467" t="s">
        <v>520</v>
      </c>
      <c r="C129" s="1467" t="s">
        <v>827</v>
      </c>
    </row>
    <row r="130" spans="2:3">
      <c r="B130" s="1467" t="s">
        <v>520</v>
      </c>
      <c r="C130" s="1467" t="s">
        <v>828</v>
      </c>
    </row>
    <row r="131" spans="2:3">
      <c r="B131" s="1458" t="s">
        <v>516</v>
      </c>
      <c r="C131" s="1458" t="s">
        <v>829</v>
      </c>
    </row>
    <row r="132" spans="2:3">
      <c r="B132" s="1458" t="s">
        <v>515</v>
      </c>
      <c r="C132" s="1458" t="s">
        <v>830</v>
      </c>
    </row>
    <row r="133" spans="2:3">
      <c r="B133" s="1472" t="s">
        <v>505</v>
      </c>
      <c r="C133" s="1472" t="s">
        <v>831</v>
      </c>
    </row>
    <row r="134" spans="2:3">
      <c r="B134" s="1472" t="s">
        <v>505</v>
      </c>
      <c r="C134" s="1472" t="s">
        <v>832</v>
      </c>
    </row>
    <row r="135" spans="2:3">
      <c r="B135" s="1472" t="s">
        <v>833</v>
      </c>
      <c r="C135" s="1472" t="s">
        <v>834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showGridLines="0" workbookViewId="0">
      <selection activeCell="E8" sqref="E8"/>
    </sheetView>
  </sheetViews>
  <sheetFormatPr defaultRowHeight="16.5"/>
  <cols>
    <col min="1" max="1" width="13" bestFit="1" customWidth="1"/>
    <col min="2" max="2" width="14.625" bestFit="1" customWidth="1"/>
    <col min="3" max="3" width="16.25" bestFit="1" customWidth="1"/>
    <col min="4" max="4" width="13.875" bestFit="1" customWidth="1"/>
    <col min="5" max="5" width="12.25" bestFit="1" customWidth="1"/>
    <col min="6" max="6" width="6" bestFit="1" customWidth="1"/>
    <col min="7" max="7" width="13" bestFit="1" customWidth="1"/>
    <col min="8" max="8" width="6.375" bestFit="1" customWidth="1"/>
    <col min="9" max="9" width="15.5" bestFit="1" customWidth="1"/>
    <col min="10" max="10" width="14.375" bestFit="1" customWidth="1"/>
  </cols>
  <sheetData>
    <row r="1" spans="1:10" ht="35.25">
      <c r="A1" s="1442" t="s">
        <v>4159</v>
      </c>
      <c r="B1" s="1442" t="s">
        <v>4158</v>
      </c>
      <c r="C1" s="1442" t="s">
        <v>4160</v>
      </c>
      <c r="D1" s="1442" t="s">
        <v>4161</v>
      </c>
      <c r="E1" s="1442" t="s">
        <v>4162</v>
      </c>
      <c r="F1" s="1444" t="s">
        <v>4179</v>
      </c>
      <c r="G1" s="1442" t="s">
        <v>4163</v>
      </c>
      <c r="H1" s="1442" t="s">
        <v>4164</v>
      </c>
      <c r="I1" s="1442" t="s">
        <v>4165</v>
      </c>
      <c r="J1" s="1442" t="s">
        <v>4178</v>
      </c>
    </row>
    <row r="2" spans="1:10">
      <c r="A2" s="1122" t="s">
        <v>4166</v>
      </c>
      <c r="B2" s="1122" t="s">
        <v>4167</v>
      </c>
      <c r="C2" s="1443" t="s">
        <v>4168</v>
      </c>
      <c r="D2" s="1122" t="s">
        <v>4169</v>
      </c>
      <c r="E2" s="1122" t="s">
        <v>4170</v>
      </c>
      <c r="F2" s="1122" t="s">
        <v>4177</v>
      </c>
      <c r="G2" s="1122" t="s">
        <v>4171</v>
      </c>
      <c r="H2" s="1122" t="s">
        <v>4172</v>
      </c>
      <c r="I2" s="1122">
        <v>100</v>
      </c>
      <c r="J2" s="1122">
        <v>1200</v>
      </c>
    </row>
  </sheetData>
  <phoneticPr fontId="2" type="noConversion"/>
  <pageMargins left="0.7" right="0.7" top="0.75" bottom="0.75" header="0.3" footer="0.3"/>
  <ignoredErrors>
    <ignoredError sqref="C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Category!$AC$2:$AC$6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7"/>
  <sheetViews>
    <sheetView showGridLines="0" tabSelected="1" zoomScale="70" zoomScaleNormal="70" workbookViewId="0">
      <selection activeCell="A18" sqref="A18:XFD161"/>
    </sheetView>
  </sheetViews>
  <sheetFormatPr defaultColWidth="8.875" defaultRowHeight="17.25" outlineLevelRow="1"/>
  <cols>
    <col min="1" max="1" width="17.5" style="1153" customWidth="1"/>
    <col min="2" max="7" width="21.75" style="1153" bestFit="1" customWidth="1"/>
    <col min="8" max="8" width="13.5" style="1315" customWidth="1"/>
    <col min="9" max="9" width="44.625" style="1456" bestFit="1" customWidth="1"/>
    <col min="10" max="10" width="25.5" style="1153" customWidth="1"/>
    <col min="11" max="11" width="44.75" style="1153" bestFit="1" customWidth="1"/>
    <col min="12" max="12" width="34.375" style="1153" customWidth="1"/>
    <col min="13" max="13" width="9.5" style="1153" customWidth="1"/>
    <col min="14" max="14" width="21.125" style="1153" bestFit="1" customWidth="1"/>
    <col min="15" max="15" width="21.75" style="1172" customWidth="1"/>
    <col min="16" max="16" width="26.625" style="1172" customWidth="1"/>
    <col min="17" max="17" width="21.25" style="1172" bestFit="1" customWidth="1"/>
    <col min="18" max="18" width="36.625" style="1153" bestFit="1" customWidth="1"/>
    <col min="19" max="19" width="27.75" style="1153" bestFit="1" customWidth="1"/>
    <col min="20" max="20" width="19.5" style="1172" bestFit="1" customWidth="1"/>
    <col min="21" max="22" width="11.625" style="1153" bestFit="1" customWidth="1"/>
    <col min="23" max="23" width="8.875" style="1153" customWidth="1"/>
    <col min="24" max="24" width="9.125" style="1153" customWidth="1"/>
    <col min="25" max="25" width="8.875" style="1153" customWidth="1"/>
    <col min="26" max="26" width="16.625" style="1153" customWidth="1"/>
    <col min="27" max="27" width="17.875" style="1153" customWidth="1"/>
    <col min="28" max="28" width="20.75" style="1153" bestFit="1" customWidth="1"/>
    <col min="29" max="29" width="15" style="1313" customWidth="1"/>
    <col min="30" max="30" width="35" style="1153" customWidth="1"/>
    <col min="31" max="31" width="38.25" style="1153" customWidth="1"/>
    <col min="32" max="32" width="17.5" style="1153" customWidth="1"/>
    <col min="33" max="33" width="11.375" style="1153" customWidth="1"/>
    <col min="34" max="34" width="41.5" style="1153" customWidth="1"/>
    <col min="35" max="35" width="18.375" style="1153" customWidth="1"/>
    <col min="36" max="36" width="10.75" style="1153" customWidth="1"/>
    <col min="37" max="37" width="35.625" style="1153" customWidth="1"/>
    <col min="38" max="38" width="19.5" style="1153" customWidth="1"/>
    <col min="39" max="39" width="10.75" style="1153" customWidth="1"/>
    <col min="40" max="40" width="35.125" style="1153" customWidth="1"/>
    <col min="41" max="41" width="17.25" style="1153" customWidth="1"/>
    <col min="42" max="42" width="9.75" style="1153" customWidth="1"/>
    <col min="43" max="43" width="33.125" style="1153" customWidth="1"/>
    <col min="44" max="44" width="18.375" style="1153" customWidth="1"/>
    <col min="45" max="45" width="13" style="1153" customWidth="1"/>
    <col min="46" max="46" width="31.5" style="1153" customWidth="1"/>
    <col min="47" max="47" width="18" style="1153" customWidth="1"/>
    <col min="48" max="48" width="10.5" style="1153" customWidth="1"/>
    <col min="49" max="49" width="36.375" style="1153" customWidth="1"/>
    <col min="50" max="50" width="20" style="1153" customWidth="1"/>
    <col min="51" max="51" width="12.75" style="1153" customWidth="1"/>
    <col min="52" max="52" width="32.25" style="1172" customWidth="1"/>
    <col min="53" max="53" width="14.25" style="1172" bestFit="1" customWidth="1"/>
    <col min="54" max="54" width="18.5" style="1153" customWidth="1"/>
    <col min="55" max="55" width="10.5" style="1153" bestFit="1" customWidth="1"/>
    <col min="56" max="16384" width="8.875" style="1153"/>
  </cols>
  <sheetData>
    <row r="1" spans="1:58" s="1454" customFormat="1" ht="30" customHeight="1">
      <c r="A1" s="1445" t="s">
        <v>4233</v>
      </c>
      <c r="B1" s="1445" t="s">
        <v>4783</v>
      </c>
      <c r="C1" s="1445" t="s">
        <v>4784</v>
      </c>
      <c r="D1" s="1445" t="s">
        <v>4785</v>
      </c>
      <c r="E1" s="1445" t="s">
        <v>4786</v>
      </c>
      <c r="F1" s="1445" t="s">
        <v>4787</v>
      </c>
      <c r="G1" s="1445" t="s">
        <v>4788</v>
      </c>
      <c r="H1" s="1445" t="s">
        <v>4201</v>
      </c>
      <c r="I1" s="1445" t="s">
        <v>4234</v>
      </c>
      <c r="J1" s="1446" t="s">
        <v>4782</v>
      </c>
      <c r="K1" s="1446" t="s">
        <v>3907</v>
      </c>
      <c r="L1" s="1447" t="s">
        <v>4235</v>
      </c>
      <c r="M1" s="1446" t="s">
        <v>3400</v>
      </c>
      <c r="N1" s="1447" t="s">
        <v>4204</v>
      </c>
      <c r="O1" s="1447" t="s">
        <v>4205</v>
      </c>
      <c r="P1" s="1447" t="s">
        <v>4206</v>
      </c>
      <c r="Q1" s="1447" t="s">
        <v>4207</v>
      </c>
      <c r="R1" s="1447" t="s">
        <v>4208</v>
      </c>
      <c r="S1" s="1447" t="s">
        <v>4209</v>
      </c>
      <c r="T1" s="1447" t="s">
        <v>4210</v>
      </c>
      <c r="U1" s="1448" t="s">
        <v>4236</v>
      </c>
      <c r="V1" s="1448" t="s">
        <v>4237</v>
      </c>
      <c r="W1" s="1448" t="s">
        <v>4238</v>
      </c>
      <c r="X1" s="1448" t="s">
        <v>4239</v>
      </c>
      <c r="Y1" s="1448" t="s">
        <v>4182</v>
      </c>
      <c r="Z1" s="1448" t="s">
        <v>4202</v>
      </c>
      <c r="AA1" s="1448" t="s">
        <v>4203</v>
      </c>
      <c r="AB1" s="1449" t="s">
        <v>4181</v>
      </c>
      <c r="AC1" s="1448" t="s">
        <v>4180</v>
      </c>
      <c r="AD1" s="1450" t="s">
        <v>4781</v>
      </c>
      <c r="AE1" s="1450" t="s">
        <v>4211</v>
      </c>
      <c r="AF1" s="1450" t="s">
        <v>4154</v>
      </c>
      <c r="AG1" s="1451" t="s">
        <v>4155</v>
      </c>
      <c r="AH1" s="1450" t="s">
        <v>4212</v>
      </c>
      <c r="AI1" s="1450" t="s">
        <v>4148</v>
      </c>
      <c r="AJ1" s="1451" t="s">
        <v>4149</v>
      </c>
      <c r="AK1" s="1450" t="s">
        <v>4213</v>
      </c>
      <c r="AL1" s="1450" t="s">
        <v>4150</v>
      </c>
      <c r="AM1" s="1451" t="s">
        <v>4151</v>
      </c>
      <c r="AN1" s="1450" t="s">
        <v>4214</v>
      </c>
      <c r="AO1" s="1450" t="s">
        <v>4152</v>
      </c>
      <c r="AP1" s="1451" t="s">
        <v>4153</v>
      </c>
      <c r="AQ1" s="1450" t="s">
        <v>4215</v>
      </c>
      <c r="AR1" s="1450" t="s">
        <v>4154</v>
      </c>
      <c r="AS1" s="1451" t="s">
        <v>4155</v>
      </c>
      <c r="AT1" s="1450" t="s">
        <v>4216</v>
      </c>
      <c r="AU1" s="1450" t="s">
        <v>4156</v>
      </c>
      <c r="AV1" s="1451" t="s">
        <v>4149</v>
      </c>
      <c r="AW1" s="1450" t="s">
        <v>4217</v>
      </c>
      <c r="AX1" s="1450" t="s">
        <v>4157</v>
      </c>
      <c r="AY1" s="1451" t="s">
        <v>4151</v>
      </c>
      <c r="AZ1" s="1446" t="s">
        <v>3923</v>
      </c>
      <c r="BA1" s="1446" t="s">
        <v>362</v>
      </c>
      <c r="BB1" s="1172"/>
      <c r="BC1" s="1452"/>
      <c r="BD1" s="1453"/>
      <c r="BF1" s="1455"/>
    </row>
    <row r="2" spans="1:58" s="1432" customFormat="1" ht="15">
      <c r="A2" s="1122" t="s">
        <v>4145</v>
      </c>
      <c r="B2" s="1122">
        <v>1</v>
      </c>
      <c r="C2" s="1122">
        <v>0</v>
      </c>
      <c r="D2" s="1122">
        <v>0</v>
      </c>
      <c r="E2" s="1122">
        <v>1</v>
      </c>
      <c r="F2" s="1122">
        <v>0</v>
      </c>
      <c r="G2" s="1122">
        <v>0</v>
      </c>
      <c r="H2" s="1122">
        <v>2</v>
      </c>
      <c r="I2" s="1110"/>
      <c r="J2" s="1434" t="s">
        <v>3410</v>
      </c>
      <c r="K2" s="1110" t="s">
        <v>1142</v>
      </c>
      <c r="L2" s="1122" t="s">
        <v>4191</v>
      </c>
      <c r="M2" s="1122" t="s">
        <v>1355</v>
      </c>
      <c r="N2" s="1122" t="s">
        <v>3910</v>
      </c>
      <c r="O2" s="1122" t="s">
        <v>1143</v>
      </c>
      <c r="P2" s="1122" t="s">
        <v>63</v>
      </c>
      <c r="Q2" s="1122" t="s">
        <v>64</v>
      </c>
      <c r="R2" s="1111"/>
      <c r="S2" s="1122"/>
      <c r="T2" s="1431"/>
      <c r="U2" s="1122"/>
      <c r="V2" s="1122"/>
      <c r="W2" s="1122"/>
      <c r="X2" s="1122"/>
      <c r="Y2" s="1122"/>
      <c r="Z2" s="1122"/>
      <c r="AA2" s="1122"/>
      <c r="AB2" s="1122"/>
      <c r="AC2" s="1122"/>
      <c r="AD2" s="1122"/>
      <c r="AE2" s="1122"/>
      <c r="AF2" s="1122"/>
      <c r="AG2" s="1122"/>
      <c r="AH2" s="1122"/>
      <c r="AI2" s="1122"/>
      <c r="AJ2" s="1122"/>
      <c r="AK2" s="1122"/>
      <c r="AL2" s="1122"/>
      <c r="AM2" s="1122"/>
      <c r="AN2" s="1122"/>
      <c r="AO2" s="1122"/>
      <c r="AP2" s="1122"/>
      <c r="AQ2" s="1122"/>
      <c r="AR2" s="1122"/>
      <c r="AS2" s="1122"/>
      <c r="AT2" s="1122"/>
      <c r="AU2" s="1122"/>
      <c r="AV2" s="1122"/>
      <c r="AW2" s="1122"/>
      <c r="AX2" s="1122"/>
      <c r="AY2" s="1122"/>
      <c r="AZ2" s="1122"/>
      <c r="BA2" s="1122"/>
    </row>
    <row r="3" spans="1:58" s="1432" customFormat="1" ht="16.5" customHeight="1" outlineLevel="1">
      <c r="B3" s="1122">
        <v>1</v>
      </c>
      <c r="C3" s="1122">
        <v>0</v>
      </c>
      <c r="D3" s="1122">
        <v>0</v>
      </c>
      <c r="E3" s="1122">
        <v>1</v>
      </c>
      <c r="F3" s="1122">
        <v>0</v>
      </c>
      <c r="G3" s="1122">
        <v>0</v>
      </c>
      <c r="H3" s="1122">
        <v>3</v>
      </c>
      <c r="I3" s="1110" t="s">
        <v>4193</v>
      </c>
      <c r="J3" s="1435" t="s">
        <v>3434</v>
      </c>
      <c r="K3" s="1436" t="s">
        <v>1144</v>
      </c>
      <c r="L3" s="1122" t="s">
        <v>4191</v>
      </c>
      <c r="M3" s="1122" t="s">
        <v>1355</v>
      </c>
      <c r="N3" s="1433" t="s">
        <v>4184</v>
      </c>
      <c r="O3" s="1122" t="s">
        <v>1143</v>
      </c>
      <c r="P3" s="1122" t="s">
        <v>63</v>
      </c>
      <c r="Q3" s="1122" t="s">
        <v>64</v>
      </c>
      <c r="R3" s="1111" t="s">
        <v>4226</v>
      </c>
      <c r="S3" s="1111" t="s">
        <v>4780</v>
      </c>
      <c r="T3" s="1112"/>
      <c r="U3" s="1111">
        <v>359.1</v>
      </c>
      <c r="V3" s="1111">
        <v>245.32</v>
      </c>
      <c r="W3" s="1111">
        <v>5</v>
      </c>
      <c r="X3" s="1111"/>
      <c r="Y3" s="1111"/>
      <c r="Z3" s="1111"/>
      <c r="AA3" s="1111"/>
      <c r="AB3" s="1437">
        <v>1</v>
      </c>
      <c r="AC3" s="1438"/>
      <c r="AD3" s="1107"/>
      <c r="AE3" s="1110" t="s">
        <v>1145</v>
      </c>
      <c r="AF3" s="1107" t="s">
        <v>1146</v>
      </c>
      <c r="AG3" s="1107" t="s">
        <v>1147</v>
      </c>
      <c r="AH3" s="1110" t="s">
        <v>1148</v>
      </c>
      <c r="AI3" s="1107"/>
      <c r="AJ3" s="1107"/>
      <c r="AK3" s="1110"/>
      <c r="AL3" s="1107"/>
      <c r="AM3" s="1107"/>
      <c r="AN3" s="1110"/>
      <c r="AO3" s="1107"/>
      <c r="AP3" s="1107"/>
      <c r="AQ3" s="1110"/>
      <c r="AR3" s="1115"/>
      <c r="AS3" s="1107"/>
      <c r="AT3" s="1110"/>
      <c r="AU3" s="1107"/>
      <c r="AV3" s="1107"/>
      <c r="AW3" s="1110"/>
      <c r="AX3" s="1107"/>
      <c r="AY3" s="1107"/>
      <c r="AZ3" s="1112" t="s">
        <v>1149</v>
      </c>
      <c r="BA3" s="1112"/>
    </row>
    <row r="4" spans="1:58" s="1432" customFormat="1" ht="15" outlineLevel="1">
      <c r="B4" s="1122">
        <v>1</v>
      </c>
      <c r="C4" s="1122">
        <v>0</v>
      </c>
      <c r="D4" s="1122">
        <v>0</v>
      </c>
      <c r="E4" s="1122">
        <v>1</v>
      </c>
      <c r="F4" s="1122">
        <v>0</v>
      </c>
      <c r="G4" s="1122">
        <v>0</v>
      </c>
      <c r="H4" s="1122">
        <v>3</v>
      </c>
      <c r="I4" s="1110" t="s">
        <v>4193</v>
      </c>
      <c r="J4" s="1435" t="s">
        <v>3437</v>
      </c>
      <c r="K4" s="1436" t="s">
        <v>1150</v>
      </c>
      <c r="L4" s="1122" t="s">
        <v>4191</v>
      </c>
      <c r="M4" s="1122" t="s">
        <v>1355</v>
      </c>
      <c r="N4" s="1433" t="s">
        <v>4184</v>
      </c>
      <c r="O4" s="1122" t="s">
        <v>1143</v>
      </c>
      <c r="P4" s="1122" t="s">
        <v>63</v>
      </c>
      <c r="Q4" s="1122" t="s">
        <v>64</v>
      </c>
      <c r="R4" s="1111" t="s">
        <v>1830</v>
      </c>
      <c r="S4" s="1111" t="s">
        <v>863</v>
      </c>
      <c r="T4" s="1122" t="s">
        <v>864</v>
      </c>
      <c r="U4" s="1111">
        <v>356.9</v>
      </c>
      <c r="V4" s="1111">
        <v>242.89</v>
      </c>
      <c r="W4" s="1111">
        <v>7.3</v>
      </c>
      <c r="X4" s="1111"/>
      <c r="Y4" s="1111"/>
      <c r="Z4" s="1111"/>
      <c r="AA4" s="1111"/>
      <c r="AB4" s="1439">
        <v>1</v>
      </c>
      <c r="AC4" s="1438"/>
      <c r="AD4" s="1111"/>
      <c r="AE4" s="1110" t="s">
        <v>409</v>
      </c>
      <c r="AF4" s="1111"/>
      <c r="AG4" s="1111"/>
      <c r="AH4" s="1110" t="s">
        <v>1151</v>
      </c>
      <c r="AI4" s="1111"/>
      <c r="AJ4" s="1111"/>
      <c r="AK4" s="1110"/>
      <c r="AL4" s="1111"/>
      <c r="AM4" s="1111"/>
      <c r="AN4" s="1110"/>
      <c r="AO4" s="1111"/>
      <c r="AP4" s="1111"/>
      <c r="AQ4" s="1110"/>
      <c r="AR4" s="1110"/>
      <c r="AS4" s="1111"/>
      <c r="AT4" s="1110"/>
      <c r="AU4" s="1111"/>
      <c r="AV4" s="1111"/>
      <c r="AW4" s="1110"/>
      <c r="AX4" s="1111"/>
      <c r="AY4" s="1111"/>
      <c r="AZ4" s="1122" t="s">
        <v>1149</v>
      </c>
      <c r="BA4" s="1122"/>
    </row>
    <row r="5" spans="1:58" s="1432" customFormat="1" outlineLevel="1">
      <c r="B5" s="1122">
        <v>1</v>
      </c>
      <c r="C5" s="1122">
        <v>0</v>
      </c>
      <c r="D5" s="1122">
        <v>0</v>
      </c>
      <c r="E5" s="1122">
        <v>1</v>
      </c>
      <c r="F5" s="1122">
        <v>0</v>
      </c>
      <c r="G5" s="1122">
        <v>0</v>
      </c>
      <c r="H5" s="1122">
        <v>3</v>
      </c>
      <c r="I5" s="1110" t="s">
        <v>4193</v>
      </c>
      <c r="J5" s="1435" t="s">
        <v>3439</v>
      </c>
      <c r="K5" s="1436" t="s">
        <v>1152</v>
      </c>
      <c r="L5" s="1122" t="s">
        <v>4191</v>
      </c>
      <c r="M5" s="1122" t="s">
        <v>1355</v>
      </c>
      <c r="N5" s="1433" t="s">
        <v>4184</v>
      </c>
      <c r="O5" s="1122" t="s">
        <v>1143</v>
      </c>
      <c r="P5" s="1122" t="s">
        <v>63</v>
      </c>
      <c r="Q5" s="1122" t="s">
        <v>64</v>
      </c>
      <c r="R5" s="1111" t="s">
        <v>1830</v>
      </c>
      <c r="S5" s="1111" t="s">
        <v>863</v>
      </c>
      <c r="T5" s="1122" t="s">
        <v>864</v>
      </c>
      <c r="U5" s="1111">
        <v>273</v>
      </c>
      <c r="V5" s="1111">
        <v>12.51</v>
      </c>
      <c r="W5" s="1111">
        <v>9</v>
      </c>
      <c r="X5" s="1111"/>
      <c r="Y5" s="1111"/>
      <c r="Z5" s="1111"/>
      <c r="AA5" s="1111"/>
      <c r="AB5" s="1147">
        <v>0.8</v>
      </c>
      <c r="AC5" s="1438"/>
      <c r="AD5" s="1111"/>
      <c r="AE5" s="1110" t="s">
        <v>409</v>
      </c>
      <c r="AF5" s="1111"/>
      <c r="AG5" s="1107"/>
      <c r="AH5" s="1110" t="s">
        <v>1151</v>
      </c>
      <c r="AI5" s="1111"/>
      <c r="AJ5" s="1111"/>
      <c r="AK5" s="1110"/>
      <c r="AL5" s="1111"/>
      <c r="AM5" s="1111"/>
      <c r="AN5" s="1110"/>
      <c r="AO5" s="1111"/>
      <c r="AP5" s="1111"/>
      <c r="AQ5" s="1110" t="s">
        <v>1134</v>
      </c>
      <c r="AR5" s="1110" t="s">
        <v>1147</v>
      </c>
      <c r="AS5" s="1111"/>
      <c r="AT5" s="1110"/>
      <c r="AU5" s="1111"/>
      <c r="AV5" s="1111"/>
      <c r="AW5" s="1110"/>
      <c r="AX5" s="1111"/>
      <c r="AY5" s="1111"/>
      <c r="AZ5" s="1122" t="s">
        <v>1149</v>
      </c>
      <c r="BA5" s="1122"/>
    </row>
    <row r="6" spans="1:58" s="1432" customFormat="1" ht="15" outlineLevel="1">
      <c r="B6" s="1122">
        <v>1</v>
      </c>
      <c r="C6" s="1122">
        <v>0</v>
      </c>
      <c r="D6" s="1122">
        <v>0</v>
      </c>
      <c r="E6" s="1122">
        <v>1</v>
      </c>
      <c r="F6" s="1122">
        <v>0</v>
      </c>
      <c r="G6" s="1122">
        <v>0</v>
      </c>
      <c r="H6" s="1122">
        <v>3</v>
      </c>
      <c r="I6" s="1110" t="s">
        <v>4193</v>
      </c>
      <c r="J6" s="1435" t="s">
        <v>3416</v>
      </c>
      <c r="K6" s="1436" t="s">
        <v>1153</v>
      </c>
      <c r="L6" s="1122" t="s">
        <v>4191</v>
      </c>
      <c r="M6" s="1122" t="s">
        <v>1355</v>
      </c>
      <c r="N6" s="1433" t="s">
        <v>3910</v>
      </c>
      <c r="O6" s="1122" t="s">
        <v>1143</v>
      </c>
      <c r="P6" s="1122" t="s">
        <v>195</v>
      </c>
      <c r="Q6" s="1122" t="s">
        <v>1135</v>
      </c>
      <c r="R6" s="1111" t="s">
        <v>208</v>
      </c>
      <c r="S6" s="1111" t="s">
        <v>205</v>
      </c>
      <c r="T6" s="1122"/>
      <c r="U6" s="1111"/>
      <c r="V6" s="1111"/>
      <c r="W6" s="1111"/>
      <c r="X6" s="1111">
        <v>40</v>
      </c>
      <c r="Y6" s="1111"/>
      <c r="Z6" s="1111"/>
      <c r="AA6" s="1111"/>
      <c r="AB6" s="1439"/>
      <c r="AC6" s="1438"/>
      <c r="AD6" s="1111"/>
      <c r="AE6" s="1110"/>
      <c r="AF6" s="1111"/>
      <c r="AG6" s="1111"/>
      <c r="AH6" s="1110"/>
      <c r="AI6" s="1111"/>
      <c r="AJ6" s="1111"/>
      <c r="AK6" s="1110"/>
      <c r="AL6" s="1111"/>
      <c r="AM6" s="1111"/>
      <c r="AN6" s="1110"/>
      <c r="AO6" s="1111"/>
      <c r="AP6" s="1111"/>
      <c r="AQ6" s="1110"/>
      <c r="AR6" s="1111"/>
      <c r="AS6" s="1111"/>
      <c r="AT6" s="1110"/>
      <c r="AU6" s="1111"/>
      <c r="AV6" s="1111"/>
      <c r="AW6" s="1110"/>
      <c r="AX6" s="1111"/>
      <c r="AY6" s="1111"/>
      <c r="AZ6" s="1122"/>
      <c r="BA6" s="1122"/>
    </row>
    <row r="7" spans="1:58" s="1432" customFormat="1" ht="15" outlineLevel="1">
      <c r="B7" s="1122">
        <v>1</v>
      </c>
      <c r="C7" s="1122">
        <v>0</v>
      </c>
      <c r="D7" s="1122">
        <v>0</v>
      </c>
      <c r="E7" s="1122">
        <v>1</v>
      </c>
      <c r="F7" s="1122">
        <v>0</v>
      </c>
      <c r="G7" s="1122">
        <v>0</v>
      </c>
      <c r="H7" s="1122">
        <v>3</v>
      </c>
      <c r="I7" s="1110" t="s">
        <v>4193</v>
      </c>
      <c r="J7" s="1435" t="s">
        <v>3420</v>
      </c>
      <c r="K7" s="1436" t="s">
        <v>1154</v>
      </c>
      <c r="L7" s="1122" t="s">
        <v>4191</v>
      </c>
      <c r="M7" s="1122" t="s">
        <v>1355</v>
      </c>
      <c r="N7" s="1433" t="s">
        <v>4184</v>
      </c>
      <c r="O7" s="1122" t="s">
        <v>1143</v>
      </c>
      <c r="P7" s="1122" t="s">
        <v>63</v>
      </c>
      <c r="Q7" s="1122" t="s">
        <v>65</v>
      </c>
      <c r="R7" s="1111" t="s">
        <v>3270</v>
      </c>
      <c r="S7" s="1111" t="s">
        <v>3320</v>
      </c>
      <c r="T7" s="1122" t="s">
        <v>3253</v>
      </c>
      <c r="U7" s="1111">
        <v>15.3</v>
      </c>
      <c r="V7" s="1111">
        <v>21.8</v>
      </c>
      <c r="W7" s="1111"/>
      <c r="X7" s="1111"/>
      <c r="Y7" s="1111"/>
      <c r="Z7" s="1111"/>
      <c r="AA7" s="1111"/>
      <c r="AB7" s="1439">
        <v>0.2</v>
      </c>
      <c r="AC7" s="1438"/>
      <c r="AD7" s="1111"/>
      <c r="AE7" s="1110"/>
      <c r="AF7" s="1111"/>
      <c r="AG7" s="1111"/>
      <c r="AH7" s="1110"/>
      <c r="AI7" s="1111"/>
      <c r="AJ7" s="1111"/>
      <c r="AK7" s="1110"/>
      <c r="AL7" s="1111"/>
      <c r="AM7" s="1111"/>
      <c r="AN7" s="1110"/>
      <c r="AO7" s="1111"/>
      <c r="AP7" s="1111"/>
      <c r="AQ7" s="1110"/>
      <c r="AR7" s="1111"/>
      <c r="AS7" s="1111"/>
      <c r="AT7" s="1110"/>
      <c r="AU7" s="1111"/>
      <c r="AV7" s="1111"/>
      <c r="AW7" s="1110"/>
      <c r="AX7" s="1111"/>
      <c r="AY7" s="1111"/>
      <c r="AZ7" s="1122"/>
      <c r="BA7" s="1122"/>
    </row>
    <row r="8" spans="1:58" s="1432" customFormat="1" ht="15" outlineLevel="1">
      <c r="B8" s="1122">
        <v>1</v>
      </c>
      <c r="C8" s="1122">
        <v>0</v>
      </c>
      <c r="D8" s="1122">
        <v>0</v>
      </c>
      <c r="E8" s="1122">
        <v>1</v>
      </c>
      <c r="F8" s="1122">
        <v>0</v>
      </c>
      <c r="G8" s="1122">
        <v>0</v>
      </c>
      <c r="H8" s="1122">
        <v>3</v>
      </c>
      <c r="I8" s="1110" t="s">
        <v>4193</v>
      </c>
      <c r="J8" s="1435" t="s">
        <v>3425</v>
      </c>
      <c r="K8" s="1436" t="s">
        <v>1155</v>
      </c>
      <c r="L8" s="1122" t="s">
        <v>4191</v>
      </c>
      <c r="M8" s="1122" t="s">
        <v>1355</v>
      </c>
      <c r="N8" s="1433" t="s">
        <v>4184</v>
      </c>
      <c r="O8" s="1122" t="s">
        <v>1143</v>
      </c>
      <c r="P8" s="1122" t="s">
        <v>63</v>
      </c>
      <c r="Q8" s="1122" t="s">
        <v>65</v>
      </c>
      <c r="R8" s="1111" t="s">
        <v>3270</v>
      </c>
      <c r="S8" s="1111" t="s">
        <v>3320</v>
      </c>
      <c r="T8" s="1122" t="s">
        <v>3253</v>
      </c>
      <c r="U8" s="1111">
        <v>18.8</v>
      </c>
      <c r="V8" s="1111">
        <v>21.8</v>
      </c>
      <c r="W8" s="1111"/>
      <c r="X8" s="1111"/>
      <c r="Y8" s="1111"/>
      <c r="Z8" s="1111"/>
      <c r="AA8" s="1111"/>
      <c r="AB8" s="1439">
        <v>0.2</v>
      </c>
      <c r="AC8" s="1438"/>
      <c r="AD8" s="1111"/>
      <c r="AE8" s="1110"/>
      <c r="AF8" s="1111"/>
      <c r="AG8" s="1111"/>
      <c r="AH8" s="1110"/>
      <c r="AI8" s="1111"/>
      <c r="AJ8" s="1111"/>
      <c r="AK8" s="1110"/>
      <c r="AL8" s="1111"/>
      <c r="AM8" s="1111"/>
      <c r="AN8" s="1110"/>
      <c r="AO8" s="1111"/>
      <c r="AP8" s="1111"/>
      <c r="AQ8" s="1110"/>
      <c r="AR8" s="1111"/>
      <c r="AS8" s="1111"/>
      <c r="AT8" s="1110"/>
      <c r="AU8" s="1111"/>
      <c r="AV8" s="1111"/>
      <c r="AW8" s="1110"/>
      <c r="AX8" s="1111"/>
      <c r="AY8" s="1111"/>
      <c r="AZ8" s="1122"/>
      <c r="BA8" s="1122"/>
    </row>
    <row r="9" spans="1:58" s="1432" customFormat="1" ht="15" outlineLevel="1">
      <c r="B9" s="1122">
        <v>1</v>
      </c>
      <c r="C9" s="1122">
        <v>0</v>
      </c>
      <c r="D9" s="1122">
        <v>0</v>
      </c>
      <c r="E9" s="1122">
        <v>1</v>
      </c>
      <c r="F9" s="1122">
        <v>0</v>
      </c>
      <c r="G9" s="1122">
        <v>0</v>
      </c>
      <c r="H9" s="1122">
        <v>3</v>
      </c>
      <c r="I9" s="1110" t="s">
        <v>4193</v>
      </c>
      <c r="J9" s="1435" t="s">
        <v>3441</v>
      </c>
      <c r="K9" s="1436" t="s">
        <v>1156</v>
      </c>
      <c r="L9" s="1122" t="s">
        <v>4191</v>
      </c>
      <c r="M9" s="1122" t="s">
        <v>1355</v>
      </c>
      <c r="N9" s="1433" t="s">
        <v>4184</v>
      </c>
      <c r="O9" s="1122" t="s">
        <v>1143</v>
      </c>
      <c r="P9" s="1122" t="s">
        <v>63</v>
      </c>
      <c r="Q9" s="1122" t="s">
        <v>1135</v>
      </c>
      <c r="R9" s="1111" t="s">
        <v>3317</v>
      </c>
      <c r="S9" s="1111" t="s">
        <v>3405</v>
      </c>
      <c r="T9" s="1122" t="s">
        <v>1561</v>
      </c>
      <c r="U9" s="1111">
        <v>35</v>
      </c>
      <c r="V9" s="1111">
        <v>130</v>
      </c>
      <c r="W9" s="1111"/>
      <c r="X9" s="1111"/>
      <c r="Y9" s="1111"/>
      <c r="Z9" s="1111"/>
      <c r="AA9" s="1111"/>
      <c r="AB9" s="1439">
        <v>1.5</v>
      </c>
      <c r="AC9" s="1438"/>
      <c r="AD9" s="1122"/>
      <c r="AE9" s="1110"/>
      <c r="AF9" s="1111"/>
      <c r="AG9" s="1111"/>
      <c r="AH9" s="1110"/>
      <c r="AI9" s="1111"/>
      <c r="AJ9" s="1111"/>
      <c r="AK9" s="1110"/>
      <c r="AL9" s="1111"/>
      <c r="AM9" s="1111"/>
      <c r="AN9" s="1110"/>
      <c r="AO9" s="1111"/>
      <c r="AP9" s="1111"/>
      <c r="AQ9" s="1110"/>
      <c r="AR9" s="1111"/>
      <c r="AS9" s="1111"/>
      <c r="AT9" s="1110"/>
      <c r="AU9" s="1111"/>
      <c r="AV9" s="1111"/>
      <c r="AW9" s="1110"/>
      <c r="AX9" s="1111"/>
      <c r="AY9" s="1111"/>
      <c r="AZ9" s="1122"/>
      <c r="BA9" s="1122"/>
    </row>
    <row r="10" spans="1:58" s="1432" customFormat="1" ht="15" outlineLevel="1">
      <c r="B10" s="1122">
        <v>1</v>
      </c>
      <c r="C10" s="1122">
        <v>0</v>
      </c>
      <c r="D10" s="1122">
        <v>0</v>
      </c>
      <c r="E10" s="1122">
        <v>1</v>
      </c>
      <c r="F10" s="1122">
        <v>0</v>
      </c>
      <c r="G10" s="1122">
        <v>0</v>
      </c>
      <c r="H10" s="1122">
        <v>3</v>
      </c>
      <c r="I10" s="1110" t="s">
        <v>4193</v>
      </c>
      <c r="J10" s="1435" t="s">
        <v>3443</v>
      </c>
      <c r="K10" s="1436" t="s">
        <v>1157</v>
      </c>
      <c r="L10" s="1122" t="s">
        <v>4191</v>
      </c>
      <c r="M10" s="1122" t="s">
        <v>1355</v>
      </c>
      <c r="N10" s="1433" t="s">
        <v>4184</v>
      </c>
      <c r="O10" s="1122" t="s">
        <v>1143</v>
      </c>
      <c r="P10" s="1122" t="s">
        <v>63</v>
      </c>
      <c r="Q10" s="1122" t="s">
        <v>1135</v>
      </c>
      <c r="R10" s="1111" t="s">
        <v>3312</v>
      </c>
      <c r="S10" s="1111" t="s">
        <v>3406</v>
      </c>
      <c r="T10" s="1122" t="s">
        <v>3407</v>
      </c>
      <c r="U10" s="1111">
        <v>10</v>
      </c>
      <c r="V10" s="1111">
        <v>189.5</v>
      </c>
      <c r="W10" s="1111"/>
      <c r="X10" s="1111"/>
      <c r="Y10" s="1111"/>
      <c r="Z10" s="1111"/>
      <c r="AA10" s="1111"/>
      <c r="AB10" s="1439">
        <v>0.25</v>
      </c>
      <c r="AC10" s="1438"/>
      <c r="AD10" s="1111"/>
      <c r="AE10" s="1110"/>
      <c r="AF10" s="1111"/>
      <c r="AG10" s="1111"/>
      <c r="AH10" s="1110"/>
      <c r="AI10" s="1111"/>
      <c r="AJ10" s="1111"/>
      <c r="AK10" s="1110"/>
      <c r="AL10" s="1111"/>
      <c r="AM10" s="1111"/>
      <c r="AN10" s="1110"/>
      <c r="AO10" s="1111"/>
      <c r="AP10" s="1111"/>
      <c r="AQ10" s="1110"/>
      <c r="AR10" s="1111"/>
      <c r="AS10" s="1111"/>
      <c r="AT10" s="1110"/>
      <c r="AU10" s="1111"/>
      <c r="AV10" s="1111"/>
      <c r="AW10" s="1110"/>
      <c r="AX10" s="1111"/>
      <c r="AY10" s="1111"/>
      <c r="AZ10" s="1122"/>
      <c r="BA10" s="1122"/>
    </row>
    <row r="11" spans="1:58" s="1432" customFormat="1" ht="15" outlineLevel="1">
      <c r="B11" s="1122">
        <v>1</v>
      </c>
      <c r="C11" s="1122">
        <v>0</v>
      </c>
      <c r="D11" s="1122">
        <v>0</v>
      </c>
      <c r="E11" s="1122">
        <v>1</v>
      </c>
      <c r="F11" s="1122">
        <v>0</v>
      </c>
      <c r="G11" s="1122">
        <v>0</v>
      </c>
      <c r="H11" s="1122">
        <v>3</v>
      </c>
      <c r="I11" s="1110" t="s">
        <v>4193</v>
      </c>
      <c r="J11" s="1435" t="s">
        <v>3446</v>
      </c>
      <c r="K11" s="1440" t="s">
        <v>1158</v>
      </c>
      <c r="L11" s="1122" t="s">
        <v>4191</v>
      </c>
      <c r="M11" s="1122" t="s">
        <v>1355</v>
      </c>
      <c r="N11" s="1433" t="s">
        <v>4184</v>
      </c>
      <c r="O11" s="1122" t="s">
        <v>1143</v>
      </c>
      <c r="P11" s="1122" t="s">
        <v>395</v>
      </c>
      <c r="Q11" s="1122" t="s">
        <v>65</v>
      </c>
      <c r="R11" s="1111" t="s">
        <v>68</v>
      </c>
      <c r="S11" s="1111" t="s">
        <v>1868</v>
      </c>
      <c r="T11" s="1122"/>
      <c r="U11" s="1111"/>
      <c r="V11" s="1111"/>
      <c r="W11" s="1111"/>
      <c r="X11" s="1111"/>
      <c r="Y11" s="1111"/>
      <c r="Z11" s="1111"/>
      <c r="AA11" s="1111"/>
      <c r="AB11" s="1439"/>
      <c r="AC11" s="1438"/>
      <c r="AD11" s="1435" t="s">
        <v>4183</v>
      </c>
      <c r="AE11" s="1110"/>
      <c r="AF11" s="1111"/>
      <c r="AG11" s="1111"/>
      <c r="AH11" s="1110"/>
      <c r="AI11" s="1111"/>
      <c r="AJ11" s="1111"/>
      <c r="AK11" s="1110"/>
      <c r="AL11" s="1111"/>
      <c r="AM11" s="1111"/>
      <c r="AN11" s="1110"/>
      <c r="AO11" s="1111"/>
      <c r="AP11" s="1111"/>
      <c r="AQ11" s="1110"/>
      <c r="AR11" s="1111"/>
      <c r="AS11" s="1111"/>
      <c r="AT11" s="1110"/>
      <c r="AU11" s="1111"/>
      <c r="AV11" s="1111"/>
      <c r="AW11" s="1110"/>
      <c r="AX11" s="1111"/>
      <c r="AY11" s="1111"/>
      <c r="AZ11" s="1122"/>
      <c r="BA11" s="1122"/>
    </row>
    <row r="12" spans="1:58" s="1432" customFormat="1" ht="15" outlineLevel="1">
      <c r="B12" s="1122">
        <v>1</v>
      </c>
      <c r="C12" s="1122">
        <v>0</v>
      </c>
      <c r="D12" s="1122">
        <v>0</v>
      </c>
      <c r="E12" s="1122">
        <v>1</v>
      </c>
      <c r="F12" s="1122">
        <v>0</v>
      </c>
      <c r="G12" s="1122">
        <v>0</v>
      </c>
      <c r="H12" s="1122">
        <v>3</v>
      </c>
      <c r="I12" s="1110" t="s">
        <v>4193</v>
      </c>
      <c r="J12" s="1435" t="s">
        <v>3447</v>
      </c>
      <c r="K12" s="1440" t="s">
        <v>1160</v>
      </c>
      <c r="L12" s="1122" t="s">
        <v>4191</v>
      </c>
      <c r="M12" s="1122" t="s">
        <v>1355</v>
      </c>
      <c r="N12" s="1433" t="s">
        <v>4184</v>
      </c>
      <c r="O12" s="1122" t="s">
        <v>1143</v>
      </c>
      <c r="P12" s="1122" t="s">
        <v>395</v>
      </c>
      <c r="Q12" s="1122" t="s">
        <v>65</v>
      </c>
      <c r="R12" s="1111" t="s">
        <v>68</v>
      </c>
      <c r="S12" s="1111" t="s">
        <v>1868</v>
      </c>
      <c r="T12" s="1122"/>
      <c r="U12" s="1111"/>
      <c r="V12" s="1111"/>
      <c r="W12" s="1111"/>
      <c r="X12" s="1111"/>
      <c r="Y12" s="1111"/>
      <c r="Z12" s="1111"/>
      <c r="AA12" s="1111"/>
      <c r="AB12" s="1147"/>
      <c r="AC12" s="1438"/>
      <c r="AD12" s="1435" t="s">
        <v>1161</v>
      </c>
      <c r="AE12" s="1110"/>
      <c r="AF12" s="1111"/>
      <c r="AG12" s="1111"/>
      <c r="AH12" s="1110"/>
      <c r="AI12" s="1111"/>
      <c r="AJ12" s="1111"/>
      <c r="AK12" s="1110"/>
      <c r="AL12" s="1111"/>
      <c r="AM12" s="1111"/>
      <c r="AN12" s="1110"/>
      <c r="AO12" s="1111"/>
      <c r="AP12" s="1111"/>
      <c r="AQ12" s="1110"/>
      <c r="AR12" s="1111"/>
      <c r="AS12" s="1111"/>
      <c r="AT12" s="1110"/>
      <c r="AU12" s="1111"/>
      <c r="AV12" s="1111"/>
      <c r="AW12" s="1110"/>
      <c r="AX12" s="1111"/>
      <c r="AY12" s="1111"/>
      <c r="AZ12" s="1122"/>
      <c r="BA12" s="1122"/>
    </row>
    <row r="13" spans="1:58" s="1432" customFormat="1" ht="15" outlineLevel="1">
      <c r="B13" s="1122">
        <v>1</v>
      </c>
      <c r="C13" s="1122">
        <v>0</v>
      </c>
      <c r="D13" s="1122">
        <v>0</v>
      </c>
      <c r="E13" s="1122">
        <v>1</v>
      </c>
      <c r="F13" s="1122">
        <v>0</v>
      </c>
      <c r="G13" s="1122">
        <v>0</v>
      </c>
      <c r="H13" s="1122">
        <v>3</v>
      </c>
      <c r="I13" s="1110" t="s">
        <v>4193</v>
      </c>
      <c r="J13" s="1435" t="s">
        <v>3448</v>
      </c>
      <c r="K13" s="1440" t="s">
        <v>1162</v>
      </c>
      <c r="L13" s="1122" t="s">
        <v>4191</v>
      </c>
      <c r="M13" s="1122" t="s">
        <v>1355</v>
      </c>
      <c r="N13" s="1433" t="s">
        <v>4184</v>
      </c>
      <c r="O13" s="1122" t="s">
        <v>1143</v>
      </c>
      <c r="P13" s="1122" t="s">
        <v>63</v>
      </c>
      <c r="Q13" s="1122" t="s">
        <v>65</v>
      </c>
      <c r="R13" s="1111" t="s">
        <v>68</v>
      </c>
      <c r="S13" s="1111" t="s">
        <v>3319</v>
      </c>
      <c r="T13" s="1122"/>
      <c r="U13" s="1111">
        <v>22</v>
      </c>
      <c r="V13" s="1111">
        <v>22</v>
      </c>
      <c r="W13" s="1111">
        <v>3</v>
      </c>
      <c r="X13" s="1111"/>
      <c r="Y13" s="1111"/>
      <c r="Z13" s="1111"/>
      <c r="AA13" s="1111"/>
      <c r="AB13" s="1439"/>
      <c r="AC13" s="1438"/>
      <c r="AD13" s="1111"/>
      <c r="AE13" s="1110"/>
      <c r="AF13" s="1111"/>
      <c r="AG13" s="1111"/>
      <c r="AH13" s="1110"/>
      <c r="AI13" s="1111"/>
      <c r="AJ13" s="1111"/>
      <c r="AK13" s="1110"/>
      <c r="AL13" s="1111"/>
      <c r="AM13" s="1111"/>
      <c r="AN13" s="1110"/>
      <c r="AO13" s="1111"/>
      <c r="AP13" s="1111"/>
      <c r="AQ13" s="1110"/>
      <c r="AR13" s="1111"/>
      <c r="AS13" s="1111"/>
      <c r="AT13" s="1110"/>
      <c r="AU13" s="1111"/>
      <c r="AV13" s="1111"/>
      <c r="AW13" s="1110"/>
      <c r="AX13" s="1111"/>
      <c r="AY13" s="1111"/>
      <c r="AZ13" s="1122"/>
      <c r="BA13" s="1122"/>
    </row>
    <row r="14" spans="1:58" s="1432" customFormat="1" ht="15" outlineLevel="1">
      <c r="B14" s="1122">
        <v>1</v>
      </c>
      <c r="C14" s="1122">
        <v>0</v>
      </c>
      <c r="D14" s="1122">
        <v>0</v>
      </c>
      <c r="E14" s="1122">
        <v>1</v>
      </c>
      <c r="F14" s="1122">
        <v>0</v>
      </c>
      <c r="G14" s="1122">
        <v>0</v>
      </c>
      <c r="H14" s="1122">
        <v>3</v>
      </c>
      <c r="I14" s="1110" t="s">
        <v>4193</v>
      </c>
      <c r="J14" s="1435" t="s">
        <v>3450</v>
      </c>
      <c r="K14" s="1440" t="s">
        <v>1163</v>
      </c>
      <c r="L14" s="1122" t="s">
        <v>4191</v>
      </c>
      <c r="M14" s="1122" t="s">
        <v>1355</v>
      </c>
      <c r="N14" s="1433" t="s">
        <v>4184</v>
      </c>
      <c r="O14" s="1122" t="s">
        <v>1143</v>
      </c>
      <c r="P14" s="1122" t="s">
        <v>63</v>
      </c>
      <c r="Q14" s="1122" t="s">
        <v>1135</v>
      </c>
      <c r="R14" s="1111" t="s">
        <v>67</v>
      </c>
      <c r="S14" s="1111" t="s">
        <v>3309</v>
      </c>
      <c r="T14" s="1122"/>
      <c r="U14" s="1111">
        <v>4.5999999999999996</v>
      </c>
      <c r="V14" s="1111">
        <v>4.5999999999999996</v>
      </c>
      <c r="W14" s="1111">
        <v>6.1</v>
      </c>
      <c r="X14" s="1111"/>
      <c r="Y14" s="1111"/>
      <c r="Z14" s="1111"/>
      <c r="AA14" s="1111"/>
      <c r="AB14" s="1439"/>
      <c r="AC14" s="1438"/>
      <c r="AD14" s="1111"/>
      <c r="AE14" s="1110"/>
      <c r="AF14" s="1111"/>
      <c r="AG14" s="1111"/>
      <c r="AH14" s="1110"/>
      <c r="AI14" s="1111"/>
      <c r="AJ14" s="1111"/>
      <c r="AK14" s="1110"/>
      <c r="AL14" s="1111"/>
      <c r="AM14" s="1111"/>
      <c r="AN14" s="1110"/>
      <c r="AO14" s="1111"/>
      <c r="AP14" s="1111"/>
      <c r="AQ14" s="1110"/>
      <c r="AR14" s="1111"/>
      <c r="AS14" s="1111"/>
      <c r="AT14" s="1110"/>
      <c r="AU14" s="1111"/>
      <c r="AV14" s="1111"/>
      <c r="AW14" s="1110"/>
      <c r="AX14" s="1111"/>
      <c r="AY14" s="1111"/>
      <c r="AZ14" s="1122"/>
      <c r="BA14" s="1122"/>
    </row>
    <row r="15" spans="1:58" s="1432" customFormat="1" ht="15" outlineLevel="1">
      <c r="B15" s="1122">
        <v>1</v>
      </c>
      <c r="C15" s="1122">
        <v>0</v>
      </c>
      <c r="D15" s="1122">
        <v>0</v>
      </c>
      <c r="E15" s="1122">
        <v>1</v>
      </c>
      <c r="F15" s="1122">
        <v>0</v>
      </c>
      <c r="G15" s="1122">
        <v>0</v>
      </c>
      <c r="H15" s="1122">
        <v>3</v>
      </c>
      <c r="I15" s="1110" t="s">
        <v>4193</v>
      </c>
      <c r="J15" s="1435" t="s">
        <v>3453</v>
      </c>
      <c r="K15" s="1440" t="s">
        <v>1164</v>
      </c>
      <c r="L15" s="1122" t="s">
        <v>4191</v>
      </c>
      <c r="M15" s="1122" t="s">
        <v>1355</v>
      </c>
      <c r="N15" s="1433" t="s">
        <v>4184</v>
      </c>
      <c r="O15" s="1122" t="s">
        <v>1143</v>
      </c>
      <c r="P15" s="1122" t="s">
        <v>63</v>
      </c>
      <c r="Q15" s="1122" t="s">
        <v>1135</v>
      </c>
      <c r="R15" s="1111" t="s">
        <v>67</v>
      </c>
      <c r="S15" s="1111" t="s">
        <v>3309</v>
      </c>
      <c r="T15" s="1122"/>
      <c r="U15" s="1111">
        <v>7</v>
      </c>
      <c r="V15" s="1111">
        <v>2.95</v>
      </c>
      <c r="W15" s="1111">
        <v>0.7</v>
      </c>
      <c r="X15" s="1111"/>
      <c r="Y15" s="1111"/>
      <c r="Z15" s="1111"/>
      <c r="AA15" s="1111"/>
      <c r="AB15" s="1439"/>
      <c r="AC15" s="1438"/>
      <c r="AD15" s="1111"/>
      <c r="AE15" s="1110"/>
      <c r="AF15" s="1111"/>
      <c r="AG15" s="1111"/>
      <c r="AH15" s="1110"/>
      <c r="AI15" s="1111"/>
      <c r="AJ15" s="1111"/>
      <c r="AK15" s="1110"/>
      <c r="AL15" s="1111"/>
      <c r="AM15" s="1111"/>
      <c r="AN15" s="1110"/>
      <c r="AO15" s="1111"/>
      <c r="AP15" s="1111"/>
      <c r="AQ15" s="1110"/>
      <c r="AR15" s="1111"/>
      <c r="AS15" s="1111"/>
      <c r="AT15" s="1110"/>
      <c r="AU15" s="1111"/>
      <c r="AV15" s="1111"/>
      <c r="AW15" s="1110"/>
      <c r="AX15" s="1111"/>
      <c r="AY15" s="1111"/>
      <c r="AZ15" s="1122"/>
      <c r="BA15" s="1122"/>
    </row>
    <row r="16" spans="1:58" s="1432" customFormat="1" ht="15" outlineLevel="1">
      <c r="B16" s="1122">
        <v>1</v>
      </c>
      <c r="C16" s="1122">
        <v>0</v>
      </c>
      <c r="D16" s="1122">
        <v>0</v>
      </c>
      <c r="E16" s="1122">
        <v>0</v>
      </c>
      <c r="F16" s="1122">
        <v>0</v>
      </c>
      <c r="G16" s="1122">
        <v>0</v>
      </c>
      <c r="H16" s="1122">
        <v>3</v>
      </c>
      <c r="I16" s="1110" t="s">
        <v>4193</v>
      </c>
      <c r="J16" s="1435" t="s">
        <v>3456</v>
      </c>
      <c r="K16" s="1440" t="s">
        <v>1165</v>
      </c>
      <c r="L16" s="1122" t="s">
        <v>4191</v>
      </c>
      <c r="M16" s="1122" t="s">
        <v>1355</v>
      </c>
      <c r="N16" s="1433" t="s">
        <v>4184</v>
      </c>
      <c r="O16" s="1122" t="s">
        <v>1143</v>
      </c>
      <c r="P16" s="1122" t="s">
        <v>63</v>
      </c>
      <c r="Q16" s="1122" t="s">
        <v>1135</v>
      </c>
      <c r="R16" s="1111" t="s">
        <v>211</v>
      </c>
      <c r="S16" s="1111" t="s">
        <v>3924</v>
      </c>
      <c r="T16" s="1122"/>
      <c r="U16" s="1111"/>
      <c r="V16" s="1111"/>
      <c r="W16" s="1111"/>
      <c r="X16" s="1111"/>
      <c r="Y16" s="1111"/>
      <c r="Z16" s="1111"/>
      <c r="AA16" s="1111"/>
      <c r="AB16" s="1122"/>
      <c r="AC16" s="1438"/>
      <c r="AD16" s="1435" t="s">
        <v>1166</v>
      </c>
      <c r="AE16" s="1110"/>
      <c r="AF16" s="1111"/>
      <c r="AG16" s="1111"/>
      <c r="AH16" s="1110"/>
      <c r="AI16" s="1111"/>
      <c r="AJ16" s="1111"/>
      <c r="AK16" s="1110"/>
      <c r="AL16" s="1111"/>
      <c r="AM16" s="1111"/>
      <c r="AN16" s="1110"/>
      <c r="AO16" s="1111"/>
      <c r="AP16" s="1111"/>
      <c r="AQ16" s="1110"/>
      <c r="AR16" s="1111"/>
      <c r="AS16" s="1111"/>
      <c r="AT16" s="1110"/>
      <c r="AU16" s="1111"/>
      <c r="AV16" s="1111"/>
      <c r="AW16" s="1110"/>
      <c r="AX16" s="1111"/>
      <c r="AY16" s="1111"/>
      <c r="AZ16" s="1122"/>
      <c r="BA16" s="1122"/>
    </row>
    <row r="17" spans="2:53" s="1432" customFormat="1" ht="15" outlineLevel="1">
      <c r="B17" s="1122">
        <v>1</v>
      </c>
      <c r="C17" s="1122">
        <v>0</v>
      </c>
      <c r="D17" s="1122">
        <v>0</v>
      </c>
      <c r="E17" s="1122">
        <v>0</v>
      </c>
      <c r="F17" s="1122">
        <v>0</v>
      </c>
      <c r="G17" s="1122">
        <v>0</v>
      </c>
      <c r="H17" s="1122">
        <v>3</v>
      </c>
      <c r="I17" s="1110" t="s">
        <v>4193</v>
      </c>
      <c r="J17" s="1435" t="s">
        <v>3457</v>
      </c>
      <c r="K17" s="1440" t="s">
        <v>1167</v>
      </c>
      <c r="L17" s="1122" t="s">
        <v>4191</v>
      </c>
      <c r="M17" s="1122" t="s">
        <v>1355</v>
      </c>
      <c r="N17" s="1433" t="s">
        <v>4184</v>
      </c>
      <c r="O17" s="1122" t="s">
        <v>1143</v>
      </c>
      <c r="P17" s="1122" t="s">
        <v>63</v>
      </c>
      <c r="Q17" s="1122" t="s">
        <v>1135</v>
      </c>
      <c r="R17" s="1111" t="s">
        <v>211</v>
      </c>
      <c r="S17" s="1111" t="s">
        <v>3924</v>
      </c>
      <c r="T17" s="1122"/>
      <c r="U17" s="1111"/>
      <c r="V17" s="1111"/>
      <c r="W17" s="1111"/>
      <c r="X17" s="1111"/>
      <c r="Y17" s="1111"/>
      <c r="Z17" s="1111"/>
      <c r="AA17" s="1111"/>
      <c r="AB17" s="1122"/>
      <c r="AC17" s="1438"/>
      <c r="AD17" s="1435" t="s">
        <v>1168</v>
      </c>
      <c r="AE17" s="1110"/>
      <c r="AF17" s="1111"/>
      <c r="AG17" s="1111"/>
      <c r="AH17" s="1110"/>
      <c r="AI17" s="1111"/>
      <c r="AJ17" s="1111"/>
      <c r="AK17" s="1110"/>
      <c r="AL17" s="1111"/>
      <c r="AM17" s="1111"/>
      <c r="AN17" s="1110"/>
      <c r="AO17" s="1111"/>
      <c r="AP17" s="1111"/>
      <c r="AQ17" s="1110"/>
      <c r="AR17" s="1111"/>
      <c r="AS17" s="1111"/>
      <c r="AT17" s="1110"/>
      <c r="AU17" s="1111"/>
      <c r="AV17" s="1111"/>
      <c r="AW17" s="1110"/>
      <c r="AX17" s="1111"/>
      <c r="AY17" s="1111"/>
      <c r="AZ17" s="1122"/>
      <c r="BA17" s="1122"/>
    </row>
  </sheetData>
  <protectedRanges>
    <protectedRange sqref="K3:K17" name="範圍23_4_1"/>
    <protectedRange sqref="L2:L17" name="範圍23_5_1"/>
    <protectedRange sqref="J3:J17" name="範圍23_8_2"/>
  </protectedRanges>
  <phoneticPr fontId="2" type="noConversion"/>
  <dataValidations count="4">
    <dataValidation type="list" allowBlank="1" showInputMessage="1" showErrorMessage="1" sqref="R3:T17">
      <formula1>INDIRECT(Q3)</formula1>
    </dataValidation>
    <dataValidation type="list" allowBlank="1" showInputMessage="1" showErrorMessage="1" sqref="AN3:AN17 AK3:AK17 AH3:AH17 AE3:AE17">
      <formula1>PROCESS</formula1>
    </dataValidation>
    <dataValidation type="list" allowBlank="1" showInputMessage="1" showErrorMessage="1" sqref="AT3:AT17 AQ3:AQ17 AW3:AW17">
      <formula1>FixtureCreate</formula1>
    </dataValidation>
    <dataValidation type="list" allowBlank="1" showInputMessage="1" showErrorMessage="1" sqref="O2:O17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Category!$D$3:$D$11</xm:f>
          </x14:formula1>
          <xm:sqref>Q2:Q17</xm:sqref>
        </x14:dataValidation>
        <x14:dataValidation type="list" allowBlank="1" showInputMessage="1" showErrorMessage="1">
          <x14:formula1>
            <xm:f>[10]Category!#REF!</xm:f>
          </x14:formula1>
          <xm:sqref>AT2 AE2 AH2 AK2 AN2 AQ2 AW2</xm:sqref>
        </x14:dataValidation>
        <x14:dataValidation type="list" allowBlank="1" showInputMessage="1" showErrorMessage="1">
          <x14:formula1>
            <xm:f>Category!$A$3:$A$13</xm:f>
          </x14:formula1>
          <xm:sqref>A2</xm:sqref>
        </x14:dataValidation>
        <x14:dataValidation type="list" allowBlank="1" showInputMessage="1" showErrorMessage="1">
          <x14:formula1>
            <xm:f>Category!$C$3:$C$7</xm:f>
          </x14:formula1>
          <xm:sqref>P2:P17</xm:sqref>
        </x14:dataValidation>
        <x14:dataValidation type="list" allowBlank="1" showInputMessage="1" showErrorMessage="1">
          <x14:formula1>
            <xm:f>Category!$AA$2:$AA$4</xm:f>
          </x14:formula1>
          <xm:sqref>N2:N17</xm:sqref>
        </x14:dataValidation>
        <x14:dataValidation type="list" allowBlank="1" showInputMessage="1" showErrorMessage="1">
          <x14:formula1>
            <xm:f>Category!$Z$2:$Z$12</xm:f>
          </x14:formula1>
          <xm:sqref>H2:H17</xm:sqref>
        </x14:dataValidation>
        <x14:dataValidation type="list" allowBlank="1" showInputMessage="1" showErrorMessage="1">
          <x14:formula1>
            <xm:f>Category!$AD$2:$AD$5</xm:f>
          </x14:formula1>
          <xm:sqref>L2:L17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topLeftCell="A70" zoomScale="80" zoomScaleNormal="80" workbookViewId="0">
      <selection activeCell="B85" sqref="B85"/>
    </sheetView>
  </sheetViews>
  <sheetFormatPr defaultColWidth="8.875" defaultRowHeight="17.25"/>
  <cols>
    <col min="1" max="1" width="22.25" style="970" bestFit="1" customWidth="1"/>
    <col min="2" max="2" width="43.75" style="970" bestFit="1" customWidth="1"/>
    <col min="3" max="3" width="45.25" style="970" bestFit="1" customWidth="1"/>
    <col min="4" max="4" width="25.75" style="970" bestFit="1" customWidth="1"/>
    <col min="5" max="5" width="43.5" style="970" bestFit="1" customWidth="1"/>
    <col min="6" max="6" width="21.375" style="970" bestFit="1" customWidth="1"/>
    <col min="7" max="7" width="14.75" style="970" bestFit="1" customWidth="1"/>
    <col min="8" max="8" width="28.25" style="970" bestFit="1" customWidth="1"/>
    <col min="9" max="9" width="24.125" style="970" bestFit="1" customWidth="1"/>
    <col min="10" max="10" width="8.875" style="970"/>
    <col min="11" max="11" width="9" style="970" bestFit="1" customWidth="1"/>
    <col min="12" max="12" width="26.5" style="970" bestFit="1" customWidth="1"/>
    <col min="13" max="13" width="35.625" style="970" bestFit="1" customWidth="1"/>
    <col min="14" max="14" width="8.125" style="970" bestFit="1" customWidth="1"/>
    <col min="15" max="15" width="13.375" style="981" bestFit="1" customWidth="1"/>
    <col min="16" max="16" width="8.875" style="970"/>
    <col min="17" max="17" width="25.375" style="970" bestFit="1" customWidth="1"/>
    <col min="18" max="18" width="8.875" style="970"/>
    <col min="19" max="19" width="9.625" style="970" bestFit="1" customWidth="1"/>
    <col min="20" max="21" width="11.75" style="970" customWidth="1"/>
    <col min="22" max="23" width="5.25" style="970" bestFit="1" customWidth="1"/>
    <col min="24" max="24" width="11.125" style="970" customWidth="1"/>
    <col min="25" max="25" width="2.125" style="970" customWidth="1"/>
    <col min="26" max="26" width="10.375" style="985" customWidth="1"/>
    <col min="27" max="27" width="19.625" style="985" customWidth="1"/>
    <col min="28" max="28" width="8.875" style="985"/>
    <col min="29" max="29" width="8.875" style="970"/>
    <col min="30" max="30" width="20.25" style="970" customWidth="1"/>
    <col min="31" max="31" width="12.25" style="985" customWidth="1"/>
    <col min="32" max="16384" width="8.875" style="970"/>
  </cols>
  <sheetData>
    <row r="1" spans="1:31" ht="30.75" thickBot="1">
      <c r="H1" s="1413" t="s">
        <v>200</v>
      </c>
      <c r="K1" s="1623" t="s">
        <v>336</v>
      </c>
      <c r="L1" s="1623"/>
      <c r="M1" s="1621"/>
      <c r="N1" s="1413"/>
      <c r="O1" s="1414"/>
      <c r="S1" s="1415" t="s">
        <v>349</v>
      </c>
      <c r="T1" s="1415"/>
      <c r="U1" s="1415"/>
      <c r="V1" s="1415"/>
      <c r="W1" s="1415"/>
      <c r="X1" s="1415"/>
      <c r="Z1" s="1413" t="s">
        <v>1133</v>
      </c>
      <c r="AA1" s="1413" t="s">
        <v>1357</v>
      </c>
      <c r="AB1" s="1430" t="s">
        <v>4173</v>
      </c>
      <c r="AC1" s="1430" t="s">
        <v>4176</v>
      </c>
      <c r="AD1" s="1416" t="s">
        <v>4187</v>
      </c>
      <c r="AE1" s="971"/>
    </row>
    <row r="2" spans="1:31" ht="27" customHeight="1" thickBot="1">
      <c r="A2" s="1416" t="s">
        <v>1059</v>
      </c>
      <c r="B2" s="1413" t="s">
        <v>1061</v>
      </c>
      <c r="C2" s="1417" t="s">
        <v>3251</v>
      </c>
      <c r="D2" s="1413" t="s">
        <v>4127</v>
      </c>
      <c r="E2" s="1418" t="s">
        <v>4128</v>
      </c>
      <c r="F2" s="971" t="s">
        <v>303</v>
      </c>
      <c r="G2" s="972" t="s">
        <v>407</v>
      </c>
      <c r="H2" s="1413" t="s">
        <v>1141</v>
      </c>
      <c r="I2" s="1413" t="s">
        <v>203</v>
      </c>
      <c r="K2" s="973" t="s">
        <v>178</v>
      </c>
      <c r="L2" s="974" t="s">
        <v>179</v>
      </c>
      <c r="M2" s="974" t="s">
        <v>180</v>
      </c>
      <c r="N2" s="974" t="s">
        <v>412</v>
      </c>
      <c r="O2" s="975" t="s">
        <v>607</v>
      </c>
      <c r="Q2" s="1413" t="s">
        <v>318</v>
      </c>
      <c r="S2" s="1621" t="s">
        <v>337</v>
      </c>
      <c r="T2" s="1419" t="s">
        <v>1130</v>
      </c>
      <c r="U2" s="1420"/>
      <c r="V2" s="1415" t="s">
        <v>1131</v>
      </c>
      <c r="W2" s="1415"/>
      <c r="X2" s="1621" t="s">
        <v>1132</v>
      </c>
      <c r="Z2" s="971">
        <v>2</v>
      </c>
      <c r="AA2" s="976" t="s">
        <v>3909</v>
      </c>
      <c r="AB2" s="971" t="s">
        <v>4174</v>
      </c>
      <c r="AC2" s="896" t="s">
        <v>3386</v>
      </c>
      <c r="AD2" s="1483" t="s">
        <v>4192</v>
      </c>
      <c r="AE2" s="971" t="s">
        <v>4252</v>
      </c>
    </row>
    <row r="3" spans="1:31" ht="16.149999999999999" customHeight="1">
      <c r="A3" s="977" t="s">
        <v>163</v>
      </c>
      <c r="B3" s="979" t="s">
        <v>1103</v>
      </c>
      <c r="C3" s="1411" t="s">
        <v>4</v>
      </c>
      <c r="D3" s="979" t="s">
        <v>5</v>
      </c>
      <c r="E3" s="979" t="s">
        <v>6</v>
      </c>
      <c r="F3" s="1624" t="s">
        <v>5</v>
      </c>
      <c r="G3" s="972" t="s">
        <v>408</v>
      </c>
      <c r="H3" s="979" t="s">
        <v>431</v>
      </c>
      <c r="I3" s="972" t="s">
        <v>1139</v>
      </c>
      <c r="K3" s="973">
        <v>1</v>
      </c>
      <c r="L3" s="1421" t="s">
        <v>181</v>
      </c>
      <c r="M3" s="974"/>
      <c r="N3" s="972" t="s">
        <v>614</v>
      </c>
      <c r="O3" s="972" t="s">
        <v>608</v>
      </c>
      <c r="Q3" s="946" t="s">
        <v>331</v>
      </c>
      <c r="S3" s="1622"/>
      <c r="T3" s="1413" t="s">
        <v>350</v>
      </c>
      <c r="U3" s="1413" t="s">
        <v>351</v>
      </c>
      <c r="V3" s="1415"/>
      <c r="W3" s="1415"/>
      <c r="X3" s="1622"/>
      <c r="Z3" s="971">
        <v>3</v>
      </c>
      <c r="AA3" s="976" t="s">
        <v>3911</v>
      </c>
      <c r="AB3" s="971" t="s">
        <v>4175</v>
      </c>
      <c r="AC3" s="896" t="s">
        <v>3389</v>
      </c>
      <c r="AD3" s="1483" t="s">
        <v>4190</v>
      </c>
      <c r="AE3" s="971" t="s">
        <v>4241</v>
      </c>
    </row>
    <row r="4" spans="1:31" ht="16.149999999999999" customHeight="1">
      <c r="A4" s="977" t="s">
        <v>3986</v>
      </c>
      <c r="B4" s="979" t="s">
        <v>1102</v>
      </c>
      <c r="C4" s="1411" t="s">
        <v>7</v>
      </c>
      <c r="D4" s="979" t="s">
        <v>3256</v>
      </c>
      <c r="E4" s="979" t="s">
        <v>8</v>
      </c>
      <c r="F4" s="1625"/>
      <c r="H4" s="979" t="s">
        <v>432</v>
      </c>
      <c r="I4" s="972" t="s">
        <v>1170</v>
      </c>
      <c r="K4" s="973">
        <v>2</v>
      </c>
      <c r="L4" s="1421" t="s">
        <v>190</v>
      </c>
      <c r="M4" s="974"/>
      <c r="N4" s="972" t="s">
        <v>614</v>
      </c>
      <c r="O4" s="972" t="s">
        <v>609</v>
      </c>
      <c r="Q4" s="946" t="s">
        <v>333</v>
      </c>
      <c r="S4" s="946" t="s">
        <v>338</v>
      </c>
      <c r="T4" s="973">
        <v>430</v>
      </c>
      <c r="U4" s="973">
        <v>350</v>
      </c>
      <c r="V4" s="946">
        <v>210</v>
      </c>
      <c r="W4" s="946">
        <v>270</v>
      </c>
      <c r="X4" s="973">
        <v>250</v>
      </c>
      <c r="Z4" s="971">
        <v>4</v>
      </c>
      <c r="AA4" s="976" t="s">
        <v>3912</v>
      </c>
      <c r="AC4" s="896" t="s">
        <v>3391</v>
      </c>
      <c r="AD4" s="1483" t="s">
        <v>4189</v>
      </c>
      <c r="AE4" s="971" t="s">
        <v>4242</v>
      </c>
    </row>
    <row r="5" spans="1:31" ht="16.149999999999999" customHeight="1">
      <c r="A5" s="977" t="s">
        <v>401</v>
      </c>
      <c r="B5" s="979" t="s">
        <v>1100</v>
      </c>
      <c r="C5" s="1411" t="s">
        <v>9</v>
      </c>
      <c r="D5" s="979" t="s">
        <v>10</v>
      </c>
      <c r="E5" s="979" t="s">
        <v>11</v>
      </c>
      <c r="F5" s="1625"/>
      <c r="H5" s="979" t="s">
        <v>433</v>
      </c>
      <c r="I5" s="972" t="s">
        <v>1172</v>
      </c>
      <c r="K5" s="973">
        <v>3</v>
      </c>
      <c r="L5" s="1422" t="s">
        <v>182</v>
      </c>
      <c r="M5" s="974" t="s">
        <v>183</v>
      </c>
      <c r="N5" s="972" t="s">
        <v>614</v>
      </c>
      <c r="O5" s="972" t="s">
        <v>610</v>
      </c>
      <c r="Q5" s="946" t="s">
        <v>330</v>
      </c>
      <c r="S5" s="946" t="s">
        <v>339</v>
      </c>
      <c r="T5" s="973">
        <v>480</v>
      </c>
      <c r="U5" s="973">
        <v>400</v>
      </c>
      <c r="V5" s="946">
        <v>230</v>
      </c>
      <c r="W5" s="946">
        <v>300</v>
      </c>
      <c r="X5" s="973">
        <v>280</v>
      </c>
      <c r="Z5" s="971">
        <v>5</v>
      </c>
      <c r="AA5" s="976"/>
      <c r="AC5" s="896" t="s">
        <v>3392</v>
      </c>
      <c r="AD5" s="1483" t="s">
        <v>4188</v>
      </c>
      <c r="AE5" s="971" t="s">
        <v>4243</v>
      </c>
    </row>
    <row r="6" spans="1:31" ht="16.149999999999999" customHeight="1" thickBot="1">
      <c r="A6" s="977" t="s">
        <v>1060</v>
      </c>
      <c r="B6" s="979" t="s">
        <v>1099</v>
      </c>
      <c r="C6" s="1411" t="s">
        <v>12</v>
      </c>
      <c r="D6" s="979" t="s">
        <v>13</v>
      </c>
      <c r="E6" s="979" t="s">
        <v>14</v>
      </c>
      <c r="F6" s="1625"/>
      <c r="H6" s="979" t="s">
        <v>434</v>
      </c>
      <c r="I6" s="979" t="s">
        <v>1834</v>
      </c>
      <c r="K6" s="973">
        <v>4</v>
      </c>
      <c r="L6" s="1422" t="s">
        <v>184</v>
      </c>
      <c r="M6" s="974" t="s">
        <v>185</v>
      </c>
      <c r="N6" s="972" t="s">
        <v>614</v>
      </c>
      <c r="O6" s="972" t="s">
        <v>609</v>
      </c>
      <c r="Q6" s="946" t="s">
        <v>332</v>
      </c>
      <c r="S6" s="946" t="s">
        <v>340</v>
      </c>
      <c r="T6" s="973">
        <v>560</v>
      </c>
      <c r="U6" s="973">
        <v>460</v>
      </c>
      <c r="V6" s="946">
        <v>250</v>
      </c>
      <c r="W6" s="946">
        <v>330</v>
      </c>
      <c r="X6" s="973">
        <v>310</v>
      </c>
      <c r="Z6" s="971">
        <v>6</v>
      </c>
      <c r="AA6" s="976"/>
      <c r="AC6" s="900" t="s">
        <v>3395</v>
      </c>
      <c r="AE6" s="971" t="s">
        <v>4244</v>
      </c>
    </row>
    <row r="7" spans="1:31" ht="16.149999999999999" customHeight="1">
      <c r="A7" s="1410" t="s">
        <v>4122</v>
      </c>
      <c r="B7" s="972" t="s">
        <v>17</v>
      </c>
      <c r="C7" s="1411" t="s">
        <v>15</v>
      </c>
      <c r="D7" s="979" t="s">
        <v>22</v>
      </c>
      <c r="E7" s="979" t="s">
        <v>16</v>
      </c>
      <c r="F7" s="1625"/>
      <c r="H7" s="979" t="s">
        <v>435</v>
      </c>
      <c r="I7" s="972" t="s">
        <v>1140</v>
      </c>
      <c r="K7" s="973">
        <v>5</v>
      </c>
      <c r="L7" s="1422" t="s">
        <v>193</v>
      </c>
      <c r="M7" s="974"/>
      <c r="N7" s="972" t="s">
        <v>614</v>
      </c>
      <c r="O7" s="972" t="s">
        <v>608</v>
      </c>
      <c r="Q7" s="946" t="s">
        <v>334</v>
      </c>
      <c r="S7" s="946" t="s">
        <v>341</v>
      </c>
      <c r="T7" s="973">
        <v>550</v>
      </c>
      <c r="U7" s="973">
        <v>500</v>
      </c>
      <c r="V7" s="946">
        <v>260</v>
      </c>
      <c r="W7" s="946">
        <v>350</v>
      </c>
      <c r="X7" s="973">
        <v>348</v>
      </c>
      <c r="Z7" s="971">
        <v>7</v>
      </c>
      <c r="AA7" s="972"/>
      <c r="AE7" s="971" t="s">
        <v>4245</v>
      </c>
    </row>
    <row r="8" spans="1:31" ht="16.149999999999999" customHeight="1">
      <c r="A8" s="977" t="s">
        <v>3378</v>
      </c>
      <c r="B8" s="972" t="s">
        <v>1098</v>
      </c>
      <c r="C8" s="1409" t="s">
        <v>1835</v>
      </c>
      <c r="D8" s="979" t="s">
        <v>15</v>
      </c>
      <c r="E8" s="979" t="s">
        <v>1885</v>
      </c>
      <c r="F8" s="1625"/>
      <c r="H8" s="979" t="s">
        <v>439</v>
      </c>
      <c r="I8" s="972"/>
      <c r="K8" s="973">
        <v>6</v>
      </c>
      <c r="L8" s="1421" t="s">
        <v>186</v>
      </c>
      <c r="M8" s="974"/>
      <c r="N8" s="972" t="s">
        <v>615</v>
      </c>
      <c r="O8" s="972" t="s">
        <v>611</v>
      </c>
      <c r="Q8" s="946" t="s">
        <v>335</v>
      </c>
      <c r="S8" s="946" t="s">
        <v>342</v>
      </c>
      <c r="T8" s="973">
        <v>720</v>
      </c>
      <c r="U8" s="973">
        <v>580</v>
      </c>
      <c r="V8" s="946">
        <v>300</v>
      </c>
      <c r="W8" s="946">
        <v>400</v>
      </c>
      <c r="X8" s="973">
        <v>380</v>
      </c>
      <c r="Z8" s="971">
        <v>8</v>
      </c>
      <c r="AA8" s="976"/>
      <c r="AE8" s="971" t="s">
        <v>4246</v>
      </c>
    </row>
    <row r="9" spans="1:31" ht="16.149999999999999" customHeight="1">
      <c r="A9" s="1410" t="s">
        <v>4119</v>
      </c>
      <c r="B9" s="972" t="s">
        <v>387</v>
      </c>
      <c r="D9" s="979" t="s">
        <v>9</v>
      </c>
      <c r="E9" s="979" t="s">
        <v>3314</v>
      </c>
      <c r="F9" s="1625"/>
      <c r="H9" s="979" t="s">
        <v>436</v>
      </c>
      <c r="K9" s="973">
        <v>7</v>
      </c>
      <c r="L9" s="1421" t="s">
        <v>194</v>
      </c>
      <c r="M9" s="974"/>
      <c r="N9" s="972" t="s">
        <v>615</v>
      </c>
      <c r="O9" s="972" t="s">
        <v>611</v>
      </c>
      <c r="S9" s="946" t="s">
        <v>343</v>
      </c>
      <c r="T9" s="973">
        <v>1200</v>
      </c>
      <c r="U9" s="973">
        <v>800</v>
      </c>
      <c r="V9" s="946">
        <v>270</v>
      </c>
      <c r="W9" s="946">
        <v>380</v>
      </c>
      <c r="X9" s="973">
        <v>360</v>
      </c>
      <c r="Z9" s="971">
        <v>9</v>
      </c>
      <c r="AA9" s="981"/>
      <c r="AE9" s="971" t="s">
        <v>4247</v>
      </c>
    </row>
    <row r="10" spans="1:31" ht="16.149999999999999" customHeight="1">
      <c r="A10" s="1410" t="s">
        <v>4120</v>
      </c>
      <c r="B10" s="972" t="s">
        <v>1097</v>
      </c>
      <c r="D10" s="979" t="s">
        <v>3402</v>
      </c>
      <c r="E10" s="979" t="s">
        <v>19</v>
      </c>
      <c r="F10" s="1625"/>
      <c r="H10" s="979" t="s">
        <v>438</v>
      </c>
      <c r="K10" s="973">
        <v>8</v>
      </c>
      <c r="L10" s="1423" t="s">
        <v>187</v>
      </c>
      <c r="M10" s="974" t="s">
        <v>188</v>
      </c>
      <c r="N10" s="972" t="s">
        <v>616</v>
      </c>
      <c r="O10" s="972" t="s">
        <v>612</v>
      </c>
      <c r="S10" s="946" t="s">
        <v>344</v>
      </c>
      <c r="T10" s="973">
        <v>2100</v>
      </c>
      <c r="U10" s="973">
        <v>700</v>
      </c>
      <c r="V10" s="946">
        <v>430</v>
      </c>
      <c r="W10" s="946">
        <v>550</v>
      </c>
      <c r="X10" s="973">
        <v>530</v>
      </c>
      <c r="Z10" s="971">
        <v>10</v>
      </c>
      <c r="AA10" s="981"/>
      <c r="AE10" s="971" t="s">
        <v>4248</v>
      </c>
    </row>
    <row r="11" spans="1:31" ht="16.149999999999999" customHeight="1">
      <c r="A11" s="978" t="s">
        <v>4121</v>
      </c>
      <c r="B11" s="972" t="s">
        <v>1096</v>
      </c>
      <c r="E11" s="979" t="s">
        <v>21</v>
      </c>
      <c r="F11" s="1625"/>
      <c r="H11" s="979" t="s">
        <v>437</v>
      </c>
      <c r="K11" s="973">
        <v>9</v>
      </c>
      <c r="L11" s="1421" t="s">
        <v>191</v>
      </c>
      <c r="M11" s="974" t="s">
        <v>427</v>
      </c>
      <c r="N11" s="972" t="s">
        <v>616</v>
      </c>
      <c r="O11" s="972" t="s">
        <v>613</v>
      </c>
      <c r="S11" s="946" t="s">
        <v>345</v>
      </c>
      <c r="T11" s="973">
        <v>3000</v>
      </c>
      <c r="U11" s="973">
        <v>1200</v>
      </c>
      <c r="V11" s="946">
        <v>250</v>
      </c>
      <c r="W11" s="946">
        <v>500</v>
      </c>
      <c r="X11" s="973">
        <v>480</v>
      </c>
      <c r="Z11" s="971">
        <v>11</v>
      </c>
      <c r="AA11" s="981"/>
      <c r="AE11" s="971" t="s">
        <v>4249</v>
      </c>
    </row>
    <row r="12" spans="1:31" ht="16.149999999999999" customHeight="1">
      <c r="A12" s="978" t="s">
        <v>4143</v>
      </c>
      <c r="B12" s="972" t="s">
        <v>3255</v>
      </c>
      <c r="E12" s="979" t="s">
        <v>23</v>
      </c>
      <c r="F12" s="1625"/>
      <c r="H12" s="979" t="s">
        <v>1136</v>
      </c>
      <c r="K12" s="973">
        <v>10</v>
      </c>
      <c r="L12" s="1421" t="s">
        <v>192</v>
      </c>
      <c r="M12" s="982" t="s">
        <v>189</v>
      </c>
      <c r="N12" s="972" t="s">
        <v>615</v>
      </c>
      <c r="O12" s="972" t="s">
        <v>613</v>
      </c>
      <c r="S12" s="946" t="s">
        <v>346</v>
      </c>
      <c r="T12" s="973">
        <v>4000</v>
      </c>
      <c r="U12" s="973">
        <v>1400</v>
      </c>
      <c r="V12" s="946">
        <v>500</v>
      </c>
      <c r="W12" s="946">
        <v>700</v>
      </c>
      <c r="X12" s="973">
        <v>680</v>
      </c>
      <c r="Z12" s="971"/>
      <c r="AA12" s="981"/>
      <c r="AE12" s="971" t="s">
        <v>4250</v>
      </c>
    </row>
    <row r="13" spans="1:31" ht="16.149999999999999" customHeight="1">
      <c r="A13" s="1410" t="s">
        <v>4123</v>
      </c>
      <c r="B13" s="972"/>
      <c r="E13" s="979" t="s">
        <v>24</v>
      </c>
      <c r="F13" s="1625"/>
      <c r="H13" s="979" t="s">
        <v>1833</v>
      </c>
      <c r="K13" s="1424"/>
      <c r="L13" s="984"/>
      <c r="M13" s="984"/>
      <c r="N13" s="984"/>
      <c r="O13" s="972"/>
      <c r="S13" s="946" t="s">
        <v>347</v>
      </c>
      <c r="T13" s="973">
        <v>4300</v>
      </c>
      <c r="U13" s="973">
        <v>1550</v>
      </c>
      <c r="V13" s="946">
        <v>700</v>
      </c>
      <c r="W13" s="946">
        <v>745</v>
      </c>
      <c r="X13" s="973">
        <v>680</v>
      </c>
      <c r="AA13" s="981"/>
      <c r="AE13" s="971" t="s">
        <v>4251</v>
      </c>
    </row>
    <row r="14" spans="1:31" ht="16.149999999999999" customHeight="1">
      <c r="B14" s="1413" t="s">
        <v>1080</v>
      </c>
      <c r="D14" s="1410" t="s">
        <v>4240</v>
      </c>
      <c r="E14" s="979" t="s">
        <v>25</v>
      </c>
      <c r="F14" s="1625"/>
      <c r="H14" s="979" t="s">
        <v>1832</v>
      </c>
      <c r="K14" s="1424"/>
      <c r="L14" s="984"/>
      <c r="M14" s="984"/>
      <c r="N14" s="984"/>
      <c r="O14" s="972"/>
      <c r="S14" s="946"/>
      <c r="T14" s="973"/>
      <c r="U14" s="973"/>
      <c r="V14" s="946"/>
      <c r="W14" s="946"/>
      <c r="X14" s="973"/>
    </row>
    <row r="15" spans="1:31" ht="16.149999999999999" customHeight="1">
      <c r="B15" s="986" t="s">
        <v>1062</v>
      </c>
      <c r="D15" s="1410" t="s">
        <v>20</v>
      </c>
      <c r="E15" s="979" t="s">
        <v>26</v>
      </c>
      <c r="F15" s="1625"/>
      <c r="H15" s="979"/>
      <c r="K15" s="1424"/>
      <c r="L15" s="984"/>
      <c r="M15" s="984"/>
      <c r="N15" s="984"/>
      <c r="O15" s="972"/>
      <c r="S15" s="946"/>
      <c r="T15" s="973"/>
      <c r="U15" s="973"/>
      <c r="V15" s="946"/>
      <c r="W15" s="946"/>
      <c r="X15" s="973"/>
    </row>
    <row r="16" spans="1:31" ht="16.149999999999999" customHeight="1">
      <c r="B16" s="986" t="s">
        <v>1063</v>
      </c>
      <c r="E16" s="979" t="s">
        <v>27</v>
      </c>
      <c r="F16" s="1625"/>
      <c r="H16" s="987" t="s">
        <v>1473</v>
      </c>
      <c r="K16" s="1424"/>
      <c r="L16" s="984"/>
      <c r="M16" s="984"/>
      <c r="N16" s="984"/>
      <c r="O16" s="972"/>
      <c r="S16" s="946"/>
      <c r="T16" s="973"/>
      <c r="U16" s="973"/>
      <c r="V16" s="946"/>
      <c r="W16" s="946"/>
      <c r="X16" s="973"/>
    </row>
    <row r="17" spans="2:24" ht="16.149999999999999" customHeight="1">
      <c r="B17" s="986" t="s">
        <v>1064</v>
      </c>
      <c r="E17" s="979" t="s">
        <v>28</v>
      </c>
      <c r="F17" s="1625"/>
      <c r="H17" s="987" t="s">
        <v>1474</v>
      </c>
      <c r="K17" s="1424"/>
      <c r="L17" s="984"/>
      <c r="M17" s="984"/>
      <c r="N17" s="984"/>
      <c r="O17" s="972"/>
      <c r="S17" s="946"/>
      <c r="T17" s="973"/>
      <c r="U17" s="973"/>
      <c r="V17" s="946"/>
      <c r="W17" s="946"/>
      <c r="X17" s="973"/>
    </row>
    <row r="18" spans="2:24" ht="16.149999999999999" customHeight="1">
      <c r="B18" s="986" t="s">
        <v>1065</v>
      </c>
      <c r="E18" s="979" t="s">
        <v>29</v>
      </c>
      <c r="F18" s="1625"/>
      <c r="K18" s="1424"/>
      <c r="L18" s="984"/>
      <c r="M18" s="984"/>
      <c r="N18" s="984"/>
      <c r="O18" s="972"/>
      <c r="S18" s="946"/>
      <c r="T18" s="973"/>
      <c r="U18" s="973"/>
      <c r="V18" s="946"/>
      <c r="W18" s="946"/>
      <c r="X18" s="973"/>
    </row>
    <row r="19" spans="2:24" ht="16.149999999999999" customHeight="1">
      <c r="B19" s="986" t="s">
        <v>1066</v>
      </c>
      <c r="E19" s="979" t="s">
        <v>30</v>
      </c>
      <c r="F19" s="1625"/>
      <c r="K19" s="972">
        <v>1</v>
      </c>
      <c r="L19" s="972" t="s">
        <v>414</v>
      </c>
      <c r="M19" s="972"/>
      <c r="N19" s="972" t="s">
        <v>418</v>
      </c>
      <c r="O19" s="972" t="s">
        <v>609</v>
      </c>
      <c r="S19" s="946" t="s">
        <v>348</v>
      </c>
      <c r="T19" s="973">
        <v>5200</v>
      </c>
      <c r="U19" s="973">
        <v>1830</v>
      </c>
      <c r="V19" s="946">
        <v>350</v>
      </c>
      <c r="W19" s="946">
        <v>600</v>
      </c>
      <c r="X19" s="973">
        <v>580</v>
      </c>
    </row>
    <row r="20" spans="2:24" ht="16.149999999999999" customHeight="1">
      <c r="B20" s="986" t="s">
        <v>388</v>
      </c>
      <c r="E20" s="979"/>
      <c r="F20" s="1594"/>
      <c r="K20" s="972">
        <v>2</v>
      </c>
      <c r="L20" s="972" t="s">
        <v>413</v>
      </c>
      <c r="M20" s="972"/>
      <c r="N20" s="972" t="s">
        <v>419</v>
      </c>
      <c r="O20" s="972" t="s">
        <v>610</v>
      </c>
    </row>
    <row r="21" spans="2:24" ht="16.149999999999999" customHeight="1">
      <c r="B21" s="988" t="s">
        <v>1067</v>
      </c>
      <c r="E21" s="987" t="s">
        <v>1831</v>
      </c>
      <c r="F21" s="1624" t="s">
        <v>1886</v>
      </c>
      <c r="K21" s="972">
        <v>3</v>
      </c>
      <c r="L21" s="972" t="s">
        <v>415</v>
      </c>
      <c r="M21" s="972"/>
      <c r="N21" s="972" t="s">
        <v>419</v>
      </c>
      <c r="O21" s="972" t="s">
        <v>610</v>
      </c>
    </row>
    <row r="22" spans="2:24" ht="16.149999999999999" customHeight="1">
      <c r="B22" s="986" t="s">
        <v>1068</v>
      </c>
      <c r="E22" s="987" t="s">
        <v>1829</v>
      </c>
      <c r="F22" s="1625"/>
      <c r="K22" s="972">
        <v>4</v>
      </c>
      <c r="L22" s="972" t="s">
        <v>416</v>
      </c>
      <c r="M22" s="972"/>
      <c r="N22" s="972" t="s">
        <v>419</v>
      </c>
      <c r="O22" s="972" t="s">
        <v>608</v>
      </c>
    </row>
    <row r="23" spans="2:24" ht="16.149999999999999" customHeight="1">
      <c r="B23" s="988" t="s">
        <v>1069</v>
      </c>
      <c r="E23" s="979" t="s">
        <v>1887</v>
      </c>
      <c r="F23" s="1625"/>
      <c r="K23" s="972">
        <v>5</v>
      </c>
      <c r="L23" s="972" t="s">
        <v>421</v>
      </c>
      <c r="M23" s="972"/>
      <c r="N23" s="972" t="s">
        <v>419</v>
      </c>
      <c r="O23" s="972" t="s">
        <v>613</v>
      </c>
    </row>
    <row r="24" spans="2:24" ht="16.149999999999999" customHeight="1">
      <c r="B24" s="986" t="s">
        <v>1070</v>
      </c>
      <c r="E24" s="979" t="s">
        <v>1888</v>
      </c>
      <c r="F24" s="1625"/>
      <c r="K24" s="972">
        <v>6</v>
      </c>
      <c r="L24" s="972" t="s">
        <v>417</v>
      </c>
      <c r="M24" s="972"/>
      <c r="N24" s="972" t="s">
        <v>419</v>
      </c>
      <c r="O24" s="972"/>
    </row>
    <row r="25" spans="2:24" ht="16.149999999999999" customHeight="1">
      <c r="B25" s="986" t="s">
        <v>1071</v>
      </c>
      <c r="E25" s="979" t="s">
        <v>3285</v>
      </c>
      <c r="F25" s="1625"/>
      <c r="K25" s="972">
        <v>7</v>
      </c>
      <c r="L25" s="972" t="s">
        <v>422</v>
      </c>
      <c r="M25" s="972" t="s">
        <v>420</v>
      </c>
      <c r="N25" s="972" t="s">
        <v>483</v>
      </c>
      <c r="O25" s="972" t="s">
        <v>612</v>
      </c>
    </row>
    <row r="26" spans="2:24" ht="16.149999999999999" customHeight="1">
      <c r="B26" s="986" t="s">
        <v>1072</v>
      </c>
      <c r="E26" s="986" t="s">
        <v>3286</v>
      </c>
      <c r="F26" s="1625"/>
      <c r="K26" s="972">
        <v>8</v>
      </c>
      <c r="L26" s="972" t="s">
        <v>423</v>
      </c>
      <c r="M26" s="972"/>
      <c r="N26" s="972" t="s">
        <v>483</v>
      </c>
      <c r="O26" s="972" t="s">
        <v>613</v>
      </c>
    </row>
    <row r="27" spans="2:24" ht="16.149999999999999" customHeight="1">
      <c r="B27" s="986" t="s">
        <v>1073</v>
      </c>
      <c r="E27" s="986" t="s">
        <v>3287</v>
      </c>
      <c r="F27" s="1625"/>
      <c r="K27" s="972">
        <v>9</v>
      </c>
      <c r="L27" s="972" t="s">
        <v>424</v>
      </c>
      <c r="M27" s="972"/>
      <c r="N27" s="972" t="s">
        <v>484</v>
      </c>
      <c r="O27" s="972" t="s">
        <v>609</v>
      </c>
      <c r="Q27" s="970" t="s">
        <v>420</v>
      </c>
    </row>
    <row r="28" spans="2:24" ht="16.149999999999999" customHeight="1">
      <c r="B28" s="986" t="s">
        <v>1074</v>
      </c>
      <c r="E28" s="979" t="s">
        <v>1889</v>
      </c>
      <c r="F28" s="1625"/>
      <c r="K28" s="972">
        <v>10</v>
      </c>
      <c r="L28" s="972" t="s">
        <v>425</v>
      </c>
      <c r="M28" s="972"/>
      <c r="N28" s="972" t="s">
        <v>485</v>
      </c>
      <c r="O28" s="972" t="s">
        <v>611</v>
      </c>
    </row>
    <row r="29" spans="2:24" ht="16.149999999999999" customHeight="1">
      <c r="B29" s="989" t="s">
        <v>1075</v>
      </c>
      <c r="E29" s="979" t="s">
        <v>1138</v>
      </c>
      <c r="F29" s="1625"/>
      <c r="K29" s="972">
        <v>11</v>
      </c>
      <c r="L29" s="972" t="s">
        <v>426</v>
      </c>
      <c r="M29" s="972"/>
      <c r="N29" s="972" t="s">
        <v>485</v>
      </c>
      <c r="O29" s="972" t="s">
        <v>611</v>
      </c>
    </row>
    <row r="30" spans="2:24" ht="16.149999999999999" customHeight="1">
      <c r="B30" s="989" t="s">
        <v>1076</v>
      </c>
      <c r="E30" s="986" t="s">
        <v>3288</v>
      </c>
      <c r="F30" s="1625"/>
    </row>
    <row r="31" spans="2:24" ht="16.149999999999999" customHeight="1">
      <c r="B31" s="986" t="s">
        <v>1077</v>
      </c>
      <c r="E31" s="979" t="s">
        <v>3289</v>
      </c>
      <c r="F31" s="1625"/>
    </row>
    <row r="32" spans="2:24" ht="16.149999999999999" customHeight="1">
      <c r="B32" s="989" t="s">
        <v>1078</v>
      </c>
      <c r="E32" s="979" t="s">
        <v>3290</v>
      </c>
      <c r="F32" s="1625"/>
    </row>
    <row r="33" spans="2:6" ht="16.149999999999999" customHeight="1">
      <c r="B33" s="989" t="s">
        <v>1079</v>
      </c>
      <c r="E33" s="986" t="s">
        <v>3291</v>
      </c>
      <c r="F33" s="1625"/>
    </row>
    <row r="34" spans="2:6" ht="16.149999999999999" customHeight="1">
      <c r="B34" s="972" t="s">
        <v>1096</v>
      </c>
      <c r="E34" s="986" t="s">
        <v>3292</v>
      </c>
      <c r="F34" s="1625"/>
    </row>
    <row r="35" spans="2:6" ht="16.149999999999999" customHeight="1">
      <c r="B35" s="972" t="s">
        <v>3255</v>
      </c>
      <c r="E35" s="979" t="s">
        <v>1890</v>
      </c>
      <c r="F35" s="1625"/>
    </row>
    <row r="36" spans="2:6" ht="16.149999999999999" customHeight="1">
      <c r="B36" s="972"/>
      <c r="E36" s="979" t="s">
        <v>3322</v>
      </c>
      <c r="F36" s="1625"/>
    </row>
    <row r="37" spans="2:6" ht="27" customHeight="1">
      <c r="B37" s="1413" t="s">
        <v>1081</v>
      </c>
      <c r="E37" s="979" t="s">
        <v>1891</v>
      </c>
      <c r="F37" s="1625"/>
    </row>
    <row r="38" spans="2:6" ht="16.149999999999999" customHeight="1">
      <c r="B38" s="986" t="s">
        <v>1066</v>
      </c>
      <c r="C38" s="990"/>
      <c r="E38" s="979" t="s">
        <v>82</v>
      </c>
      <c r="F38" s="1625"/>
    </row>
    <row r="39" spans="2:6" ht="16.149999999999999" customHeight="1">
      <c r="B39" s="986" t="s">
        <v>1475</v>
      </c>
      <c r="C39" s="990"/>
      <c r="E39" s="986" t="s">
        <v>134</v>
      </c>
      <c r="F39" s="1625"/>
    </row>
    <row r="40" spans="2:6" ht="16.149999999999999" customHeight="1">
      <c r="B40" s="986" t="s">
        <v>1087</v>
      </c>
      <c r="C40" s="990"/>
      <c r="E40" s="979" t="s">
        <v>1892</v>
      </c>
      <c r="F40" s="1625"/>
    </row>
    <row r="41" spans="2:6" ht="16.149999999999999" customHeight="1">
      <c r="B41" s="986" t="s">
        <v>1476</v>
      </c>
      <c r="C41" s="990"/>
      <c r="E41" s="979" t="s">
        <v>1893</v>
      </c>
      <c r="F41" s="1625"/>
    </row>
    <row r="42" spans="2:6" ht="16.149999999999999" customHeight="1">
      <c r="B42" s="986" t="s">
        <v>1477</v>
      </c>
      <c r="C42" s="990"/>
      <c r="E42" s="979" t="s">
        <v>3293</v>
      </c>
      <c r="F42" s="1625"/>
    </row>
    <row r="43" spans="2:6" ht="16.149999999999999" customHeight="1">
      <c r="B43" s="986" t="s">
        <v>1478</v>
      </c>
      <c r="C43" s="990"/>
      <c r="E43" s="986" t="s">
        <v>1894</v>
      </c>
      <c r="F43" s="1625"/>
    </row>
    <row r="44" spans="2:6">
      <c r="B44" s="986" t="s">
        <v>4132</v>
      </c>
      <c r="C44" s="990"/>
      <c r="E44" s="979" t="s">
        <v>1895</v>
      </c>
      <c r="F44" s="1625"/>
    </row>
    <row r="45" spans="2:6" ht="16.149999999999999" customHeight="1">
      <c r="B45" s="986" t="s">
        <v>1071</v>
      </c>
      <c r="C45" s="990"/>
      <c r="E45" s="979"/>
      <c r="F45" s="1594"/>
    </row>
    <row r="46" spans="2:6">
      <c r="B46" s="986" t="s">
        <v>387</v>
      </c>
      <c r="C46" s="990"/>
      <c r="E46" s="979" t="s">
        <v>1896</v>
      </c>
      <c r="F46" s="1626" t="s">
        <v>10</v>
      </c>
    </row>
    <row r="47" spans="2:6">
      <c r="B47" s="986" t="s">
        <v>1479</v>
      </c>
      <c r="C47" s="990"/>
      <c r="E47" s="979" t="s">
        <v>1897</v>
      </c>
      <c r="F47" s="1627"/>
    </row>
    <row r="48" spans="2:6">
      <c r="B48" s="986" t="s">
        <v>1480</v>
      </c>
      <c r="C48" s="1425"/>
      <c r="E48" s="979" t="s">
        <v>1898</v>
      </c>
      <c r="F48" s="1627"/>
    </row>
    <row r="49" spans="2:6">
      <c r="B49" s="986" t="s">
        <v>1481</v>
      </c>
      <c r="C49" s="1425"/>
      <c r="E49" s="979" t="s">
        <v>1899</v>
      </c>
      <c r="F49" s="1627"/>
    </row>
    <row r="50" spans="2:6">
      <c r="B50" s="986" t="s">
        <v>1482</v>
      </c>
      <c r="C50" s="1425"/>
      <c r="E50" s="979" t="s">
        <v>1900</v>
      </c>
      <c r="F50" s="1627"/>
    </row>
    <row r="51" spans="2:6">
      <c r="B51" s="986" t="s">
        <v>1483</v>
      </c>
      <c r="C51" s="1425"/>
      <c r="E51" s="979" t="s">
        <v>1901</v>
      </c>
      <c r="F51" s="1627"/>
    </row>
    <row r="52" spans="2:6">
      <c r="B52" s="986" t="s">
        <v>1484</v>
      </c>
      <c r="C52" s="1425"/>
      <c r="E52" s="979" t="s">
        <v>1902</v>
      </c>
      <c r="F52" s="1627"/>
    </row>
    <row r="53" spans="2:6">
      <c r="B53" s="986" t="s">
        <v>1485</v>
      </c>
      <c r="C53" s="1425"/>
      <c r="E53" s="979" t="s">
        <v>1903</v>
      </c>
      <c r="F53" s="1627"/>
    </row>
    <row r="54" spans="2:6">
      <c r="B54" s="986" t="s">
        <v>1486</v>
      </c>
      <c r="C54" s="1425"/>
      <c r="E54" s="979" t="s">
        <v>1904</v>
      </c>
      <c r="F54" s="1627"/>
    </row>
    <row r="55" spans="2:6">
      <c r="B55" s="986" t="s">
        <v>1487</v>
      </c>
      <c r="C55" s="1425"/>
      <c r="E55" s="979" t="s">
        <v>1905</v>
      </c>
      <c r="F55" s="1627"/>
    </row>
    <row r="56" spans="2:6">
      <c r="B56" s="989" t="s">
        <v>1488</v>
      </c>
      <c r="C56" s="1426"/>
      <c r="E56" s="979" t="s">
        <v>1906</v>
      </c>
      <c r="F56" s="1627"/>
    </row>
    <row r="57" spans="2:6">
      <c r="B57" s="989" t="s">
        <v>1489</v>
      </c>
      <c r="C57" s="1426"/>
      <c r="E57" s="979" t="s">
        <v>1907</v>
      </c>
      <c r="F57" s="1627"/>
    </row>
    <row r="58" spans="2:6" ht="16.149999999999999" customHeight="1">
      <c r="B58" s="989" t="s">
        <v>1490</v>
      </c>
      <c r="C58" s="1426"/>
      <c r="E58" s="979" t="s">
        <v>1908</v>
      </c>
      <c r="F58" s="1627"/>
    </row>
    <row r="59" spans="2:6" ht="16.149999999999999" customHeight="1">
      <c r="B59" s="989" t="s">
        <v>1075</v>
      </c>
      <c r="C59" s="1426"/>
      <c r="E59" s="979" t="s">
        <v>1909</v>
      </c>
      <c r="F59" s="1627"/>
    </row>
    <row r="60" spans="2:6" ht="16.149999999999999" customHeight="1">
      <c r="B60" s="989" t="s">
        <v>1491</v>
      </c>
      <c r="C60" s="1426"/>
      <c r="E60" s="979" t="s">
        <v>1910</v>
      </c>
      <c r="F60" s="1627"/>
    </row>
    <row r="61" spans="2:6" ht="16.149999999999999" customHeight="1">
      <c r="B61" s="989" t="s">
        <v>1492</v>
      </c>
      <c r="C61" s="1426"/>
      <c r="E61" s="979"/>
      <c r="F61" s="1628"/>
    </row>
    <row r="62" spans="2:6" ht="16.149999999999999" customHeight="1">
      <c r="B62" s="989" t="s">
        <v>1493</v>
      </c>
      <c r="C62" s="1426"/>
      <c r="E62" s="979" t="s">
        <v>35</v>
      </c>
      <c r="F62" s="1624" t="s">
        <v>36</v>
      </c>
    </row>
    <row r="63" spans="2:6" ht="16.899999999999999" customHeight="1">
      <c r="B63" s="989" t="s">
        <v>1667</v>
      </c>
      <c r="E63" s="979" t="s">
        <v>37</v>
      </c>
      <c r="F63" s="1625"/>
    </row>
    <row r="64" spans="2:6" ht="16.149999999999999" customHeight="1">
      <c r="B64" s="972" t="s">
        <v>1096</v>
      </c>
      <c r="E64" s="979" t="s">
        <v>38</v>
      </c>
      <c r="F64" s="1625"/>
    </row>
    <row r="65" spans="2:6" ht="16.149999999999999" customHeight="1">
      <c r="B65" s="972" t="s">
        <v>3255</v>
      </c>
      <c r="E65" s="979" t="s">
        <v>39</v>
      </c>
      <c r="F65" s="1625"/>
    </row>
    <row r="66" spans="2:6" ht="16.149999999999999" customHeight="1">
      <c r="B66" s="972"/>
      <c r="E66" s="979" t="s">
        <v>40</v>
      </c>
      <c r="F66" s="1625"/>
    </row>
    <row r="67" spans="2:6" ht="27" customHeight="1">
      <c r="B67" s="1413" t="s">
        <v>1082</v>
      </c>
      <c r="E67" s="979" t="s">
        <v>41</v>
      </c>
      <c r="F67" s="1625"/>
    </row>
    <row r="68" spans="2:6" ht="16.149999999999999" customHeight="1">
      <c r="B68" s="986" t="s">
        <v>1062</v>
      </c>
      <c r="E68" s="979"/>
      <c r="F68" s="1594"/>
    </row>
    <row r="69" spans="2:6" ht="16.149999999999999" customHeight="1">
      <c r="B69" s="986" t="s">
        <v>1083</v>
      </c>
      <c r="E69" s="979" t="s">
        <v>42</v>
      </c>
      <c r="F69" s="1624" t="s">
        <v>304</v>
      </c>
    </row>
    <row r="70" spans="2:6" ht="16.899999999999999" customHeight="1">
      <c r="B70" s="986" t="s">
        <v>1084</v>
      </c>
      <c r="E70" s="979" t="s">
        <v>32</v>
      </c>
      <c r="F70" s="1629"/>
    </row>
    <row r="71" spans="2:6">
      <c r="B71" s="986" t="s">
        <v>1085</v>
      </c>
      <c r="E71" s="979" t="s">
        <v>43</v>
      </c>
      <c r="F71" s="1629"/>
    </row>
    <row r="72" spans="2:6" ht="16.149999999999999" customHeight="1">
      <c r="B72" s="986" t="s">
        <v>1086</v>
      </c>
      <c r="E72" s="979" t="s">
        <v>44</v>
      </c>
      <c r="F72" s="1629"/>
    </row>
    <row r="73" spans="2:6" ht="16.149999999999999" customHeight="1">
      <c r="B73" s="986" t="s">
        <v>1087</v>
      </c>
      <c r="E73" s="979" t="s">
        <v>45</v>
      </c>
      <c r="F73" s="1629"/>
    </row>
    <row r="74" spans="2:6" ht="16.149999999999999" customHeight="1">
      <c r="B74" s="986" t="s">
        <v>1088</v>
      </c>
      <c r="E74" s="979" t="s">
        <v>46</v>
      </c>
      <c r="F74" s="1629"/>
    </row>
    <row r="75" spans="2:6" ht="16.899999999999999" customHeight="1">
      <c r="B75" s="986" t="s">
        <v>1089</v>
      </c>
      <c r="E75" s="979" t="s">
        <v>3829</v>
      </c>
      <c r="F75" s="1629"/>
    </row>
    <row r="76" spans="2:6" ht="16.149999999999999" customHeight="1">
      <c r="B76" s="988" t="s">
        <v>1090</v>
      </c>
      <c r="E76" s="979"/>
      <c r="F76" s="1630"/>
    </row>
    <row r="77" spans="2:6" ht="16.149999999999999" customHeight="1">
      <c r="B77" s="988" t="s">
        <v>1091</v>
      </c>
      <c r="E77" s="979" t="s">
        <v>18</v>
      </c>
      <c r="F77" s="971" t="s">
        <v>18</v>
      </c>
    </row>
    <row r="78" spans="2:6" ht="16.149999999999999" customHeight="1">
      <c r="B78" s="988" t="s">
        <v>1092</v>
      </c>
      <c r="E78" s="979" t="s">
        <v>47</v>
      </c>
      <c r="F78" s="1624" t="s">
        <v>20</v>
      </c>
    </row>
    <row r="79" spans="2:6" ht="16.149999999999999" customHeight="1">
      <c r="B79" s="988" t="s">
        <v>1093</v>
      </c>
      <c r="E79" s="979" t="s">
        <v>48</v>
      </c>
      <c r="F79" s="1625"/>
    </row>
    <row r="80" spans="2:6" ht="16.149999999999999" customHeight="1">
      <c r="B80" s="988" t="s">
        <v>1094</v>
      </c>
      <c r="E80" s="979" t="s">
        <v>49</v>
      </c>
      <c r="F80" s="1625"/>
    </row>
    <row r="81" spans="2:6" ht="16.149999999999999" customHeight="1">
      <c r="B81" s="989" t="s">
        <v>1079</v>
      </c>
      <c r="E81" s="978" t="s">
        <v>50</v>
      </c>
      <c r="F81" s="1625"/>
    </row>
    <row r="82" spans="2:6" ht="16.149999999999999" customHeight="1">
      <c r="B82" s="972" t="s">
        <v>1096</v>
      </c>
      <c r="E82" s="978"/>
      <c r="F82" s="1594"/>
    </row>
    <row r="83" spans="2:6" ht="16.149999999999999" customHeight="1">
      <c r="B83" s="972" t="s">
        <v>3255</v>
      </c>
      <c r="E83" s="978" t="s">
        <v>51</v>
      </c>
      <c r="F83" s="1624" t="s">
        <v>3267</v>
      </c>
    </row>
    <row r="84" spans="2:6" ht="16.149999999999999" customHeight="1">
      <c r="B84" s="979"/>
      <c r="E84" s="978" t="s">
        <v>3315</v>
      </c>
      <c r="F84" s="1629"/>
    </row>
    <row r="85" spans="2:6" ht="16.149999999999999" customHeight="1">
      <c r="B85" s="1413" t="s">
        <v>4253</v>
      </c>
      <c r="E85" s="978" t="s">
        <v>52</v>
      </c>
      <c r="F85" s="1629"/>
    </row>
    <row r="86" spans="2:6" ht="16.149999999999999" customHeight="1">
      <c r="B86" s="946" t="s">
        <v>4142</v>
      </c>
      <c r="E86" s="978" t="s">
        <v>53</v>
      </c>
      <c r="F86" s="1629"/>
    </row>
    <row r="87" spans="2:6" ht="16.149999999999999" customHeight="1">
      <c r="B87" s="1427" t="s">
        <v>4134</v>
      </c>
      <c r="E87" s="978" t="s">
        <v>3268</v>
      </c>
      <c r="F87" s="1629"/>
    </row>
    <row r="88" spans="2:6" ht="16.149999999999999" customHeight="1">
      <c r="B88" s="1427" t="s">
        <v>4135</v>
      </c>
      <c r="E88" s="978" t="s">
        <v>54</v>
      </c>
      <c r="F88" s="1629"/>
    </row>
    <row r="89" spans="2:6" ht="16.149999999999999" customHeight="1">
      <c r="B89" s="1427" t="s">
        <v>4136</v>
      </c>
      <c r="E89" s="978" t="s">
        <v>55</v>
      </c>
      <c r="F89" s="1629"/>
    </row>
    <row r="90" spans="2:6" ht="16.149999999999999" customHeight="1">
      <c r="B90" s="1427" t="s">
        <v>4137</v>
      </c>
      <c r="E90" s="978" t="s">
        <v>3269</v>
      </c>
      <c r="F90" s="1629"/>
    </row>
    <row r="91" spans="2:6" ht="16.149999999999999" customHeight="1">
      <c r="B91" s="1427" t="s">
        <v>4138</v>
      </c>
      <c r="E91" s="978" t="s">
        <v>121</v>
      </c>
      <c r="F91" s="1629"/>
    </row>
    <row r="92" spans="2:6" ht="16.149999999999999" customHeight="1">
      <c r="B92" s="982" t="s">
        <v>4139</v>
      </c>
      <c r="E92" s="978" t="s">
        <v>56</v>
      </c>
      <c r="F92" s="1629"/>
    </row>
    <row r="93" spans="2:6" ht="16.899999999999999" customHeight="1">
      <c r="B93" s="972" t="s">
        <v>4140</v>
      </c>
      <c r="E93" s="978" t="s">
        <v>57</v>
      </c>
      <c r="F93" s="1629"/>
    </row>
    <row r="94" spans="2:6" ht="16.149999999999999" customHeight="1">
      <c r="B94" s="972" t="s">
        <v>4141</v>
      </c>
      <c r="E94" s="978" t="s">
        <v>58</v>
      </c>
      <c r="F94" s="1629"/>
    </row>
    <row r="95" spans="2:6" ht="16.149999999999999" customHeight="1">
      <c r="E95" s="978" t="s">
        <v>59</v>
      </c>
      <c r="F95" s="1629"/>
    </row>
    <row r="96" spans="2:6" ht="16.149999999999999" customHeight="1">
      <c r="E96" s="978" t="s">
        <v>209</v>
      </c>
      <c r="F96" s="1629"/>
    </row>
    <row r="97" spans="5:8" ht="16.149999999999999" customHeight="1">
      <c r="E97" s="978" t="s">
        <v>3273</v>
      </c>
      <c r="F97" s="1629"/>
    </row>
    <row r="98" spans="5:8" ht="16.149999999999999" customHeight="1">
      <c r="E98" s="978" t="s">
        <v>3274</v>
      </c>
      <c r="F98" s="1629"/>
      <c r="H98" s="970" t="s">
        <v>3348</v>
      </c>
    </row>
    <row r="99" spans="5:8" ht="16.149999999999999" customHeight="1">
      <c r="E99" s="978" t="s">
        <v>3275</v>
      </c>
      <c r="F99" s="1629"/>
    </row>
    <row r="100" spans="5:8">
      <c r="E100" s="978" t="s">
        <v>3276</v>
      </c>
      <c r="F100" s="1629"/>
    </row>
    <row r="101" spans="5:8">
      <c r="E101" s="978" t="s">
        <v>3781</v>
      </c>
      <c r="F101" s="1629"/>
    </row>
    <row r="102" spans="5:8">
      <c r="E102" s="978" t="s">
        <v>3780</v>
      </c>
      <c r="F102" s="1629"/>
    </row>
    <row r="103" spans="5:8">
      <c r="E103" s="978" t="s">
        <v>3729</v>
      </c>
      <c r="F103" s="1629"/>
    </row>
    <row r="104" spans="5:8">
      <c r="E104" s="978"/>
      <c r="F104" s="1630"/>
    </row>
    <row r="105" spans="5:8">
      <c r="E105" s="978" t="s">
        <v>60</v>
      </c>
      <c r="F105" s="1624" t="s">
        <v>9</v>
      </c>
    </row>
    <row r="106" spans="5:8">
      <c r="E106" s="979" t="s">
        <v>196</v>
      </c>
      <c r="F106" s="1625"/>
    </row>
    <row r="107" spans="5:8">
      <c r="E107" s="979" t="s">
        <v>61</v>
      </c>
      <c r="F107" s="1625"/>
    </row>
    <row r="108" spans="5:8">
      <c r="E108" s="979" t="s">
        <v>3271</v>
      </c>
      <c r="F108" s="1625"/>
    </row>
    <row r="109" spans="5:8">
      <c r="E109" s="979" t="s">
        <v>197</v>
      </c>
      <c r="F109" s="1625"/>
    </row>
    <row r="110" spans="5:8">
      <c r="E110" s="978" t="s">
        <v>62</v>
      </c>
      <c r="F110" s="1625"/>
    </row>
    <row r="111" spans="5:8">
      <c r="E111" s="979" t="s">
        <v>1878</v>
      </c>
      <c r="F111" s="1625"/>
    </row>
    <row r="112" spans="5:8">
      <c r="E112" s="979"/>
      <c r="F112" s="1594"/>
    </row>
    <row r="118" spans="14:27">
      <c r="N118" s="981"/>
      <c r="O118" s="970"/>
      <c r="Y118" s="985"/>
      <c r="AA118" s="970"/>
    </row>
    <row r="119" spans="14:27">
      <c r="N119" s="981"/>
      <c r="O119" s="970"/>
      <c r="Y119" s="985"/>
      <c r="AA119" s="970"/>
    </row>
    <row r="120" spans="14:27">
      <c r="N120" s="981"/>
      <c r="O120" s="970"/>
      <c r="Y120" s="985"/>
      <c r="AA120" s="970"/>
    </row>
    <row r="121" spans="14:27">
      <c r="N121" s="981"/>
      <c r="O121" s="970"/>
      <c r="Y121" s="985"/>
      <c r="AA121" s="970"/>
    </row>
    <row r="122" spans="14:27">
      <c r="N122" s="981"/>
      <c r="O122" s="970"/>
      <c r="Y122" s="985"/>
      <c r="AA122" s="970"/>
    </row>
  </sheetData>
  <mergeCells count="11">
    <mergeCell ref="X2:X3"/>
    <mergeCell ref="K1:M1"/>
    <mergeCell ref="F105:F112"/>
    <mergeCell ref="F78:F82"/>
    <mergeCell ref="F62:F68"/>
    <mergeCell ref="F46:F61"/>
    <mergeCell ref="F21:F45"/>
    <mergeCell ref="F3:F20"/>
    <mergeCell ref="S2:S3"/>
    <mergeCell ref="F83:F104"/>
    <mergeCell ref="F69:F76"/>
  </mergeCells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O21" sqref="O21"/>
    </sheetView>
  </sheetViews>
  <sheetFormatPr defaultColWidth="8.875" defaultRowHeight="16.5"/>
  <cols>
    <col min="1" max="16384" width="8.875" style="1346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6"/>
  <sheetViews>
    <sheetView workbookViewId="0">
      <selection activeCell="E31" sqref="E31"/>
    </sheetView>
  </sheetViews>
  <sheetFormatPr defaultColWidth="9" defaultRowHeight="12.75"/>
  <cols>
    <col min="1" max="1" width="6.125" style="1349" bestFit="1" customWidth="1"/>
    <col min="2" max="3" width="14.75" style="1349" customWidth="1"/>
    <col min="4" max="4" width="13.5" style="1349" bestFit="1" customWidth="1"/>
    <col min="5" max="5" width="20.625" style="1349" customWidth="1"/>
    <col min="6" max="6" width="48.5" style="1350" bestFit="1" customWidth="1"/>
    <col min="7" max="7" width="9.125" style="1351" bestFit="1" customWidth="1"/>
    <col min="8" max="8" width="19.5" style="1351" bestFit="1" customWidth="1"/>
    <col min="9" max="9" width="16.75" style="1349" customWidth="1"/>
    <col min="10" max="10" width="17.125" style="1349" customWidth="1"/>
    <col min="11" max="12" width="16.75" style="1349" bestFit="1" customWidth="1"/>
    <col min="13" max="13" width="11" style="1349" customWidth="1"/>
    <col min="14" max="19" width="9" style="1349"/>
    <col min="20" max="20" width="15.25" style="1349" customWidth="1"/>
    <col min="21" max="16384" width="9" style="1349"/>
  </cols>
  <sheetData>
    <row r="1" spans="1:19" ht="45">
      <c r="A1" s="1347" t="str">
        <f>[11]Revision!D2</f>
        <v>DA OO</v>
      </c>
      <c r="B1" s="1348"/>
      <c r="C1" s="1348"/>
      <c r="D1" s="1348" t="s">
        <v>3988</v>
      </c>
      <c r="E1" s="1348"/>
      <c r="F1" s="1348"/>
      <c r="G1" s="1348"/>
      <c r="H1" s="1348"/>
      <c r="I1" s="1348"/>
      <c r="J1" s="1348"/>
      <c r="K1" s="1348"/>
      <c r="L1" s="1348"/>
      <c r="M1" s="1348"/>
    </row>
    <row r="2" spans="1:19" ht="15">
      <c r="A2" s="1660" t="s">
        <v>3989</v>
      </c>
      <c r="B2" s="1660"/>
      <c r="C2" s="1661"/>
      <c r="D2" s="1660" t="s">
        <v>3990</v>
      </c>
      <c r="E2" s="1660"/>
      <c r="I2" s="1351"/>
      <c r="M2" s="1662"/>
      <c r="N2" s="1662"/>
    </row>
    <row r="3" spans="1:19" s="1353" customFormat="1" ht="16.5" thickBot="1">
      <c r="A3" s="1352" t="s">
        <v>3991</v>
      </c>
      <c r="B3" s="1352" t="s">
        <v>3992</v>
      </c>
      <c r="C3" s="1352" t="s">
        <v>3993</v>
      </c>
      <c r="D3" s="1352" t="s">
        <v>3994</v>
      </c>
      <c r="E3" s="1663" t="s">
        <v>3995</v>
      </c>
      <c r="F3" s="1664"/>
      <c r="G3" s="1352" t="s">
        <v>3996</v>
      </c>
      <c r="H3" s="1352" t="s">
        <v>3997</v>
      </c>
      <c r="I3" s="1352" t="s">
        <v>3998</v>
      </c>
      <c r="J3" s="1352" t="s">
        <v>3999</v>
      </c>
      <c r="K3" s="1352" t="s">
        <v>4000</v>
      </c>
      <c r="L3" s="1352" t="s">
        <v>4001</v>
      </c>
      <c r="M3" s="1352" t="s">
        <v>4002</v>
      </c>
    </row>
    <row r="4" spans="1:19" s="1351" customFormat="1" ht="15.95" customHeight="1">
      <c r="A4" s="1665">
        <v>1</v>
      </c>
      <c r="B4" s="1666" t="s">
        <v>4003</v>
      </c>
      <c r="C4" s="1667" t="s">
        <v>4004</v>
      </c>
      <c r="D4" s="1665" t="s">
        <v>4005</v>
      </c>
      <c r="E4" s="1666" t="s">
        <v>4006</v>
      </c>
      <c r="F4" s="1354" t="s">
        <v>4007</v>
      </c>
      <c r="G4" s="1355"/>
      <c r="H4" s="1356"/>
      <c r="I4" s="1356"/>
      <c r="J4" s="1356">
        <v>5</v>
      </c>
      <c r="K4" s="1356"/>
      <c r="L4" s="1356"/>
      <c r="M4" s="1356"/>
    </row>
    <row r="5" spans="1:19" s="1351" customFormat="1" ht="15.95" customHeight="1">
      <c r="A5" s="1658"/>
      <c r="B5" s="1659"/>
      <c r="C5" s="1649"/>
      <c r="D5" s="1658"/>
      <c r="E5" s="1659"/>
      <c r="F5" s="1357" t="s">
        <v>4008</v>
      </c>
      <c r="G5" s="1358"/>
      <c r="H5" s="1359"/>
      <c r="I5" s="1359"/>
      <c r="J5" s="1359">
        <v>5</v>
      </c>
      <c r="K5" s="1359"/>
      <c r="L5" s="1359"/>
      <c r="M5" s="1359"/>
    </row>
    <row r="6" spans="1:19" s="1351" customFormat="1" ht="15.95" customHeight="1">
      <c r="A6" s="1658"/>
      <c r="B6" s="1659"/>
      <c r="C6" s="1649"/>
      <c r="D6" s="1658"/>
      <c r="E6" s="1659"/>
      <c r="F6" s="1357" t="s">
        <v>4009</v>
      </c>
      <c r="G6" s="1358"/>
      <c r="H6" s="1359"/>
      <c r="I6" s="1359"/>
      <c r="J6" s="1359">
        <v>5</v>
      </c>
      <c r="K6" s="1359"/>
      <c r="L6" s="1359"/>
      <c r="M6" s="1359"/>
    </row>
    <row r="7" spans="1:19" s="1351" customFormat="1" ht="15.95" customHeight="1">
      <c r="A7" s="1658"/>
      <c r="B7" s="1659"/>
      <c r="C7" s="1649"/>
      <c r="D7" s="1658"/>
      <c r="E7" s="1659"/>
      <c r="F7" s="1357" t="s">
        <v>4010</v>
      </c>
      <c r="G7" s="1358"/>
      <c r="H7" s="1359"/>
      <c r="I7" s="1359"/>
      <c r="J7" s="1359">
        <v>5</v>
      </c>
      <c r="K7" s="1359"/>
      <c r="L7" s="1359"/>
      <c r="M7" s="1359"/>
    </row>
    <row r="8" spans="1:19" s="1351" customFormat="1" ht="15.95" customHeight="1">
      <c r="A8" s="1658"/>
      <c r="B8" s="1659"/>
      <c r="C8" s="1649"/>
      <c r="D8" s="1658"/>
      <c r="E8" s="1659"/>
      <c r="F8" s="1357" t="s">
        <v>4011</v>
      </c>
      <c r="G8" s="1358"/>
      <c r="H8" s="1359"/>
      <c r="I8" s="1359"/>
      <c r="J8" s="1359">
        <v>5</v>
      </c>
      <c r="K8" s="1359"/>
      <c r="L8" s="1359"/>
      <c r="M8" s="1359"/>
    </row>
    <row r="9" spans="1:19" s="1351" customFormat="1" ht="15.95" customHeight="1">
      <c r="A9" s="1658"/>
      <c r="B9" s="1659"/>
      <c r="C9" s="1649"/>
      <c r="D9" s="1658"/>
      <c r="E9" s="1659" t="s">
        <v>4012</v>
      </c>
      <c r="F9" s="1357" t="s">
        <v>4013</v>
      </c>
      <c r="G9" s="1358"/>
      <c r="H9" s="1359"/>
      <c r="I9" s="1359"/>
      <c r="J9" s="1359">
        <v>5</v>
      </c>
      <c r="K9" s="1359"/>
      <c r="L9" s="1359"/>
      <c r="M9" s="1359"/>
    </row>
    <row r="10" spans="1:19" ht="15.95" customHeight="1">
      <c r="A10" s="1658"/>
      <c r="B10" s="1659"/>
      <c r="C10" s="1649"/>
      <c r="D10" s="1658"/>
      <c r="E10" s="1659"/>
      <c r="F10" s="1357" t="s">
        <v>4014</v>
      </c>
      <c r="G10" s="1358"/>
      <c r="H10" s="1359"/>
      <c r="I10" s="1359"/>
      <c r="J10" s="1360">
        <v>4</v>
      </c>
      <c r="K10" s="1359"/>
      <c r="L10" s="1359"/>
      <c r="M10" s="1359"/>
      <c r="S10" s="1351"/>
    </row>
    <row r="11" spans="1:19" ht="15.95" customHeight="1">
      <c r="A11" s="1658"/>
      <c r="B11" s="1659"/>
      <c r="C11" s="1649"/>
      <c r="D11" s="1658"/>
      <c r="E11" s="1659"/>
      <c r="F11" s="1357" t="s">
        <v>4015</v>
      </c>
      <c r="G11" s="1358"/>
      <c r="H11" s="1359"/>
      <c r="I11" s="1359"/>
      <c r="J11" s="1360">
        <v>4</v>
      </c>
      <c r="K11" s="1359"/>
      <c r="L11" s="1359"/>
      <c r="M11" s="1359"/>
      <c r="S11" s="1351"/>
    </row>
    <row r="12" spans="1:19" ht="15.95" customHeight="1">
      <c r="A12" s="1658"/>
      <c r="B12" s="1659"/>
      <c r="C12" s="1649"/>
      <c r="D12" s="1658"/>
      <c r="E12" s="1659"/>
      <c r="F12" s="1357" t="s">
        <v>4016</v>
      </c>
      <c r="G12" s="1358"/>
      <c r="H12" s="1359"/>
      <c r="I12" s="1359"/>
      <c r="J12" s="1360">
        <v>4</v>
      </c>
      <c r="K12" s="1359"/>
      <c r="L12" s="1359"/>
      <c r="M12" s="1359"/>
    </row>
    <row r="13" spans="1:19" ht="15.95" customHeight="1">
      <c r="A13" s="1658"/>
      <c r="B13" s="1659"/>
      <c r="C13" s="1649"/>
      <c r="D13" s="1658"/>
      <c r="E13" s="1361" t="s">
        <v>4017</v>
      </c>
      <c r="F13" s="1357" t="s">
        <v>4018</v>
      </c>
      <c r="G13" s="1358"/>
      <c r="H13" s="1359"/>
      <c r="I13" s="1359"/>
      <c r="J13" s="1360">
        <v>4</v>
      </c>
      <c r="K13" s="1359"/>
      <c r="L13" s="1359"/>
      <c r="M13" s="1359"/>
      <c r="S13" s="1351"/>
    </row>
    <row r="14" spans="1:19" ht="15.95" customHeight="1">
      <c r="A14" s="1658"/>
      <c r="B14" s="1659"/>
      <c r="C14" s="1649"/>
      <c r="D14" s="1658"/>
      <c r="E14" s="1659" t="s">
        <v>4019</v>
      </c>
      <c r="F14" s="1357" t="s">
        <v>4020</v>
      </c>
      <c r="G14" s="1358"/>
      <c r="H14" s="1359"/>
      <c r="I14" s="1359"/>
      <c r="J14" s="1360">
        <v>4</v>
      </c>
      <c r="K14" s="1359"/>
      <c r="L14" s="1359"/>
      <c r="M14" s="1359"/>
    </row>
    <row r="15" spans="1:19" ht="15.95" customHeight="1">
      <c r="A15" s="1658"/>
      <c r="B15" s="1659"/>
      <c r="C15" s="1649"/>
      <c r="D15" s="1658"/>
      <c r="E15" s="1659"/>
      <c r="F15" s="1357" t="s">
        <v>4021</v>
      </c>
      <c r="G15" s="1358"/>
      <c r="H15" s="1359"/>
      <c r="I15" s="1359"/>
      <c r="J15" s="1360">
        <v>4</v>
      </c>
      <c r="K15" s="1359"/>
      <c r="L15" s="1359"/>
      <c r="M15" s="1359"/>
    </row>
    <row r="16" spans="1:19" ht="15.95" customHeight="1">
      <c r="A16" s="1658"/>
      <c r="B16" s="1659"/>
      <c r="C16" s="1649"/>
      <c r="D16" s="1658"/>
      <c r="E16" s="1659"/>
      <c r="F16" s="1357" t="s">
        <v>4022</v>
      </c>
      <c r="G16" s="1358"/>
      <c r="H16" s="1359"/>
      <c r="I16" s="1359"/>
      <c r="J16" s="1360">
        <v>4</v>
      </c>
      <c r="K16" s="1359"/>
      <c r="L16" s="1359"/>
      <c r="M16" s="1359"/>
    </row>
    <row r="17" spans="1:14" ht="15.95" customHeight="1">
      <c r="A17" s="1658"/>
      <c r="B17" s="1659"/>
      <c r="C17" s="1649"/>
      <c r="D17" s="1658"/>
      <c r="E17" s="1659"/>
      <c r="F17" s="1357" t="s">
        <v>4023</v>
      </c>
      <c r="G17" s="1358"/>
      <c r="H17" s="1359"/>
      <c r="I17" s="1359"/>
      <c r="J17" s="1360">
        <v>4</v>
      </c>
      <c r="K17" s="1359"/>
      <c r="L17" s="1359"/>
      <c r="M17" s="1359"/>
    </row>
    <row r="18" spans="1:14" ht="15.95" customHeight="1">
      <c r="A18" s="1658">
        <v>2</v>
      </c>
      <c r="B18" s="1659" t="s">
        <v>4024</v>
      </c>
      <c r="C18" s="1649" t="s">
        <v>4025</v>
      </c>
      <c r="D18" s="1658" t="s">
        <v>4026</v>
      </c>
      <c r="E18" s="1659" t="s">
        <v>4006</v>
      </c>
      <c r="F18" s="1357" t="s">
        <v>4027</v>
      </c>
      <c r="G18" s="1358"/>
      <c r="H18" s="1359"/>
      <c r="I18" s="1359"/>
      <c r="J18" s="1360">
        <v>6</v>
      </c>
      <c r="K18" s="1359"/>
      <c r="L18" s="1359"/>
      <c r="M18" s="1359"/>
    </row>
    <row r="19" spans="1:14" ht="15.95" customHeight="1">
      <c r="A19" s="1658"/>
      <c r="B19" s="1659"/>
      <c r="C19" s="1649"/>
      <c r="D19" s="1658"/>
      <c r="E19" s="1659"/>
      <c r="F19" s="1357" t="s">
        <v>4028</v>
      </c>
      <c r="G19" s="1358"/>
      <c r="H19" s="1359"/>
      <c r="I19" s="1359"/>
      <c r="J19" s="1360">
        <v>6</v>
      </c>
      <c r="K19" s="1359"/>
      <c r="L19" s="1359"/>
      <c r="M19" s="1359"/>
    </row>
    <row r="20" spans="1:14" ht="15.95" customHeight="1">
      <c r="A20" s="1658"/>
      <c r="B20" s="1659"/>
      <c r="C20" s="1649"/>
      <c r="D20" s="1658"/>
      <c r="E20" s="1659" t="s">
        <v>4019</v>
      </c>
      <c r="F20" s="1357" t="s">
        <v>4029</v>
      </c>
      <c r="G20" s="1358"/>
      <c r="H20" s="1359"/>
      <c r="I20" s="1359"/>
      <c r="J20" s="1360">
        <v>6</v>
      </c>
      <c r="K20" s="1359"/>
      <c r="L20" s="1359"/>
      <c r="M20" s="1359"/>
    </row>
    <row r="21" spans="1:14" ht="15.95" customHeight="1">
      <c r="A21" s="1658"/>
      <c r="B21" s="1659"/>
      <c r="C21" s="1649"/>
      <c r="D21" s="1658"/>
      <c r="E21" s="1659"/>
      <c r="F21" s="1357" t="s">
        <v>4030</v>
      </c>
      <c r="G21" s="1358"/>
      <c r="H21" s="1359"/>
      <c r="I21" s="1359"/>
      <c r="J21" s="1360">
        <v>6</v>
      </c>
      <c r="K21" s="1359"/>
      <c r="L21" s="1359"/>
      <c r="M21" s="1359"/>
    </row>
    <row r="22" spans="1:14" ht="15.95" customHeight="1">
      <c r="A22" s="1658"/>
      <c r="B22" s="1659"/>
      <c r="C22" s="1649"/>
      <c r="D22" s="1658"/>
      <c r="E22" s="1659"/>
      <c r="F22" s="1357" t="s">
        <v>4031</v>
      </c>
      <c r="G22" s="1358"/>
      <c r="H22" s="1359"/>
      <c r="I22" s="1359"/>
      <c r="J22" s="1360">
        <v>6</v>
      </c>
      <c r="K22" s="1359"/>
      <c r="L22" s="1359"/>
      <c r="M22" s="1359"/>
    </row>
    <row r="23" spans="1:14" ht="15.95" customHeight="1">
      <c r="A23" s="1360">
        <v>3</v>
      </c>
      <c r="B23" s="1361" t="s">
        <v>4032</v>
      </c>
      <c r="C23" s="1362" t="s">
        <v>4033</v>
      </c>
      <c r="D23" s="1360" t="s">
        <v>4034</v>
      </c>
      <c r="E23" s="1361" t="s">
        <v>4019</v>
      </c>
      <c r="F23" s="1357" t="s">
        <v>4035</v>
      </c>
      <c r="G23" s="1358"/>
      <c r="H23" s="1359"/>
      <c r="I23" s="1359"/>
      <c r="J23" s="1360">
        <v>8</v>
      </c>
      <c r="K23" s="1359"/>
      <c r="L23" s="1359"/>
      <c r="M23" s="1360"/>
    </row>
    <row r="24" spans="1:14" ht="15.95" customHeight="1">
      <c r="A24" s="1360">
        <v>4</v>
      </c>
      <c r="B24" s="1361" t="s">
        <v>4036</v>
      </c>
      <c r="C24" s="1362" t="s">
        <v>4037</v>
      </c>
      <c r="D24" s="1360" t="s">
        <v>4038</v>
      </c>
      <c r="E24" s="1361" t="s">
        <v>4019</v>
      </c>
      <c r="F24" s="1357" t="s">
        <v>4039</v>
      </c>
      <c r="G24" s="1358"/>
      <c r="H24" s="1359"/>
      <c r="I24" s="1359"/>
      <c r="J24" s="1360">
        <v>5</v>
      </c>
      <c r="K24" s="1359"/>
      <c r="L24" s="1359"/>
      <c r="M24" s="1360"/>
    </row>
    <row r="25" spans="1:14" ht="15.95" customHeight="1">
      <c r="A25" s="1658">
        <v>5</v>
      </c>
      <c r="B25" s="1659" t="s">
        <v>4040</v>
      </c>
      <c r="C25" s="1649" t="s">
        <v>4041</v>
      </c>
      <c r="D25" s="1658" t="s">
        <v>4042</v>
      </c>
      <c r="E25" s="1659" t="s">
        <v>4006</v>
      </c>
      <c r="F25" s="1357" t="s">
        <v>4043</v>
      </c>
      <c r="G25" s="1358"/>
      <c r="H25" s="1359"/>
      <c r="I25" s="1359"/>
      <c r="J25" s="1360">
        <v>5</v>
      </c>
      <c r="K25" s="1359"/>
      <c r="L25" s="1359"/>
      <c r="M25" s="1360"/>
    </row>
    <row r="26" spans="1:14" ht="15.95" customHeight="1">
      <c r="A26" s="1658"/>
      <c r="B26" s="1659"/>
      <c r="C26" s="1649"/>
      <c r="D26" s="1658"/>
      <c r="E26" s="1659"/>
      <c r="F26" s="1357" t="s">
        <v>4044</v>
      </c>
      <c r="G26" s="1358"/>
      <c r="H26" s="1359"/>
      <c r="I26" s="1359"/>
      <c r="J26" s="1360">
        <v>5</v>
      </c>
      <c r="K26" s="1359"/>
      <c r="L26" s="1359"/>
      <c r="M26" s="1360"/>
    </row>
    <row r="27" spans="1:14" ht="15.95" customHeight="1" thickBot="1">
      <c r="A27" s="1363">
        <v>6</v>
      </c>
      <c r="B27" s="1363" t="s">
        <v>4041</v>
      </c>
      <c r="C27" s="1364" t="s">
        <v>4041</v>
      </c>
      <c r="D27" s="1363" t="s">
        <v>4045</v>
      </c>
      <c r="E27" s="1365" t="s">
        <v>4019</v>
      </c>
      <c r="F27" s="1366" t="s">
        <v>4046</v>
      </c>
      <c r="G27" s="1365"/>
      <c r="H27" s="1367"/>
      <c r="I27" s="1367"/>
      <c r="J27" s="1363">
        <v>5</v>
      </c>
      <c r="K27" s="1367"/>
      <c r="L27" s="1367"/>
      <c r="M27" s="1367"/>
    </row>
    <row r="28" spans="1:14" ht="15.95" customHeight="1">
      <c r="A28" s="1655" t="s">
        <v>4047</v>
      </c>
      <c r="B28" s="1656"/>
      <c r="C28" s="1656"/>
      <c r="D28" s="1656"/>
      <c r="E28" s="1656"/>
      <c r="F28" s="1657"/>
      <c r="G28" s="1368">
        <f>SUM(G4:G27)</f>
        <v>0</v>
      </c>
      <c r="H28" s="1638"/>
      <c r="I28" s="1639"/>
      <c r="J28" s="1639"/>
      <c r="K28" s="1639"/>
      <c r="L28" s="1639"/>
      <c r="M28" s="1640"/>
    </row>
    <row r="29" spans="1:14" ht="15.95" customHeight="1" thickBot="1">
      <c r="N29" s="1369"/>
    </row>
    <row r="30" spans="1:14" ht="15.95" customHeight="1">
      <c r="F30" s="1641" t="s">
        <v>4048</v>
      </c>
      <c r="G30" s="1642"/>
      <c r="I30" s="1370"/>
      <c r="J30" s="1643" t="s">
        <v>4049</v>
      </c>
      <c r="K30" s="1643"/>
      <c r="L30" s="1644"/>
      <c r="M30" s="1645"/>
    </row>
    <row r="31" spans="1:14" ht="15.95" customHeight="1">
      <c r="F31" s="1371" t="s">
        <v>4050</v>
      </c>
      <c r="G31" s="1372">
        <f>SUMIF(H4:H27,I31,G4:G27)</f>
        <v>0</v>
      </c>
      <c r="H31" s="1373"/>
      <c r="I31" s="1374" t="s">
        <v>4051</v>
      </c>
      <c r="J31" s="1646" t="s">
        <v>4052</v>
      </c>
      <c r="K31" s="1646"/>
      <c r="L31" s="1647"/>
      <c r="M31" s="1648"/>
    </row>
    <row r="32" spans="1:14" ht="15.95" customHeight="1">
      <c r="F32" s="1371" t="s">
        <v>4053</v>
      </c>
      <c r="G32" s="1375">
        <f>SUMIF(H4:H27,I32,G4:G27)</f>
        <v>0</v>
      </c>
      <c r="H32" s="1373"/>
      <c r="I32" s="1376" t="s">
        <v>4054</v>
      </c>
      <c r="J32" s="1649" t="s">
        <v>4055</v>
      </c>
      <c r="K32" s="1649"/>
      <c r="L32" s="1650"/>
      <c r="M32" s="1651"/>
    </row>
    <row r="33" spans="1:13" ht="15.95" customHeight="1">
      <c r="F33" s="1377" t="s">
        <v>4056</v>
      </c>
      <c r="G33" s="1378">
        <f>SUMIF(H4:H27,I33,G4:G27)</f>
        <v>0</v>
      </c>
      <c r="H33" s="1373"/>
      <c r="I33" s="1379" t="s">
        <v>4057</v>
      </c>
      <c r="J33" s="1652" t="s">
        <v>4058</v>
      </c>
      <c r="K33" s="1652"/>
      <c r="L33" s="1653"/>
      <c r="M33" s="1654"/>
    </row>
    <row r="34" spans="1:13" ht="15.95" customHeight="1" thickBot="1">
      <c r="F34" s="1380" t="s">
        <v>4059</v>
      </c>
      <c r="G34" s="1381">
        <f>SUM(G31:G33)</f>
        <v>0</v>
      </c>
      <c r="H34" s="1373"/>
      <c r="I34" s="1382" t="s">
        <v>4060</v>
      </c>
      <c r="J34" s="1631" t="s">
        <v>4061</v>
      </c>
      <c r="K34" s="1631"/>
      <c r="L34" s="1632"/>
      <c r="M34" s="1633"/>
    </row>
    <row r="35" spans="1:13" ht="15.95" customHeight="1" thickTop="1" thickBot="1">
      <c r="F35" s="1634" t="s">
        <v>4062</v>
      </c>
      <c r="G35" s="1635"/>
      <c r="H35" s="1373"/>
    </row>
    <row r="36" spans="1:13" ht="15.95" customHeight="1">
      <c r="F36" s="1371" t="s">
        <v>4050</v>
      </c>
      <c r="G36" s="1372">
        <f>SUMIF(I4:I27,I31,G4:G27)</f>
        <v>0</v>
      </c>
      <c r="H36" s="1373"/>
      <c r="I36" s="1636" t="s">
        <v>4063</v>
      </c>
      <c r="J36" s="1637"/>
    </row>
    <row r="37" spans="1:13" ht="15.95" customHeight="1">
      <c r="A37" s="1383"/>
      <c r="F37" s="1377" t="s">
        <v>4053</v>
      </c>
      <c r="G37" s="1375">
        <f>SUMIF(I4:I27,I32,G4:G27)</f>
        <v>0</v>
      </c>
      <c r="H37" s="1373"/>
      <c r="I37" s="1374" t="s">
        <v>4051</v>
      </c>
      <c r="J37" s="1384"/>
    </row>
    <row r="38" spans="1:13" ht="15.95" customHeight="1">
      <c r="F38" s="1371" t="s">
        <v>4064</v>
      </c>
      <c r="G38" s="1385">
        <f>SUMIF(I4:I27,I33,G4:G27)</f>
        <v>0</v>
      </c>
      <c r="H38" s="1373"/>
      <c r="I38" s="1376" t="s">
        <v>4054</v>
      </c>
      <c r="J38" s="1384"/>
    </row>
    <row r="39" spans="1:13" ht="15.95" customHeight="1">
      <c r="F39" s="1386" t="s">
        <v>4065</v>
      </c>
      <c r="G39" s="1387">
        <f>SUMIF(I4:I27,I34,G4:G27)</f>
        <v>0</v>
      </c>
      <c r="H39" s="1373"/>
      <c r="I39" s="1379" t="s">
        <v>4057</v>
      </c>
      <c r="J39" s="1384"/>
    </row>
    <row r="40" spans="1:13" ht="15.95" customHeight="1" thickBot="1">
      <c r="F40" s="1388" t="s">
        <v>4066</v>
      </c>
      <c r="G40" s="1389">
        <f>SUM(G36:G39)</f>
        <v>0</v>
      </c>
      <c r="H40" s="1373"/>
      <c r="I40" s="1390" t="s">
        <v>4060</v>
      </c>
      <c r="J40" s="1384"/>
    </row>
    <row r="41" spans="1:13" ht="15.95" customHeight="1" thickBot="1">
      <c r="A41" s="1383"/>
      <c r="F41" s="1373"/>
      <c r="G41" s="1373"/>
      <c r="I41" s="1391" t="s">
        <v>4067</v>
      </c>
      <c r="J41" s="1392">
        <f>COUNT(A4:A27)</f>
        <v>6</v>
      </c>
    </row>
    <row r="42" spans="1:13" ht="15.95" customHeight="1">
      <c r="A42" s="1393" t="s">
        <v>4068</v>
      </c>
      <c r="H42" s="1349"/>
      <c r="J42" s="1351"/>
    </row>
    <row r="43" spans="1:13" ht="15.95" customHeight="1">
      <c r="A43" s="1383" t="s">
        <v>4069</v>
      </c>
      <c r="H43" s="1349"/>
    </row>
    <row r="44" spans="1:13" ht="15.95" customHeight="1">
      <c r="A44" s="1383" t="s">
        <v>4070</v>
      </c>
      <c r="H44" s="1349"/>
    </row>
    <row r="45" spans="1:13" ht="18.600000000000001" customHeight="1">
      <c r="B45" s="1383" t="s">
        <v>4071</v>
      </c>
      <c r="H45" s="1349"/>
    </row>
    <row r="46" spans="1:13" ht="18.600000000000001" customHeight="1">
      <c r="B46" s="1383" t="s">
        <v>4072</v>
      </c>
      <c r="H46" s="1349"/>
    </row>
    <row r="47" spans="1:13" ht="18.600000000000001" customHeight="1">
      <c r="B47" s="1394" t="s">
        <v>4073</v>
      </c>
      <c r="H47" s="1349"/>
    </row>
    <row r="48" spans="1:13" ht="18.600000000000001" customHeight="1">
      <c r="B48" s="1395" t="s">
        <v>4074</v>
      </c>
      <c r="H48" s="1349"/>
    </row>
    <row r="49" spans="8:8">
      <c r="H49" s="1349"/>
    </row>
    <row r="50" spans="8:8">
      <c r="H50" s="1349"/>
    </row>
    <row r="51" spans="8:8">
      <c r="H51" s="1349"/>
    </row>
    <row r="52" spans="8:8">
      <c r="H52" s="1349"/>
    </row>
    <row r="53" spans="8:8">
      <c r="H53" s="1349"/>
    </row>
    <row r="54" spans="8:8">
      <c r="H54" s="1349"/>
    </row>
    <row r="55" spans="8:8">
      <c r="H55" s="1349"/>
    </row>
    <row r="56" spans="8:8">
      <c r="H56" s="1349"/>
    </row>
  </sheetData>
  <mergeCells count="32">
    <mergeCell ref="A2:C2"/>
    <mergeCell ref="D2:E2"/>
    <mergeCell ref="M2:N2"/>
    <mergeCell ref="E3:F3"/>
    <mergeCell ref="A4:A17"/>
    <mergeCell ref="B4:B17"/>
    <mergeCell ref="C4:C17"/>
    <mergeCell ref="D4:D17"/>
    <mergeCell ref="E4:E8"/>
    <mergeCell ref="E9:E12"/>
    <mergeCell ref="E14:E17"/>
    <mergeCell ref="A18:A22"/>
    <mergeCell ref="B18:B22"/>
    <mergeCell ref="C18:C22"/>
    <mergeCell ref="D18:D22"/>
    <mergeCell ref="E18:E19"/>
    <mergeCell ref="E20:E22"/>
    <mergeCell ref="A25:A26"/>
    <mergeCell ref="B25:B26"/>
    <mergeCell ref="C25:C26"/>
    <mergeCell ref="D25:D26"/>
    <mergeCell ref="E25:E26"/>
    <mergeCell ref="J34:M34"/>
    <mergeCell ref="F35:G35"/>
    <mergeCell ref="I36:J36"/>
    <mergeCell ref="H28:M28"/>
    <mergeCell ref="F30:G30"/>
    <mergeCell ref="J30:M30"/>
    <mergeCell ref="J31:M31"/>
    <mergeCell ref="J32:M32"/>
    <mergeCell ref="J33:M33"/>
    <mergeCell ref="A28:F28"/>
  </mergeCells>
  <phoneticPr fontId="2" type="noConversion"/>
  <conditionalFormatting sqref="H4:I27">
    <cfRule type="cellIs" dxfId="230" priority="1" stopIfTrue="1" operator="equal">
      <formula>$I$31</formula>
    </cfRule>
    <cfRule type="cellIs" dxfId="229" priority="2" stopIfTrue="1" operator="equal">
      <formula>$I$32</formula>
    </cfRule>
    <cfRule type="cellIs" dxfId="228" priority="3" stopIfTrue="1" operator="equal">
      <formula>$I$33</formula>
    </cfRule>
  </conditionalFormatting>
  <dataValidations count="2">
    <dataValidation type="list" allowBlank="1" showInputMessage="1" showErrorMessage="1" sqref="H4:H27">
      <formula1>$I$30:$I$33</formula1>
    </dataValidation>
    <dataValidation type="list" allowBlank="1" showInputMessage="1" showErrorMessage="1" sqref="I4:I27">
      <formula1>$I$30:$I$34</formula1>
    </dataValidation>
  </dataValidations>
  <pageMargins left="0.75" right="0.75" top="1" bottom="1" header="0.5" footer="0.5"/>
  <pageSetup paperSize="9" orientation="portrait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D79"/>
  <sheetViews>
    <sheetView zoomScaleNormal="100" workbookViewId="0"/>
  </sheetViews>
  <sheetFormatPr defaultColWidth="8.875" defaultRowHeight="16.5"/>
  <cols>
    <col min="1" max="16384" width="8.875" style="1346"/>
  </cols>
  <sheetData>
    <row r="1" spans="2:30">
      <c r="B1" s="1346" t="s">
        <v>4075</v>
      </c>
    </row>
    <row r="2" spans="2:30" ht="25.5">
      <c r="AA2" s="1668" t="s">
        <v>4076</v>
      </c>
      <c r="AB2" s="1668"/>
      <c r="AC2" s="1668"/>
      <c r="AD2" s="1668"/>
    </row>
    <row r="3" spans="2:30" ht="25.5">
      <c r="AA3" s="1396"/>
      <c r="AB3" s="1396"/>
      <c r="AC3" s="1396"/>
      <c r="AD3" s="1397"/>
    </row>
    <row r="4" spans="2:30" ht="25.5">
      <c r="AA4" s="1396"/>
      <c r="AB4" s="1396"/>
      <c r="AC4" s="1396"/>
      <c r="AD4" s="1397"/>
    </row>
    <row r="5" spans="2:30" ht="25.5">
      <c r="AA5" s="1396"/>
      <c r="AB5" s="1396"/>
      <c r="AC5" s="1396"/>
      <c r="AD5" s="1397"/>
    </row>
    <row r="6" spans="2:30" ht="25.5">
      <c r="AA6" s="1396"/>
      <c r="AB6" s="1396"/>
      <c r="AC6" s="1396"/>
      <c r="AD6" s="1397"/>
    </row>
    <row r="7" spans="2:30" ht="25.5">
      <c r="AA7" s="1396"/>
      <c r="AB7" s="1396"/>
      <c r="AC7" s="1396"/>
      <c r="AD7" s="1397"/>
    </row>
    <row r="8" spans="2:30" ht="25.5">
      <c r="AA8" s="1396"/>
      <c r="AB8" s="1396"/>
      <c r="AC8" s="1396"/>
      <c r="AD8" s="1397"/>
    </row>
    <row r="9" spans="2:30" ht="25.5">
      <c r="AA9" s="1396"/>
      <c r="AB9" s="1396"/>
      <c r="AC9" s="1396"/>
      <c r="AD9" s="1397"/>
    </row>
    <row r="10" spans="2:30">
      <c r="AA10" s="1398"/>
      <c r="AB10" s="1398"/>
      <c r="AC10" s="1398"/>
      <c r="AD10" s="1399"/>
    </row>
    <row r="11" spans="2:30">
      <c r="AA11" s="1398" t="s">
        <v>4077</v>
      </c>
      <c r="AB11" s="1398"/>
      <c r="AC11" s="1400" t="s">
        <v>4078</v>
      </c>
      <c r="AD11" s="1399" t="s">
        <v>4079</v>
      </c>
    </row>
    <row r="12" spans="2:30">
      <c r="AA12" s="1398" t="s">
        <v>4080</v>
      </c>
      <c r="AB12" s="1398" t="s">
        <v>4081</v>
      </c>
      <c r="AC12" s="1400" t="s">
        <v>4082</v>
      </c>
      <c r="AD12" s="1399" t="s">
        <v>4083</v>
      </c>
    </row>
    <row r="13" spans="2:30">
      <c r="AA13" s="1398" t="s">
        <v>4084</v>
      </c>
      <c r="AB13" s="1398"/>
      <c r="AC13" s="1398" t="s">
        <v>4085</v>
      </c>
      <c r="AD13" s="1399" t="s">
        <v>4086</v>
      </c>
    </row>
    <row r="14" spans="2:30">
      <c r="AA14" s="1398" t="s">
        <v>4087</v>
      </c>
      <c r="AB14" s="1398"/>
      <c r="AC14" s="1398" t="s">
        <v>4088</v>
      </c>
      <c r="AD14" s="1399" t="s">
        <v>4089</v>
      </c>
    </row>
    <row r="15" spans="2:30">
      <c r="AA15" s="1398" t="s">
        <v>4090</v>
      </c>
      <c r="AB15" s="1398"/>
      <c r="AC15" s="1400" t="s">
        <v>4091</v>
      </c>
      <c r="AD15" s="1399" t="s">
        <v>4092</v>
      </c>
    </row>
    <row r="16" spans="2:30">
      <c r="AA16" s="1398" t="s">
        <v>4093</v>
      </c>
      <c r="AB16" s="1398"/>
      <c r="AC16" s="1400" t="s">
        <v>4094</v>
      </c>
      <c r="AD16" s="1399" t="s">
        <v>4095</v>
      </c>
    </row>
    <row r="17" spans="2:30">
      <c r="AA17" s="1398" t="s">
        <v>4096</v>
      </c>
      <c r="AB17" s="1398"/>
      <c r="AC17" s="1398" t="s">
        <v>4097</v>
      </c>
      <c r="AD17" s="1399" t="s">
        <v>4098</v>
      </c>
    </row>
    <row r="18" spans="2:30">
      <c r="AA18" s="1398" t="s">
        <v>4099</v>
      </c>
      <c r="AB18" s="1398"/>
      <c r="AC18" s="1398" t="s">
        <v>4100</v>
      </c>
      <c r="AD18" s="1399"/>
    </row>
    <row r="19" spans="2:30">
      <c r="AA19" s="1398"/>
      <c r="AB19" s="1398"/>
      <c r="AC19" s="1398" t="s">
        <v>2500</v>
      </c>
      <c r="AD19" s="1399"/>
    </row>
    <row r="20" spans="2:30">
      <c r="AA20" s="1398"/>
      <c r="AB20" s="1398"/>
      <c r="AC20" s="1400" t="s">
        <v>4101</v>
      </c>
      <c r="AD20" s="1399"/>
    </row>
    <row r="21" spans="2:30">
      <c r="AA21" s="1398"/>
      <c r="AB21" s="1398"/>
      <c r="AC21" s="1398" t="s">
        <v>4102</v>
      </c>
      <c r="AD21" s="1399"/>
    </row>
    <row r="22" spans="2:30">
      <c r="AA22" s="1398"/>
      <c r="AB22" s="1398"/>
      <c r="AC22" s="1400" t="s">
        <v>4103</v>
      </c>
      <c r="AD22" s="1399"/>
    </row>
    <row r="23" spans="2:30">
      <c r="AA23" s="1398"/>
      <c r="AB23" s="1398"/>
      <c r="AC23" s="1398" t="s">
        <v>4104</v>
      </c>
      <c r="AD23" s="1399"/>
    </row>
    <row r="24" spans="2:30">
      <c r="AA24" s="1398"/>
      <c r="AB24" s="1398"/>
      <c r="AC24" s="1400" t="s">
        <v>4105</v>
      </c>
      <c r="AD24" s="1399"/>
    </row>
    <row r="25" spans="2:30">
      <c r="AA25" s="1398"/>
      <c r="AB25" s="1398"/>
      <c r="AC25" s="1400" t="s">
        <v>4106</v>
      </c>
      <c r="AD25" s="1399"/>
    </row>
    <row r="26" spans="2:30">
      <c r="B26" s="1346" t="s">
        <v>4107</v>
      </c>
      <c r="AA26" s="1398"/>
      <c r="AB26" s="1398"/>
      <c r="AC26" s="1400" t="s">
        <v>4108</v>
      </c>
      <c r="AD26" s="1399"/>
    </row>
    <row r="27" spans="2:30">
      <c r="AA27" s="1398"/>
      <c r="AB27" s="1398"/>
      <c r="AC27" s="1400" t="s">
        <v>4109</v>
      </c>
      <c r="AD27" s="1399"/>
    </row>
    <row r="28" spans="2:30">
      <c r="AA28" s="1398"/>
      <c r="AB28" s="1398"/>
      <c r="AC28" s="1398" t="s">
        <v>1318</v>
      </c>
      <c r="AD28" s="1399"/>
    </row>
    <row r="29" spans="2:30">
      <c r="AA29" s="1398"/>
      <c r="AB29" s="1398"/>
      <c r="AC29" s="1398" t="s">
        <v>4110</v>
      </c>
      <c r="AD29" s="1399"/>
    </row>
    <row r="30" spans="2:30">
      <c r="AA30" s="1398"/>
      <c r="AB30" s="1398"/>
      <c r="AC30" s="1398" t="s">
        <v>4111</v>
      </c>
      <c r="AD30" s="1399"/>
    </row>
    <row r="31" spans="2:30">
      <c r="AA31" s="1398"/>
      <c r="AB31" s="1398"/>
      <c r="AC31" s="1400" t="s">
        <v>4112</v>
      </c>
      <c r="AD31" s="1399"/>
    </row>
    <row r="32" spans="2:30">
      <c r="AA32" s="1398"/>
      <c r="AB32" s="1398"/>
      <c r="AC32" s="1400" t="s">
        <v>4113</v>
      </c>
      <c r="AD32" s="1399"/>
    </row>
    <row r="33" spans="2:30">
      <c r="AA33" s="1401"/>
      <c r="AB33" s="1401"/>
      <c r="AC33" s="1398" t="s">
        <v>4114</v>
      </c>
      <c r="AD33" s="1402"/>
    </row>
    <row r="34" spans="2:30">
      <c r="AA34" s="1401"/>
      <c r="AB34" s="1401"/>
      <c r="AC34" s="1401"/>
      <c r="AD34" s="1402"/>
    </row>
    <row r="35" spans="2:30">
      <c r="AA35" s="1401"/>
      <c r="AB35" s="1401"/>
      <c r="AC35" s="1401"/>
      <c r="AD35" s="1402"/>
    </row>
    <row r="46" spans="2:30">
      <c r="B46" s="1346" t="s">
        <v>4115</v>
      </c>
    </row>
    <row r="79" spans="2:2">
      <c r="B79" s="1346" t="s">
        <v>4116</v>
      </c>
    </row>
  </sheetData>
  <mergeCells count="1">
    <mergeCell ref="AA2:AD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 filterMode="1"/>
  <dimension ref="A1:BI128"/>
  <sheetViews>
    <sheetView showGridLines="0" zoomScale="40" zoomScaleNormal="40" workbookViewId="0">
      <pane xSplit="3" ySplit="3" topLeftCell="D4" activePane="bottomRight" state="frozen"/>
      <selection pane="topRight" activeCell="C1" sqref="C1"/>
      <selection pane="bottomLeft" activeCell="A3" sqref="A3"/>
      <selection pane="bottomRight" activeCell="W117" sqref="W117"/>
    </sheetView>
  </sheetViews>
  <sheetFormatPr defaultColWidth="8.875" defaultRowHeight="17.25" outlineLevelCol="1"/>
  <cols>
    <col min="1" max="1" width="25.625" style="951" customWidth="1"/>
    <col min="2" max="2" width="25.625" style="952" customWidth="1"/>
    <col min="3" max="3" width="53.5" style="951" customWidth="1"/>
    <col min="4" max="4" width="12.125" style="952" bestFit="1" customWidth="1" outlineLevel="1"/>
    <col min="5" max="5" width="15.5" style="952" bestFit="1" customWidth="1" outlineLevel="1"/>
    <col min="6" max="6" width="13.125" style="952" bestFit="1" customWidth="1" outlineLevel="1"/>
    <col min="7" max="7" width="17" style="952" bestFit="1" customWidth="1" outlineLevel="1"/>
    <col min="8" max="8" width="12.875" style="952" bestFit="1" customWidth="1" outlineLevel="1"/>
    <col min="9" max="9" width="12.125" style="952" bestFit="1" customWidth="1" outlineLevel="1"/>
    <col min="10" max="10" width="8.625" style="952" customWidth="1" outlineLevel="1"/>
    <col min="11" max="11" width="6" style="952" hidden="1" customWidth="1" outlineLevel="1"/>
    <col min="12" max="13" width="11.25" style="952" hidden="1" customWidth="1" outlineLevel="1"/>
    <col min="14" max="14" width="15.875" style="952" bestFit="1" customWidth="1" outlineLevel="1"/>
    <col min="15" max="15" width="22.5" style="952" bestFit="1" customWidth="1" outlineLevel="1"/>
    <col min="16" max="16" width="29.875" style="952" bestFit="1" customWidth="1" outlineLevel="1"/>
    <col min="17" max="17" width="8.625" style="952" customWidth="1"/>
    <col min="18" max="24" width="8.625" style="952" customWidth="1" outlineLevel="1"/>
    <col min="25" max="25" width="8.625" style="952" hidden="1" customWidth="1" outlineLevel="1"/>
    <col min="26" max="27" width="11.25" style="952" hidden="1" customWidth="1" outlineLevel="1"/>
    <col min="28" max="28" width="8.625" style="952" customWidth="1" outlineLevel="1"/>
    <col min="29" max="29" width="14.5" style="952" customWidth="1" outlineLevel="1"/>
    <col min="30" max="30" width="26" style="952" customWidth="1" outlineLevel="1"/>
    <col min="31" max="31" width="8.625" style="952" customWidth="1"/>
    <col min="32" max="32" width="10.5" style="952" hidden="1" customWidth="1" outlineLevel="1"/>
    <col min="33" max="33" width="13.875" style="952" hidden="1" customWidth="1" outlineLevel="1"/>
    <col min="34" max="34" width="11" style="952" hidden="1" customWidth="1" outlineLevel="1"/>
    <col min="35" max="35" width="14.625" style="952" hidden="1" customWidth="1" outlineLevel="1"/>
    <col min="36" max="36" width="11" style="952" hidden="1" customWidth="1" outlineLevel="1"/>
    <col min="37" max="37" width="10.5" style="952" hidden="1" customWidth="1" outlineLevel="1"/>
    <col min="38" max="38" width="8.625" style="952" hidden="1" customWidth="1" outlineLevel="1"/>
    <col min="39" max="39" width="11.125" style="952" hidden="1" customWidth="1" outlineLevel="1"/>
    <col min="40" max="40" width="16.375" style="952" hidden="1" customWidth="1" outlineLevel="1"/>
    <col min="41" max="41" width="11.25" style="952" hidden="1" customWidth="1" outlineLevel="1"/>
    <col min="42" max="42" width="13.75" style="952" hidden="1" customWidth="1" outlineLevel="1"/>
    <col min="43" max="43" width="19" style="952" hidden="1" customWidth="1" outlineLevel="1"/>
    <col min="44" max="44" width="26" style="952" hidden="1" customWidth="1" outlineLevel="1"/>
    <col min="45" max="45" width="8.625" style="952" customWidth="1" collapsed="1"/>
    <col min="46" max="49" width="8.625" style="952" customWidth="1"/>
    <col min="50" max="50" width="37.25" style="951" customWidth="1"/>
    <col min="51" max="51" width="56" style="951" customWidth="1"/>
    <col min="52" max="52" width="85.5" style="951" customWidth="1"/>
    <col min="53" max="57" width="8.75" style="952" customWidth="1"/>
    <col min="58" max="59" width="15.75" style="952" customWidth="1"/>
    <col min="60" max="60" width="22.125" style="952" bestFit="1" customWidth="1"/>
    <col min="61" max="61" width="18.5" style="952" customWidth="1"/>
    <col min="62" max="16384" width="8.875" style="951"/>
  </cols>
  <sheetData>
    <row r="1" spans="1:61" ht="34.9" customHeight="1" thickBot="1">
      <c r="A1" s="1194" t="s">
        <v>3758</v>
      </c>
      <c r="B1" s="1488"/>
      <c r="D1" s="1707" t="s">
        <v>3804</v>
      </c>
      <c r="E1" s="1671"/>
      <c r="F1" s="1671"/>
      <c r="G1" s="1671"/>
      <c r="H1" s="1671"/>
      <c r="I1" s="1671"/>
      <c r="J1" s="1671"/>
      <c r="K1" s="1708"/>
      <c r="L1" s="1708"/>
      <c r="M1" s="1708"/>
      <c r="N1" s="1671"/>
      <c r="O1" s="1671"/>
      <c r="P1" s="1671"/>
      <c r="Q1" s="1709"/>
      <c r="R1" s="1710" t="s">
        <v>3809</v>
      </c>
      <c r="S1" s="1687"/>
      <c r="T1" s="1687"/>
      <c r="U1" s="1687"/>
      <c r="V1" s="1687"/>
      <c r="W1" s="1687"/>
      <c r="X1" s="1687"/>
      <c r="Y1" s="1687"/>
      <c r="Z1" s="1687"/>
      <c r="AA1" s="1687"/>
      <c r="AB1" s="1687"/>
      <c r="AC1" s="1687"/>
      <c r="AD1" s="1687"/>
      <c r="AE1" s="1711"/>
      <c r="AF1" s="1712" t="s">
        <v>3810</v>
      </c>
      <c r="AG1" s="1713"/>
      <c r="AH1" s="1713"/>
      <c r="AI1" s="1713"/>
      <c r="AJ1" s="1713"/>
      <c r="AK1" s="1713"/>
      <c r="AL1" s="1713"/>
      <c r="AM1" s="1713"/>
      <c r="AN1" s="1713"/>
      <c r="AO1" s="1713"/>
      <c r="AP1" s="1713"/>
      <c r="AQ1" s="1713"/>
      <c r="AR1" s="1713"/>
      <c r="AS1" s="1714"/>
      <c r="AT1" s="1672" t="s">
        <v>3869</v>
      </c>
      <c r="AU1" s="1673"/>
      <c r="AV1" s="1672" t="s">
        <v>3870</v>
      </c>
      <c r="AW1" s="1673"/>
      <c r="AX1" s="1196"/>
      <c r="AY1" s="1220"/>
      <c r="BA1" s="1715"/>
      <c r="BB1" s="1716"/>
      <c r="BC1" s="1716"/>
      <c r="BD1" s="1716"/>
      <c r="BE1" s="1717"/>
      <c r="BF1" s="1718"/>
      <c r="BG1" s="1719"/>
      <c r="BH1" s="1261"/>
      <c r="BI1" s="1287"/>
    </row>
    <row r="2" spans="1:61" ht="54" customHeight="1" thickBot="1">
      <c r="A2" s="1678" t="s">
        <v>3403</v>
      </c>
      <c r="B2" s="1678" t="s">
        <v>4255</v>
      </c>
      <c r="C2" s="1680" t="s">
        <v>3404</v>
      </c>
      <c r="D2" s="1684" t="s">
        <v>3797</v>
      </c>
      <c r="E2" s="1685"/>
      <c r="F2" s="1685"/>
      <c r="G2" s="1685"/>
      <c r="H2" s="1685"/>
      <c r="I2" s="1685"/>
      <c r="J2" s="1686"/>
      <c r="K2" s="1671" t="s">
        <v>3821</v>
      </c>
      <c r="L2" s="1671"/>
      <c r="M2" s="1671"/>
      <c r="N2" s="1684" t="s">
        <v>3822</v>
      </c>
      <c r="O2" s="1685"/>
      <c r="P2" s="1685"/>
      <c r="Q2" s="1686"/>
      <c r="R2" s="1687" t="s">
        <v>3797</v>
      </c>
      <c r="S2" s="1687"/>
      <c r="T2" s="1687"/>
      <c r="U2" s="1687"/>
      <c r="V2" s="1687"/>
      <c r="W2" s="1687"/>
      <c r="X2" s="1687"/>
      <c r="Y2" s="1688" t="s">
        <v>3821</v>
      </c>
      <c r="Z2" s="1689"/>
      <c r="AA2" s="1690"/>
      <c r="AB2" s="1688" t="s">
        <v>3822</v>
      </c>
      <c r="AC2" s="1689"/>
      <c r="AD2" s="1689"/>
      <c r="AE2" s="1694"/>
      <c r="AF2" s="1695" t="s">
        <v>3797</v>
      </c>
      <c r="AG2" s="1692"/>
      <c r="AH2" s="1692"/>
      <c r="AI2" s="1692"/>
      <c r="AJ2" s="1692"/>
      <c r="AK2" s="1692"/>
      <c r="AL2" s="1693"/>
      <c r="AM2" s="1695" t="s">
        <v>3821</v>
      </c>
      <c r="AN2" s="1692"/>
      <c r="AO2" s="1696"/>
      <c r="AP2" s="1691" t="s">
        <v>3822</v>
      </c>
      <c r="AQ2" s="1692"/>
      <c r="AR2" s="1692"/>
      <c r="AS2" s="1693"/>
      <c r="AT2" s="1672" t="s">
        <v>3877</v>
      </c>
      <c r="AU2" s="1673"/>
      <c r="AV2" s="1672" t="s">
        <v>3877</v>
      </c>
      <c r="AW2" s="1673"/>
      <c r="AX2" s="1682" t="s">
        <v>3838</v>
      </c>
      <c r="AY2" s="1674" t="s">
        <v>3839</v>
      </c>
      <c r="AZ2" s="955" t="s">
        <v>3759</v>
      </c>
      <c r="BA2" s="1589" t="s">
        <v>1193</v>
      </c>
      <c r="BB2" s="1590"/>
      <c r="BC2" s="1590"/>
      <c r="BD2" s="1590"/>
      <c r="BE2" s="1591"/>
      <c r="BF2" s="1592" t="s">
        <v>1194</v>
      </c>
      <c r="BG2" s="1670"/>
      <c r="BH2" s="1592" t="s">
        <v>3868</v>
      </c>
      <c r="BI2" s="1669" t="s">
        <v>3925</v>
      </c>
    </row>
    <row r="3" spans="1:61" ht="35.450000000000003" customHeight="1" thickBot="1">
      <c r="A3" s="1679"/>
      <c r="B3" s="1679"/>
      <c r="C3" s="1681"/>
      <c r="D3" s="1201" t="s">
        <v>163</v>
      </c>
      <c r="E3" s="954" t="s">
        <v>3801</v>
      </c>
      <c r="F3" s="954" t="s">
        <v>3802</v>
      </c>
      <c r="G3" s="954" t="s">
        <v>3378</v>
      </c>
      <c r="H3" s="954" t="s">
        <v>402</v>
      </c>
      <c r="I3" s="954" t="s">
        <v>3803</v>
      </c>
      <c r="J3" s="1230" t="s">
        <v>3812</v>
      </c>
      <c r="K3" s="1213" t="s">
        <v>3786</v>
      </c>
      <c r="L3" s="1214" t="s">
        <v>3817</v>
      </c>
      <c r="M3" s="1232" t="s">
        <v>3812</v>
      </c>
      <c r="N3" s="1201" t="s">
        <v>3818</v>
      </c>
      <c r="O3" s="954" t="s">
        <v>3819</v>
      </c>
      <c r="P3" s="954" t="s">
        <v>3820</v>
      </c>
      <c r="Q3" s="1229" t="s">
        <v>3812</v>
      </c>
      <c r="R3" s="1224" t="s">
        <v>163</v>
      </c>
      <c r="S3" s="1214" t="s">
        <v>3801</v>
      </c>
      <c r="T3" s="1214" t="s">
        <v>3802</v>
      </c>
      <c r="U3" s="1214" t="s">
        <v>3378</v>
      </c>
      <c r="V3" s="1214" t="s">
        <v>402</v>
      </c>
      <c r="W3" s="1214" t="s">
        <v>3803</v>
      </c>
      <c r="X3" s="1239" t="s">
        <v>3812</v>
      </c>
      <c r="Y3" s="953" t="s">
        <v>3786</v>
      </c>
      <c r="Z3" s="954" t="s">
        <v>3817</v>
      </c>
      <c r="AA3" s="1230" t="s">
        <v>3812</v>
      </c>
      <c r="AB3" s="1201" t="s">
        <v>3818</v>
      </c>
      <c r="AC3" s="954" t="s">
        <v>3819</v>
      </c>
      <c r="AD3" s="954" t="s">
        <v>3820</v>
      </c>
      <c r="AE3" s="1229" t="s">
        <v>3812</v>
      </c>
      <c r="AF3" s="953" t="s">
        <v>163</v>
      </c>
      <c r="AG3" s="954" t="s">
        <v>3801</v>
      </c>
      <c r="AH3" s="954" t="s">
        <v>3802</v>
      </c>
      <c r="AI3" s="954" t="s">
        <v>3378</v>
      </c>
      <c r="AJ3" s="954" t="s">
        <v>402</v>
      </c>
      <c r="AK3" s="954" t="s">
        <v>3803</v>
      </c>
      <c r="AL3" s="1229" t="s">
        <v>3812</v>
      </c>
      <c r="AM3" s="953" t="s">
        <v>3786</v>
      </c>
      <c r="AN3" s="954" t="s">
        <v>3817</v>
      </c>
      <c r="AO3" s="1230" t="s">
        <v>3812</v>
      </c>
      <c r="AP3" s="1201" t="s">
        <v>3818</v>
      </c>
      <c r="AQ3" s="954" t="s">
        <v>3819</v>
      </c>
      <c r="AR3" s="954" t="s">
        <v>3820</v>
      </c>
      <c r="AS3" s="1229" t="s">
        <v>3812</v>
      </c>
      <c r="AT3" s="1264" t="s">
        <v>3876</v>
      </c>
      <c r="AU3" s="1264" t="s">
        <v>3875</v>
      </c>
      <c r="AV3" s="1264" t="s">
        <v>3876</v>
      </c>
      <c r="AW3" s="1264" t="s">
        <v>3875</v>
      </c>
      <c r="AX3" s="1683"/>
      <c r="AY3" s="1675"/>
      <c r="AZ3" s="955" t="s">
        <v>3759</v>
      </c>
      <c r="BA3" s="1211" t="s">
        <v>172</v>
      </c>
      <c r="BB3" s="1211" t="s">
        <v>171</v>
      </c>
      <c r="BC3" s="1211" t="s">
        <v>173</v>
      </c>
      <c r="BD3" s="1211" t="s">
        <v>300</v>
      </c>
      <c r="BE3" s="1211" t="s">
        <v>301</v>
      </c>
      <c r="BF3" s="1211" t="s">
        <v>3823</v>
      </c>
      <c r="BG3" s="1211" t="s">
        <v>3824</v>
      </c>
      <c r="BH3" s="1592"/>
      <c r="BI3" s="1669"/>
    </row>
    <row r="4" spans="1:61" ht="16.149999999999999" customHeight="1" thickBot="1">
      <c r="A4" s="1676" t="s">
        <v>5</v>
      </c>
      <c r="B4" s="1257">
        <v>4</v>
      </c>
      <c r="C4" s="1197" t="s">
        <v>6</v>
      </c>
      <c r="D4" s="1202" t="s">
        <v>3805</v>
      </c>
      <c r="E4" s="957" t="s">
        <v>3814</v>
      </c>
      <c r="F4" s="957" t="s">
        <v>3814</v>
      </c>
      <c r="G4" s="957" t="s">
        <v>3814</v>
      </c>
      <c r="H4" s="957" t="s">
        <v>3814</v>
      </c>
      <c r="I4" s="950" t="s">
        <v>3807</v>
      </c>
      <c r="J4" s="950">
        <f>COUNTIF(D4:I4,"Y")</f>
        <v>1</v>
      </c>
      <c r="K4" s="965" t="s">
        <v>3806</v>
      </c>
      <c r="L4" s="957" t="s">
        <v>3814</v>
      </c>
      <c r="M4" s="967">
        <f>COUNTIF(J4:L4,"Y")</f>
        <v>1</v>
      </c>
      <c r="N4" s="1202" t="s">
        <v>3815</v>
      </c>
      <c r="O4" s="957" t="s">
        <v>3814</v>
      </c>
      <c r="P4" s="957" t="s">
        <v>3814</v>
      </c>
      <c r="Q4" s="1215">
        <f>COUNTIF(N4:P4,"Y")</f>
        <v>1</v>
      </c>
      <c r="R4" s="1262" t="s">
        <v>3805</v>
      </c>
      <c r="S4" s="957" t="s">
        <v>3814</v>
      </c>
      <c r="T4" s="957" t="s">
        <v>3814</v>
      </c>
      <c r="U4" s="957" t="s">
        <v>3814</v>
      </c>
      <c r="V4" s="957" t="s">
        <v>3814</v>
      </c>
      <c r="W4" s="950" t="s">
        <v>3807</v>
      </c>
      <c r="X4" s="950">
        <f>COUNTIF(R4:W4,"Y")</f>
        <v>1</v>
      </c>
      <c r="Y4" s="1262" t="s">
        <v>3806</v>
      </c>
      <c r="Z4" s="957" t="s">
        <v>3814</v>
      </c>
      <c r="AA4" s="967">
        <f>COUNTIF(Y4:Z4,"Y")</f>
        <v>1</v>
      </c>
      <c r="AB4" s="1267" t="s">
        <v>3815</v>
      </c>
      <c r="AC4" s="957" t="s">
        <v>3814</v>
      </c>
      <c r="AD4" s="957" t="s">
        <v>3814</v>
      </c>
      <c r="AE4" s="1215">
        <f>COUNTIF(AB4:AD4,"Y")</f>
        <v>1</v>
      </c>
      <c r="AF4" s="1262" t="s">
        <v>3805</v>
      </c>
      <c r="AG4" s="957" t="s">
        <v>3814</v>
      </c>
      <c r="AH4" s="957" t="s">
        <v>3814</v>
      </c>
      <c r="AI4" s="957" t="s">
        <v>3814</v>
      </c>
      <c r="AJ4" s="961" t="s">
        <v>3807</v>
      </c>
      <c r="AK4" s="961" t="s">
        <v>3807</v>
      </c>
      <c r="AL4" s="1215">
        <f>COUNTIF(AF4:AK4,"Y")</f>
        <v>1</v>
      </c>
      <c r="AM4" s="1262" t="s">
        <v>3805</v>
      </c>
      <c r="AN4" s="957" t="s">
        <v>3814</v>
      </c>
      <c r="AO4" s="967">
        <f>COUNTIF(AM4:AN4,"Y")</f>
        <v>1</v>
      </c>
      <c r="AP4" s="1267" t="s">
        <v>3815</v>
      </c>
      <c r="AQ4" s="957" t="s">
        <v>3814</v>
      </c>
      <c r="AR4" s="957" t="s">
        <v>3814</v>
      </c>
      <c r="AS4" s="1215">
        <f>COUNTIF(AP4:AR4,"Y")</f>
        <v>1</v>
      </c>
      <c r="AT4" s="1265" t="s">
        <v>3873</v>
      </c>
      <c r="AU4" s="1265">
        <v>3</v>
      </c>
      <c r="AV4" s="1265" t="s">
        <v>3881</v>
      </c>
      <c r="AW4" s="1265">
        <v>3</v>
      </c>
      <c r="AX4" s="1203"/>
      <c r="AY4" s="956"/>
      <c r="AZ4" s="1221" t="s">
        <v>3760</v>
      </c>
      <c r="BA4" s="959"/>
      <c r="BB4" s="959"/>
      <c r="BC4" s="959"/>
      <c r="BD4" s="959"/>
      <c r="BE4" s="959"/>
      <c r="BF4" s="959"/>
      <c r="BG4" s="959"/>
      <c r="BH4" s="960"/>
      <c r="BI4" s="1219"/>
    </row>
    <row r="5" spans="1:61" ht="16.149999999999999" customHeight="1" thickBot="1">
      <c r="A5" s="1677"/>
      <c r="B5" s="1485">
        <v>5</v>
      </c>
      <c r="C5" s="1197" t="s">
        <v>8</v>
      </c>
      <c r="D5" s="1202" t="s">
        <v>3805</v>
      </c>
      <c r="E5" s="957" t="s">
        <v>3814</v>
      </c>
      <c r="F5" s="957" t="s">
        <v>3814</v>
      </c>
      <c r="G5" s="957" t="s">
        <v>3814</v>
      </c>
      <c r="H5" s="957" t="s">
        <v>3814</v>
      </c>
      <c r="I5" s="950" t="s">
        <v>3807</v>
      </c>
      <c r="J5" s="950">
        <f t="shared" ref="J5:J70" si="0">COUNTIF(D5:I5,"Y")</f>
        <v>1</v>
      </c>
      <c r="K5" s="965" t="s">
        <v>3806</v>
      </c>
      <c r="L5" s="957" t="s">
        <v>3814</v>
      </c>
      <c r="M5" s="967">
        <f t="shared" ref="M5:M70" si="1">COUNTIF(J5:L5,"Y")</f>
        <v>1</v>
      </c>
      <c r="N5" s="1202" t="s">
        <v>3815</v>
      </c>
      <c r="O5" s="957" t="s">
        <v>3814</v>
      </c>
      <c r="P5" s="957" t="s">
        <v>3814</v>
      </c>
      <c r="Q5" s="1215">
        <f t="shared" ref="Q5:Q70" si="2">COUNTIF(N5:P5,"Y")</f>
        <v>1</v>
      </c>
      <c r="R5" s="1262" t="s">
        <v>3805</v>
      </c>
      <c r="S5" s="957" t="s">
        <v>3814</v>
      </c>
      <c r="T5" s="957" t="s">
        <v>3814</v>
      </c>
      <c r="U5" s="957" t="s">
        <v>3814</v>
      </c>
      <c r="V5" s="957" t="s">
        <v>3814</v>
      </c>
      <c r="W5" s="950" t="s">
        <v>3807</v>
      </c>
      <c r="X5" s="950">
        <f t="shared" ref="X5:X70" si="3">COUNTIF(R5:W5,"Y")</f>
        <v>1</v>
      </c>
      <c r="Y5" s="1262" t="s">
        <v>3806</v>
      </c>
      <c r="Z5" s="957" t="s">
        <v>3814</v>
      </c>
      <c r="AA5" s="967">
        <f t="shared" ref="AA5:AA70" si="4">COUNTIF(Y5:Z5,"Y")</f>
        <v>1</v>
      </c>
      <c r="AB5" s="1267" t="s">
        <v>3815</v>
      </c>
      <c r="AC5" s="957" t="s">
        <v>3814</v>
      </c>
      <c r="AD5" s="957" t="s">
        <v>3814</v>
      </c>
      <c r="AE5" s="1215">
        <f t="shared" ref="AE5:AE70" si="5">COUNTIF(AB5:AD5,"Y")</f>
        <v>1</v>
      </c>
      <c r="AF5" s="1262" t="s">
        <v>3805</v>
      </c>
      <c r="AG5" s="950" t="s">
        <v>3807</v>
      </c>
      <c r="AH5" s="950" t="s">
        <v>3807</v>
      </c>
      <c r="AI5" s="950" t="s">
        <v>3807</v>
      </c>
      <c r="AJ5" s="961" t="s">
        <v>3807</v>
      </c>
      <c r="AK5" s="961" t="s">
        <v>3807</v>
      </c>
      <c r="AL5" s="1215">
        <f t="shared" ref="AL5:AL70" si="6">COUNTIF(AF5:AK5,"Y")</f>
        <v>1</v>
      </c>
      <c r="AM5" s="1262" t="s">
        <v>3805</v>
      </c>
      <c r="AN5" s="957" t="s">
        <v>3814</v>
      </c>
      <c r="AO5" s="967">
        <f t="shared" ref="AO5:AO70" si="7">COUNTIF(AM5:AN5,"Y")</f>
        <v>1</v>
      </c>
      <c r="AP5" s="1267" t="s">
        <v>3815</v>
      </c>
      <c r="AQ5" s="957" t="s">
        <v>3814</v>
      </c>
      <c r="AR5" s="957" t="s">
        <v>3814</v>
      </c>
      <c r="AS5" s="1215">
        <f t="shared" ref="AS5:AS70" si="8">COUNTIF(AP5:AR5,"Y")</f>
        <v>1</v>
      </c>
      <c r="AT5" s="1265" t="s">
        <v>3873</v>
      </c>
      <c r="AU5" s="1265">
        <v>3</v>
      </c>
      <c r="AV5" s="1265" t="s">
        <v>3882</v>
      </c>
      <c r="AW5" s="1265">
        <v>3</v>
      </c>
      <c r="AX5" s="1203"/>
      <c r="AY5" s="956"/>
      <c r="AZ5" s="1221" t="s">
        <v>3760</v>
      </c>
      <c r="BA5" s="950"/>
      <c r="BB5" s="950"/>
      <c r="BC5" s="950"/>
      <c r="BD5" s="950"/>
      <c r="BE5" s="950"/>
      <c r="BF5" s="950"/>
      <c r="BG5" s="950"/>
      <c r="BH5" s="950"/>
      <c r="BI5" s="950"/>
    </row>
    <row r="6" spans="1:61" ht="16.149999999999999" customHeight="1" thickBot="1">
      <c r="A6" s="1677"/>
      <c r="B6" s="1257">
        <v>4</v>
      </c>
      <c r="C6" s="1197" t="s">
        <v>11</v>
      </c>
      <c r="D6" s="1202" t="s">
        <v>3805</v>
      </c>
      <c r="E6" s="957" t="s">
        <v>3814</v>
      </c>
      <c r="F6" s="957" t="s">
        <v>3814</v>
      </c>
      <c r="G6" s="957" t="s">
        <v>3814</v>
      </c>
      <c r="H6" s="957" t="s">
        <v>3814</v>
      </c>
      <c r="I6" s="950" t="s">
        <v>3807</v>
      </c>
      <c r="J6" s="950">
        <f t="shared" si="0"/>
        <v>1</v>
      </c>
      <c r="K6" s="965" t="s">
        <v>3806</v>
      </c>
      <c r="L6" s="957" t="s">
        <v>3814</v>
      </c>
      <c r="M6" s="967">
        <f t="shared" si="1"/>
        <v>1</v>
      </c>
      <c r="N6" s="1202" t="s">
        <v>3815</v>
      </c>
      <c r="O6" s="957" t="s">
        <v>3814</v>
      </c>
      <c r="P6" s="957" t="s">
        <v>3814</v>
      </c>
      <c r="Q6" s="1215">
        <f t="shared" si="2"/>
        <v>1</v>
      </c>
      <c r="R6" s="1262" t="s">
        <v>3805</v>
      </c>
      <c r="S6" s="957" t="s">
        <v>3814</v>
      </c>
      <c r="T6" s="957" t="s">
        <v>3814</v>
      </c>
      <c r="U6" s="957" t="s">
        <v>3814</v>
      </c>
      <c r="V6" s="957" t="s">
        <v>3814</v>
      </c>
      <c r="W6" s="950" t="s">
        <v>3807</v>
      </c>
      <c r="X6" s="950">
        <f t="shared" si="3"/>
        <v>1</v>
      </c>
      <c r="Y6" s="1262" t="s">
        <v>3806</v>
      </c>
      <c r="Z6" s="957" t="s">
        <v>3814</v>
      </c>
      <c r="AA6" s="967">
        <f t="shared" si="4"/>
        <v>1</v>
      </c>
      <c r="AB6" s="1267" t="s">
        <v>3815</v>
      </c>
      <c r="AC6" s="957" t="s">
        <v>3814</v>
      </c>
      <c r="AD6" s="957" t="s">
        <v>3814</v>
      </c>
      <c r="AE6" s="1215">
        <f t="shared" si="5"/>
        <v>1</v>
      </c>
      <c r="AF6" s="1262" t="s">
        <v>3805</v>
      </c>
      <c r="AG6" s="957" t="s">
        <v>3814</v>
      </c>
      <c r="AH6" s="957" t="s">
        <v>3814</v>
      </c>
      <c r="AI6" s="957" t="s">
        <v>3814</v>
      </c>
      <c r="AJ6" s="961" t="s">
        <v>3807</v>
      </c>
      <c r="AK6" s="961" t="s">
        <v>3807</v>
      </c>
      <c r="AL6" s="1215">
        <f t="shared" si="6"/>
        <v>1</v>
      </c>
      <c r="AM6" s="958" t="s">
        <v>3816</v>
      </c>
      <c r="AN6" s="961" t="s">
        <v>3816</v>
      </c>
      <c r="AO6" s="967">
        <f t="shared" si="7"/>
        <v>0</v>
      </c>
      <c r="AP6" s="1228" t="s">
        <v>3816</v>
      </c>
      <c r="AQ6" s="961" t="s">
        <v>3816</v>
      </c>
      <c r="AR6" s="961" t="s">
        <v>3816</v>
      </c>
      <c r="AS6" s="1215">
        <f t="shared" si="8"/>
        <v>0</v>
      </c>
      <c r="AT6" s="1265" t="s">
        <v>3874</v>
      </c>
      <c r="AU6" s="1265">
        <v>3</v>
      </c>
      <c r="AV6" s="1265" t="s">
        <v>3874</v>
      </c>
      <c r="AW6" s="1265">
        <v>1</v>
      </c>
      <c r="AX6" s="1203"/>
      <c r="AY6" s="956"/>
      <c r="AZ6" s="1221" t="s">
        <v>3760</v>
      </c>
      <c r="BA6" s="950"/>
      <c r="BB6" s="950"/>
      <c r="BC6" s="950"/>
      <c r="BD6" s="950"/>
      <c r="BE6" s="950"/>
      <c r="BF6" s="950"/>
      <c r="BG6" s="950"/>
      <c r="BH6" s="950"/>
      <c r="BI6" s="950"/>
    </row>
    <row r="7" spans="1:61" ht="16.149999999999999" customHeight="1" thickBot="1">
      <c r="A7" s="1677"/>
      <c r="B7" s="1257">
        <v>4</v>
      </c>
      <c r="C7" s="1197" t="s">
        <v>14</v>
      </c>
      <c r="D7" s="1202" t="s">
        <v>3814</v>
      </c>
      <c r="E7" s="950" t="s">
        <v>3807</v>
      </c>
      <c r="F7" s="961" t="s">
        <v>3807</v>
      </c>
      <c r="G7" s="950" t="s">
        <v>3807</v>
      </c>
      <c r="H7" s="950" t="s">
        <v>3807</v>
      </c>
      <c r="I7" s="950" t="s">
        <v>3807</v>
      </c>
      <c r="J7" s="950">
        <f t="shared" si="0"/>
        <v>0</v>
      </c>
      <c r="K7" s="962" t="s">
        <v>3807</v>
      </c>
      <c r="L7" s="961" t="s">
        <v>3807</v>
      </c>
      <c r="M7" s="967">
        <f t="shared" si="1"/>
        <v>0</v>
      </c>
      <c r="N7" s="1228" t="s">
        <v>3816</v>
      </c>
      <c r="O7" s="961" t="s">
        <v>3816</v>
      </c>
      <c r="P7" s="961" t="s">
        <v>3816</v>
      </c>
      <c r="Q7" s="1215">
        <f t="shared" si="2"/>
        <v>0</v>
      </c>
      <c r="R7" s="965" t="s">
        <v>3814</v>
      </c>
      <c r="S7" s="950" t="s">
        <v>3807</v>
      </c>
      <c r="T7" s="961" t="s">
        <v>3807</v>
      </c>
      <c r="U7" s="950" t="s">
        <v>3807</v>
      </c>
      <c r="V7" s="950" t="s">
        <v>3807</v>
      </c>
      <c r="W7" s="950" t="s">
        <v>3807</v>
      </c>
      <c r="X7" s="950">
        <f t="shared" si="3"/>
        <v>0</v>
      </c>
      <c r="Y7" s="958" t="s">
        <v>3808</v>
      </c>
      <c r="Z7" s="961" t="s">
        <v>3807</v>
      </c>
      <c r="AA7" s="967">
        <f t="shared" si="4"/>
        <v>0</v>
      </c>
      <c r="AB7" s="1228" t="s">
        <v>3816</v>
      </c>
      <c r="AC7" s="961" t="s">
        <v>3816</v>
      </c>
      <c r="AD7" s="961" t="s">
        <v>3816</v>
      </c>
      <c r="AE7" s="1215">
        <f t="shared" si="5"/>
        <v>0</v>
      </c>
      <c r="AF7" s="1262" t="s">
        <v>3805</v>
      </c>
      <c r="AG7" s="950" t="s">
        <v>3807</v>
      </c>
      <c r="AH7" s="950" t="s">
        <v>3807</v>
      </c>
      <c r="AI7" s="950" t="s">
        <v>3807</v>
      </c>
      <c r="AJ7" s="961" t="s">
        <v>3807</v>
      </c>
      <c r="AK7" s="961" t="s">
        <v>3807</v>
      </c>
      <c r="AL7" s="1215">
        <f t="shared" si="6"/>
        <v>1</v>
      </c>
      <c r="AM7" s="958" t="s">
        <v>3816</v>
      </c>
      <c r="AN7" s="961" t="s">
        <v>3807</v>
      </c>
      <c r="AO7" s="967">
        <f t="shared" si="7"/>
        <v>0</v>
      </c>
      <c r="AP7" s="1228" t="s">
        <v>3816</v>
      </c>
      <c r="AQ7" s="961" t="s">
        <v>3816</v>
      </c>
      <c r="AR7" s="961" t="s">
        <v>3816</v>
      </c>
      <c r="AS7" s="1215">
        <f t="shared" si="8"/>
        <v>0</v>
      </c>
      <c r="AT7" s="1265"/>
      <c r="AU7" s="1265"/>
      <c r="AV7" s="1265"/>
      <c r="AW7" s="1265">
        <v>1</v>
      </c>
      <c r="AX7" s="1203" t="s">
        <v>3793</v>
      </c>
      <c r="AY7" s="956"/>
      <c r="AZ7" s="1221" t="s">
        <v>3760</v>
      </c>
      <c r="BA7" s="950"/>
      <c r="BB7" s="950"/>
      <c r="BC7" s="950"/>
      <c r="BD7" s="950"/>
      <c r="BE7" s="950"/>
      <c r="BF7" s="950"/>
      <c r="BG7" s="950"/>
      <c r="BH7" s="950"/>
      <c r="BI7" s="950"/>
    </row>
    <row r="8" spans="1:61" ht="16.149999999999999" hidden="1" customHeight="1" thickBot="1">
      <c r="A8" s="1677"/>
      <c r="B8" s="1485"/>
      <c r="C8" s="1197" t="s">
        <v>16</v>
      </c>
      <c r="D8" s="1226" t="s">
        <v>3807</v>
      </c>
      <c r="E8" s="950" t="s">
        <v>3807</v>
      </c>
      <c r="F8" s="950" t="s">
        <v>3807</v>
      </c>
      <c r="G8" s="950" t="s">
        <v>3807</v>
      </c>
      <c r="H8" s="950" t="s">
        <v>3807</v>
      </c>
      <c r="I8" s="950" t="s">
        <v>3807</v>
      </c>
      <c r="J8" s="950">
        <f t="shared" si="0"/>
        <v>0</v>
      </c>
      <c r="K8" s="962" t="s">
        <v>3807</v>
      </c>
      <c r="L8" s="961" t="s">
        <v>3807</v>
      </c>
      <c r="M8" s="967">
        <f t="shared" si="1"/>
        <v>0</v>
      </c>
      <c r="N8" s="1228" t="s">
        <v>3816</v>
      </c>
      <c r="O8" s="961" t="s">
        <v>3816</v>
      </c>
      <c r="P8" s="961" t="s">
        <v>3816</v>
      </c>
      <c r="Q8" s="1215">
        <f t="shared" si="2"/>
        <v>0</v>
      </c>
      <c r="R8" s="962" t="s">
        <v>3807</v>
      </c>
      <c r="S8" s="950" t="s">
        <v>3807</v>
      </c>
      <c r="T8" s="950" t="s">
        <v>3807</v>
      </c>
      <c r="U8" s="950" t="s">
        <v>3807</v>
      </c>
      <c r="V8" s="950" t="s">
        <v>3807</v>
      </c>
      <c r="W8" s="950" t="s">
        <v>3807</v>
      </c>
      <c r="X8" s="950">
        <f t="shared" si="3"/>
        <v>0</v>
      </c>
      <c r="Y8" s="958" t="s">
        <v>3808</v>
      </c>
      <c r="Z8" s="961" t="s">
        <v>3807</v>
      </c>
      <c r="AA8" s="967">
        <f t="shared" si="4"/>
        <v>0</v>
      </c>
      <c r="AB8" s="1228" t="s">
        <v>3816</v>
      </c>
      <c r="AC8" s="961" t="s">
        <v>3816</v>
      </c>
      <c r="AD8" s="961" t="s">
        <v>3816</v>
      </c>
      <c r="AE8" s="1215">
        <f t="shared" si="5"/>
        <v>0</v>
      </c>
      <c r="AF8" s="962" t="s">
        <v>3807</v>
      </c>
      <c r="AG8" s="950" t="s">
        <v>3807</v>
      </c>
      <c r="AH8" s="950" t="s">
        <v>3807</v>
      </c>
      <c r="AI8" s="950" t="s">
        <v>3807</v>
      </c>
      <c r="AJ8" s="961" t="s">
        <v>3807</v>
      </c>
      <c r="AK8" s="961" t="s">
        <v>3807</v>
      </c>
      <c r="AL8" s="1215">
        <f t="shared" si="6"/>
        <v>0</v>
      </c>
      <c r="AM8" s="958" t="s">
        <v>3807</v>
      </c>
      <c r="AN8" s="961" t="s">
        <v>3807</v>
      </c>
      <c r="AO8" s="967">
        <f t="shared" si="7"/>
        <v>0</v>
      </c>
      <c r="AP8" s="1228" t="s">
        <v>3816</v>
      </c>
      <c r="AQ8" s="961" t="s">
        <v>3816</v>
      </c>
      <c r="AR8" s="961" t="s">
        <v>3816</v>
      </c>
      <c r="AS8" s="1215">
        <f t="shared" si="8"/>
        <v>0</v>
      </c>
      <c r="AT8" s="1265"/>
      <c r="AU8" s="1265"/>
      <c r="AV8" s="1265"/>
      <c r="AW8" s="1265"/>
      <c r="AX8" s="1203"/>
      <c r="AY8" s="956"/>
      <c r="AZ8" s="1221" t="s">
        <v>3760</v>
      </c>
      <c r="BA8" s="950"/>
      <c r="BB8" s="950"/>
      <c r="BC8" s="950"/>
      <c r="BD8" s="950"/>
      <c r="BE8" s="950"/>
      <c r="BF8" s="950"/>
      <c r="BG8" s="950"/>
      <c r="BH8" s="950"/>
      <c r="BI8" s="950"/>
    </row>
    <row r="9" spans="1:61" ht="16.149999999999999" customHeight="1" thickBot="1">
      <c r="A9" s="1677"/>
      <c r="B9" s="1257">
        <v>4</v>
      </c>
      <c r="C9" s="1197" t="s">
        <v>1885</v>
      </c>
      <c r="D9" s="1202" t="s">
        <v>3814</v>
      </c>
      <c r="E9" s="950" t="s">
        <v>3807</v>
      </c>
      <c r="F9" s="950" t="s">
        <v>3807</v>
      </c>
      <c r="G9" s="950" t="s">
        <v>3807</v>
      </c>
      <c r="H9" s="950" t="s">
        <v>3807</v>
      </c>
      <c r="I9" s="950" t="s">
        <v>3807</v>
      </c>
      <c r="J9" s="950">
        <f t="shared" si="0"/>
        <v>0</v>
      </c>
      <c r="K9" s="965" t="s">
        <v>3811</v>
      </c>
      <c r="L9" s="961" t="s">
        <v>3807</v>
      </c>
      <c r="M9" s="967">
        <f t="shared" si="1"/>
        <v>0</v>
      </c>
      <c r="N9" s="1228" t="s">
        <v>3816</v>
      </c>
      <c r="O9" s="961" t="s">
        <v>3816</v>
      </c>
      <c r="P9" s="961" t="s">
        <v>3816</v>
      </c>
      <c r="Q9" s="1215">
        <f t="shared" si="2"/>
        <v>0</v>
      </c>
      <c r="R9" s="965" t="s">
        <v>3814</v>
      </c>
      <c r="S9" s="950" t="s">
        <v>3807</v>
      </c>
      <c r="T9" s="950" t="s">
        <v>3807</v>
      </c>
      <c r="U9" s="950" t="s">
        <v>3807</v>
      </c>
      <c r="V9" s="950" t="s">
        <v>3807</v>
      </c>
      <c r="W9" s="950" t="s">
        <v>3807</v>
      </c>
      <c r="X9" s="950">
        <f t="shared" si="3"/>
        <v>0</v>
      </c>
      <c r="Y9" s="958" t="s">
        <v>3808</v>
      </c>
      <c r="Z9" s="961" t="s">
        <v>3807</v>
      </c>
      <c r="AA9" s="967">
        <f t="shared" si="4"/>
        <v>0</v>
      </c>
      <c r="AB9" s="1228" t="s">
        <v>3816</v>
      </c>
      <c r="AC9" s="961" t="s">
        <v>3816</v>
      </c>
      <c r="AD9" s="961" t="s">
        <v>3816</v>
      </c>
      <c r="AE9" s="1215">
        <f t="shared" si="5"/>
        <v>0</v>
      </c>
      <c r="AF9" s="1262" t="s">
        <v>3805</v>
      </c>
      <c r="AG9" s="950" t="s">
        <v>3807</v>
      </c>
      <c r="AH9" s="950" t="s">
        <v>3807</v>
      </c>
      <c r="AI9" s="950" t="s">
        <v>3807</v>
      </c>
      <c r="AJ9" s="961" t="s">
        <v>3807</v>
      </c>
      <c r="AK9" s="961" t="s">
        <v>3807</v>
      </c>
      <c r="AL9" s="1215">
        <f t="shared" si="6"/>
        <v>1</v>
      </c>
      <c r="AM9" s="958" t="s">
        <v>3816</v>
      </c>
      <c r="AN9" s="961" t="s">
        <v>3807</v>
      </c>
      <c r="AO9" s="967">
        <f t="shared" si="7"/>
        <v>0</v>
      </c>
      <c r="AP9" s="1228" t="s">
        <v>3816</v>
      </c>
      <c r="AQ9" s="961" t="s">
        <v>3816</v>
      </c>
      <c r="AR9" s="961" t="s">
        <v>3816</v>
      </c>
      <c r="AS9" s="1215">
        <f t="shared" si="8"/>
        <v>0</v>
      </c>
      <c r="AT9" s="1265"/>
      <c r="AU9" s="1265"/>
      <c r="AV9" s="1265"/>
      <c r="AW9" s="1265">
        <v>1</v>
      </c>
      <c r="AX9" s="1203" t="s">
        <v>3793</v>
      </c>
      <c r="AY9" s="956"/>
      <c r="AZ9" s="1221" t="s">
        <v>3760</v>
      </c>
      <c r="BA9" s="950"/>
      <c r="BB9" s="950"/>
      <c r="BC9" s="950"/>
      <c r="BD9" s="950"/>
      <c r="BE9" s="950"/>
      <c r="BF9" s="950"/>
      <c r="BG9" s="950"/>
      <c r="BH9" s="950"/>
      <c r="BI9" s="950"/>
    </row>
    <row r="10" spans="1:61" ht="16.149999999999999" hidden="1" customHeight="1" thickBot="1">
      <c r="A10" s="1677"/>
      <c r="B10" s="1485"/>
      <c r="C10" s="1197" t="s">
        <v>3314</v>
      </c>
      <c r="D10" s="1226" t="s">
        <v>3807</v>
      </c>
      <c r="E10" s="950" t="s">
        <v>3807</v>
      </c>
      <c r="F10" s="950" t="s">
        <v>3807</v>
      </c>
      <c r="G10" s="950" t="s">
        <v>3807</v>
      </c>
      <c r="H10" s="950" t="s">
        <v>3807</v>
      </c>
      <c r="I10" s="950" t="s">
        <v>3807</v>
      </c>
      <c r="J10" s="950">
        <f t="shared" si="0"/>
        <v>0</v>
      </c>
      <c r="K10" s="958" t="s">
        <v>3807</v>
      </c>
      <c r="L10" s="961" t="s">
        <v>3807</v>
      </c>
      <c r="M10" s="967">
        <f t="shared" si="1"/>
        <v>0</v>
      </c>
      <c r="N10" s="1228" t="s">
        <v>3816</v>
      </c>
      <c r="O10" s="961" t="s">
        <v>3816</v>
      </c>
      <c r="P10" s="961" t="s">
        <v>3816</v>
      </c>
      <c r="Q10" s="1215">
        <f t="shared" si="2"/>
        <v>0</v>
      </c>
      <c r="R10" s="962" t="s">
        <v>3807</v>
      </c>
      <c r="S10" s="950" t="s">
        <v>3807</v>
      </c>
      <c r="T10" s="950" t="s">
        <v>3807</v>
      </c>
      <c r="U10" s="950" t="s">
        <v>3807</v>
      </c>
      <c r="V10" s="950" t="s">
        <v>3807</v>
      </c>
      <c r="W10" s="950" t="s">
        <v>3807</v>
      </c>
      <c r="X10" s="950">
        <f t="shared" si="3"/>
        <v>0</v>
      </c>
      <c r="Y10" s="958" t="s">
        <v>3807</v>
      </c>
      <c r="Z10" s="961" t="s">
        <v>3807</v>
      </c>
      <c r="AA10" s="967">
        <f t="shared" si="4"/>
        <v>0</v>
      </c>
      <c r="AB10" s="1228" t="s">
        <v>3816</v>
      </c>
      <c r="AC10" s="961" t="s">
        <v>3816</v>
      </c>
      <c r="AD10" s="961" t="s">
        <v>3816</v>
      </c>
      <c r="AE10" s="1215">
        <f t="shared" si="5"/>
        <v>0</v>
      </c>
      <c r="AF10" s="962" t="s">
        <v>3807</v>
      </c>
      <c r="AG10" s="950" t="s">
        <v>3807</v>
      </c>
      <c r="AH10" s="950" t="s">
        <v>3807</v>
      </c>
      <c r="AI10" s="950" t="s">
        <v>3807</v>
      </c>
      <c r="AJ10" s="961" t="s">
        <v>3807</v>
      </c>
      <c r="AK10" s="961" t="s">
        <v>3807</v>
      </c>
      <c r="AL10" s="1215">
        <f t="shared" si="6"/>
        <v>0</v>
      </c>
      <c r="AM10" s="958" t="s">
        <v>3807</v>
      </c>
      <c r="AN10" s="961" t="s">
        <v>3807</v>
      </c>
      <c r="AO10" s="967">
        <f t="shared" si="7"/>
        <v>0</v>
      </c>
      <c r="AP10" s="1228" t="s">
        <v>3816</v>
      </c>
      <c r="AQ10" s="961" t="s">
        <v>3816</v>
      </c>
      <c r="AR10" s="961" t="s">
        <v>3816</v>
      </c>
      <c r="AS10" s="1215">
        <f t="shared" si="8"/>
        <v>0</v>
      </c>
      <c r="AT10" s="1265"/>
      <c r="AU10" s="1265"/>
      <c r="AV10" s="1265"/>
      <c r="AW10" s="1265"/>
      <c r="AX10" s="1203"/>
      <c r="AY10" s="956"/>
      <c r="AZ10" s="1221" t="s">
        <v>3760</v>
      </c>
      <c r="BA10" s="950"/>
      <c r="BB10" s="950"/>
      <c r="BC10" s="950"/>
      <c r="BD10" s="950"/>
      <c r="BE10" s="950"/>
      <c r="BF10" s="950"/>
      <c r="BG10" s="950"/>
      <c r="BH10" s="950"/>
      <c r="BI10" s="950"/>
    </row>
    <row r="11" spans="1:61" ht="16.149999999999999" hidden="1" customHeight="1" thickBot="1">
      <c r="A11" s="1677"/>
      <c r="B11" s="1485"/>
      <c r="C11" s="1197" t="s">
        <v>19</v>
      </c>
      <c r="D11" s="1226" t="s">
        <v>3807</v>
      </c>
      <c r="E11" s="950" t="s">
        <v>3807</v>
      </c>
      <c r="F11" s="950" t="s">
        <v>3807</v>
      </c>
      <c r="G11" s="950" t="s">
        <v>3807</v>
      </c>
      <c r="H11" s="950" t="s">
        <v>3807</v>
      </c>
      <c r="I11" s="950" t="s">
        <v>3807</v>
      </c>
      <c r="J11" s="950">
        <f t="shared" si="0"/>
        <v>0</v>
      </c>
      <c r="K11" s="958" t="s">
        <v>3807</v>
      </c>
      <c r="L11" s="961" t="s">
        <v>3807</v>
      </c>
      <c r="M11" s="967">
        <f t="shared" si="1"/>
        <v>0</v>
      </c>
      <c r="N11" s="1228" t="s">
        <v>3816</v>
      </c>
      <c r="O11" s="961" t="s">
        <v>3816</v>
      </c>
      <c r="P11" s="961" t="s">
        <v>3816</v>
      </c>
      <c r="Q11" s="1215">
        <f t="shared" si="2"/>
        <v>0</v>
      </c>
      <c r="R11" s="962" t="s">
        <v>3807</v>
      </c>
      <c r="S11" s="950" t="s">
        <v>3807</v>
      </c>
      <c r="T11" s="950" t="s">
        <v>3807</v>
      </c>
      <c r="U11" s="950" t="s">
        <v>3807</v>
      </c>
      <c r="V11" s="950" t="s">
        <v>3807</v>
      </c>
      <c r="W11" s="950" t="s">
        <v>3807</v>
      </c>
      <c r="X11" s="950">
        <f t="shared" si="3"/>
        <v>0</v>
      </c>
      <c r="Y11" s="958" t="s">
        <v>3807</v>
      </c>
      <c r="Z11" s="961" t="s">
        <v>3807</v>
      </c>
      <c r="AA11" s="967">
        <f t="shared" si="4"/>
        <v>0</v>
      </c>
      <c r="AB11" s="1228" t="s">
        <v>3816</v>
      </c>
      <c r="AC11" s="961" t="s">
        <v>3816</v>
      </c>
      <c r="AD11" s="961" t="s">
        <v>3816</v>
      </c>
      <c r="AE11" s="1215">
        <f t="shared" si="5"/>
        <v>0</v>
      </c>
      <c r="AF11" s="962" t="s">
        <v>3807</v>
      </c>
      <c r="AG11" s="950" t="s">
        <v>3807</v>
      </c>
      <c r="AH11" s="950" t="s">
        <v>3807</v>
      </c>
      <c r="AI11" s="1263" t="s">
        <v>3805</v>
      </c>
      <c r="AJ11" s="961" t="s">
        <v>3807</v>
      </c>
      <c r="AK11" s="961" t="s">
        <v>3807</v>
      </c>
      <c r="AL11" s="1215">
        <f t="shared" si="6"/>
        <v>1</v>
      </c>
      <c r="AM11" s="958" t="s">
        <v>3807</v>
      </c>
      <c r="AN11" s="961" t="s">
        <v>3807</v>
      </c>
      <c r="AO11" s="967">
        <f t="shared" si="7"/>
        <v>0</v>
      </c>
      <c r="AP11" s="1228" t="s">
        <v>3816</v>
      </c>
      <c r="AQ11" s="961" t="s">
        <v>3816</v>
      </c>
      <c r="AR11" s="961" t="s">
        <v>3816</v>
      </c>
      <c r="AS11" s="1215">
        <f t="shared" si="8"/>
        <v>0</v>
      </c>
      <c r="AT11" s="1265"/>
      <c r="AU11" s="1265"/>
      <c r="AV11" s="1265" t="s">
        <v>3874</v>
      </c>
      <c r="AW11" s="1265">
        <v>1</v>
      </c>
      <c r="AX11" s="1203"/>
      <c r="AY11" s="956"/>
      <c r="AZ11" s="1221" t="s">
        <v>3760</v>
      </c>
      <c r="BA11" s="950"/>
      <c r="BB11" s="950"/>
      <c r="BC11" s="950"/>
      <c r="BD11" s="950"/>
      <c r="BE11" s="950"/>
      <c r="BF11" s="950"/>
      <c r="BG11" s="950"/>
      <c r="BH11" s="950"/>
      <c r="BI11" s="950"/>
    </row>
    <row r="12" spans="1:61" ht="16.149999999999999" hidden="1" customHeight="1" thickBot="1">
      <c r="A12" s="1677"/>
      <c r="B12" s="1485"/>
      <c r="C12" s="1197" t="s">
        <v>21</v>
      </c>
      <c r="D12" s="1226" t="s">
        <v>3807</v>
      </c>
      <c r="E12" s="950" t="s">
        <v>3807</v>
      </c>
      <c r="F12" s="950" t="s">
        <v>3807</v>
      </c>
      <c r="G12" s="950" t="s">
        <v>3807</v>
      </c>
      <c r="H12" s="950" t="s">
        <v>3807</v>
      </c>
      <c r="I12" s="950" t="s">
        <v>3807</v>
      </c>
      <c r="J12" s="950">
        <f t="shared" si="0"/>
        <v>0</v>
      </c>
      <c r="K12" s="958" t="s">
        <v>3807</v>
      </c>
      <c r="L12" s="961" t="s">
        <v>3807</v>
      </c>
      <c r="M12" s="967">
        <f t="shared" si="1"/>
        <v>0</v>
      </c>
      <c r="N12" s="1228" t="s">
        <v>3816</v>
      </c>
      <c r="O12" s="961" t="s">
        <v>3816</v>
      </c>
      <c r="P12" s="961" t="s">
        <v>3816</v>
      </c>
      <c r="Q12" s="1215">
        <f t="shared" si="2"/>
        <v>0</v>
      </c>
      <c r="R12" s="962" t="s">
        <v>3807</v>
      </c>
      <c r="S12" s="950" t="s">
        <v>3807</v>
      </c>
      <c r="T12" s="950" t="s">
        <v>3807</v>
      </c>
      <c r="U12" s="950" t="s">
        <v>3807</v>
      </c>
      <c r="V12" s="950" t="s">
        <v>3807</v>
      </c>
      <c r="W12" s="950" t="s">
        <v>3807</v>
      </c>
      <c r="X12" s="950">
        <f t="shared" si="3"/>
        <v>0</v>
      </c>
      <c r="Y12" s="958" t="s">
        <v>3807</v>
      </c>
      <c r="Z12" s="961" t="s">
        <v>3807</v>
      </c>
      <c r="AA12" s="967">
        <f t="shared" si="4"/>
        <v>0</v>
      </c>
      <c r="AB12" s="1228" t="s">
        <v>3816</v>
      </c>
      <c r="AC12" s="961" t="s">
        <v>3816</v>
      </c>
      <c r="AD12" s="961" t="s">
        <v>3816</v>
      </c>
      <c r="AE12" s="1215">
        <f t="shared" si="5"/>
        <v>0</v>
      </c>
      <c r="AF12" s="962" t="s">
        <v>3807</v>
      </c>
      <c r="AG12" s="950" t="s">
        <v>3807</v>
      </c>
      <c r="AH12" s="950" t="s">
        <v>3807</v>
      </c>
      <c r="AI12" s="950" t="s">
        <v>3807</v>
      </c>
      <c r="AJ12" s="961" t="s">
        <v>3807</v>
      </c>
      <c r="AK12" s="961" t="s">
        <v>3807</v>
      </c>
      <c r="AL12" s="1215">
        <f t="shared" si="6"/>
        <v>0</v>
      </c>
      <c r="AM12" s="958" t="s">
        <v>3807</v>
      </c>
      <c r="AN12" s="961" t="s">
        <v>3807</v>
      </c>
      <c r="AO12" s="967">
        <f t="shared" si="7"/>
        <v>0</v>
      </c>
      <c r="AP12" s="1228" t="s">
        <v>3816</v>
      </c>
      <c r="AQ12" s="961" t="s">
        <v>3816</v>
      </c>
      <c r="AR12" s="961" t="s">
        <v>3816</v>
      </c>
      <c r="AS12" s="1215">
        <f t="shared" si="8"/>
        <v>0</v>
      </c>
      <c r="AT12" s="1265"/>
      <c r="AU12" s="1265"/>
      <c r="AV12" s="1265"/>
      <c r="AW12" s="1265"/>
      <c r="AX12" s="1203"/>
      <c r="AY12" s="1203" t="s">
        <v>3787</v>
      </c>
      <c r="AZ12" s="1221" t="s">
        <v>3760</v>
      </c>
      <c r="BA12" s="950"/>
      <c r="BB12" s="950"/>
      <c r="BC12" s="950"/>
      <c r="BD12" s="950"/>
      <c r="BE12" s="950"/>
      <c r="BF12" s="950"/>
      <c r="BG12" s="950"/>
      <c r="BH12" s="950"/>
      <c r="BI12" s="950"/>
    </row>
    <row r="13" spans="1:61" ht="16.149999999999999" hidden="1" customHeight="1" thickBot="1">
      <c r="A13" s="1677"/>
      <c r="B13" s="1485"/>
      <c r="C13" s="1197" t="s">
        <v>23</v>
      </c>
      <c r="D13" s="1226" t="s">
        <v>3807</v>
      </c>
      <c r="E13" s="950" t="s">
        <v>3807</v>
      </c>
      <c r="F13" s="950" t="s">
        <v>3807</v>
      </c>
      <c r="G13" s="950" t="s">
        <v>3807</v>
      </c>
      <c r="H13" s="950" t="s">
        <v>3807</v>
      </c>
      <c r="I13" s="950" t="s">
        <v>3807</v>
      </c>
      <c r="J13" s="950">
        <f t="shared" si="0"/>
        <v>0</v>
      </c>
      <c r="K13" s="958" t="s">
        <v>3807</v>
      </c>
      <c r="L13" s="961" t="s">
        <v>3807</v>
      </c>
      <c r="M13" s="967">
        <f t="shared" si="1"/>
        <v>0</v>
      </c>
      <c r="N13" s="1228" t="s">
        <v>3816</v>
      </c>
      <c r="O13" s="961" t="s">
        <v>3816</v>
      </c>
      <c r="P13" s="961" t="s">
        <v>3816</v>
      </c>
      <c r="Q13" s="1215">
        <f t="shared" si="2"/>
        <v>0</v>
      </c>
      <c r="R13" s="962" t="s">
        <v>3807</v>
      </c>
      <c r="S13" s="950" t="s">
        <v>3807</v>
      </c>
      <c r="T13" s="950" t="s">
        <v>3807</v>
      </c>
      <c r="U13" s="950" t="s">
        <v>3807</v>
      </c>
      <c r="V13" s="950" t="s">
        <v>3807</v>
      </c>
      <c r="W13" s="950" t="s">
        <v>3807</v>
      </c>
      <c r="X13" s="950">
        <f t="shared" si="3"/>
        <v>0</v>
      </c>
      <c r="Y13" s="958" t="s">
        <v>3807</v>
      </c>
      <c r="Z13" s="961" t="s">
        <v>3807</v>
      </c>
      <c r="AA13" s="967">
        <f t="shared" si="4"/>
        <v>0</v>
      </c>
      <c r="AB13" s="1228" t="s">
        <v>3816</v>
      </c>
      <c r="AC13" s="961" t="s">
        <v>3816</v>
      </c>
      <c r="AD13" s="961" t="s">
        <v>3816</v>
      </c>
      <c r="AE13" s="1215">
        <f t="shared" si="5"/>
        <v>0</v>
      </c>
      <c r="AF13" s="962" t="s">
        <v>3807</v>
      </c>
      <c r="AG13" s="950" t="s">
        <v>3807</v>
      </c>
      <c r="AH13" s="950" t="s">
        <v>3807</v>
      </c>
      <c r="AI13" s="950" t="s">
        <v>3807</v>
      </c>
      <c r="AJ13" s="961" t="s">
        <v>3807</v>
      </c>
      <c r="AK13" s="961" t="s">
        <v>3807</v>
      </c>
      <c r="AL13" s="1215">
        <f t="shared" si="6"/>
        <v>0</v>
      </c>
      <c r="AM13" s="958" t="s">
        <v>3807</v>
      </c>
      <c r="AN13" s="961" t="s">
        <v>3807</v>
      </c>
      <c r="AO13" s="967">
        <f t="shared" si="7"/>
        <v>0</v>
      </c>
      <c r="AP13" s="1228" t="s">
        <v>3816</v>
      </c>
      <c r="AQ13" s="961" t="s">
        <v>3816</v>
      </c>
      <c r="AR13" s="961" t="s">
        <v>3816</v>
      </c>
      <c r="AS13" s="1215">
        <f t="shared" si="8"/>
        <v>0</v>
      </c>
      <c r="AT13" s="1265"/>
      <c r="AU13" s="1265"/>
      <c r="AV13" s="1265"/>
      <c r="AW13" s="1265"/>
      <c r="AX13" s="1203"/>
      <c r="AY13" s="1203"/>
      <c r="AZ13" s="1221" t="s">
        <v>3760</v>
      </c>
      <c r="BA13" s="950"/>
      <c r="BB13" s="950"/>
      <c r="BC13" s="950"/>
      <c r="BD13" s="950"/>
      <c r="BE13" s="950"/>
      <c r="BF13" s="950"/>
      <c r="BG13" s="950"/>
      <c r="BH13" s="950"/>
      <c r="BI13" s="950"/>
    </row>
    <row r="14" spans="1:61" ht="16.149999999999999" hidden="1" customHeight="1" thickBot="1">
      <c r="A14" s="1677"/>
      <c r="B14" s="1485"/>
      <c r="C14" s="1197" t="s">
        <v>24</v>
      </c>
      <c r="D14" s="1226" t="s">
        <v>3807</v>
      </c>
      <c r="E14" s="950" t="s">
        <v>3807</v>
      </c>
      <c r="F14" s="950" t="s">
        <v>3807</v>
      </c>
      <c r="G14" s="950" t="s">
        <v>3807</v>
      </c>
      <c r="H14" s="950" t="s">
        <v>3807</v>
      </c>
      <c r="I14" s="950" t="s">
        <v>3807</v>
      </c>
      <c r="J14" s="950">
        <f t="shared" si="0"/>
        <v>0</v>
      </c>
      <c r="K14" s="958" t="s">
        <v>3807</v>
      </c>
      <c r="L14" s="961" t="s">
        <v>3807</v>
      </c>
      <c r="M14" s="967">
        <f t="shared" si="1"/>
        <v>0</v>
      </c>
      <c r="N14" s="1228" t="s">
        <v>3816</v>
      </c>
      <c r="O14" s="961" t="s">
        <v>3816</v>
      </c>
      <c r="P14" s="961" t="s">
        <v>3816</v>
      </c>
      <c r="Q14" s="1215">
        <f t="shared" si="2"/>
        <v>0</v>
      </c>
      <c r="R14" s="962" t="s">
        <v>3807</v>
      </c>
      <c r="S14" s="950" t="s">
        <v>3807</v>
      </c>
      <c r="T14" s="950" t="s">
        <v>3807</v>
      </c>
      <c r="U14" s="950" t="s">
        <v>3807</v>
      </c>
      <c r="V14" s="950" t="s">
        <v>3807</v>
      </c>
      <c r="W14" s="950" t="s">
        <v>3807</v>
      </c>
      <c r="X14" s="950">
        <f t="shared" si="3"/>
        <v>0</v>
      </c>
      <c r="Y14" s="958" t="s">
        <v>3807</v>
      </c>
      <c r="Z14" s="961" t="s">
        <v>3807</v>
      </c>
      <c r="AA14" s="967">
        <f t="shared" si="4"/>
        <v>0</v>
      </c>
      <c r="AB14" s="1228" t="s">
        <v>3816</v>
      </c>
      <c r="AC14" s="961" t="s">
        <v>3816</v>
      </c>
      <c r="AD14" s="961" t="s">
        <v>3816</v>
      </c>
      <c r="AE14" s="1215">
        <f t="shared" si="5"/>
        <v>0</v>
      </c>
      <c r="AF14" s="962" t="s">
        <v>3807</v>
      </c>
      <c r="AG14" s="950" t="s">
        <v>3807</v>
      </c>
      <c r="AH14" s="950" t="s">
        <v>3807</v>
      </c>
      <c r="AI14" s="950" t="s">
        <v>3807</v>
      </c>
      <c r="AJ14" s="961" t="s">
        <v>3807</v>
      </c>
      <c r="AK14" s="961" t="s">
        <v>3807</v>
      </c>
      <c r="AL14" s="1215">
        <f t="shared" si="6"/>
        <v>0</v>
      </c>
      <c r="AM14" s="958" t="s">
        <v>3807</v>
      </c>
      <c r="AN14" s="961" t="s">
        <v>3807</v>
      </c>
      <c r="AO14" s="967">
        <f t="shared" si="7"/>
        <v>0</v>
      </c>
      <c r="AP14" s="1228" t="s">
        <v>3816</v>
      </c>
      <c r="AQ14" s="961" t="s">
        <v>3816</v>
      </c>
      <c r="AR14" s="961" t="s">
        <v>3816</v>
      </c>
      <c r="AS14" s="1215">
        <f t="shared" si="8"/>
        <v>0</v>
      </c>
      <c r="AT14" s="1265"/>
      <c r="AU14" s="1265"/>
      <c r="AV14" s="1265"/>
      <c r="AW14" s="1265"/>
      <c r="AX14" s="1203"/>
      <c r="AY14" s="1203"/>
      <c r="AZ14" s="1221" t="s">
        <v>3760</v>
      </c>
      <c r="BA14" s="950"/>
      <c r="BB14" s="950"/>
      <c r="BC14" s="950"/>
      <c r="BD14" s="950"/>
      <c r="BE14" s="950"/>
      <c r="BF14" s="950"/>
      <c r="BG14" s="950"/>
      <c r="BH14" s="950"/>
      <c r="BI14" s="950"/>
    </row>
    <row r="15" spans="1:61" ht="16.149999999999999" hidden="1" customHeight="1" thickBot="1">
      <c r="A15" s="1677"/>
      <c r="B15" s="1485"/>
      <c r="C15" s="1197" t="s">
        <v>25</v>
      </c>
      <c r="D15" s="1226" t="s">
        <v>3846</v>
      </c>
      <c r="E15" s="950" t="s">
        <v>3807</v>
      </c>
      <c r="F15" s="950" t="s">
        <v>3807</v>
      </c>
      <c r="G15" s="950" t="s">
        <v>3807</v>
      </c>
      <c r="H15" s="950" t="s">
        <v>3807</v>
      </c>
      <c r="I15" s="950" t="s">
        <v>3807</v>
      </c>
      <c r="J15" s="950">
        <f t="shared" si="0"/>
        <v>0</v>
      </c>
      <c r="K15" s="958" t="s">
        <v>3807</v>
      </c>
      <c r="L15" s="961" t="s">
        <v>3807</v>
      </c>
      <c r="M15" s="967">
        <f t="shared" si="1"/>
        <v>0</v>
      </c>
      <c r="N15" s="1228" t="s">
        <v>3816</v>
      </c>
      <c r="O15" s="961" t="s">
        <v>3816</v>
      </c>
      <c r="P15" s="961" t="s">
        <v>3816</v>
      </c>
      <c r="Q15" s="1215">
        <f t="shared" si="2"/>
        <v>0</v>
      </c>
      <c r="R15" s="962" t="s">
        <v>3807</v>
      </c>
      <c r="S15" s="950" t="s">
        <v>3807</v>
      </c>
      <c r="T15" s="950" t="s">
        <v>3807</v>
      </c>
      <c r="U15" s="950" t="s">
        <v>3807</v>
      </c>
      <c r="V15" s="950" t="s">
        <v>3807</v>
      </c>
      <c r="W15" s="950" t="s">
        <v>3807</v>
      </c>
      <c r="X15" s="950">
        <f t="shared" si="3"/>
        <v>0</v>
      </c>
      <c r="Y15" s="958" t="s">
        <v>3807</v>
      </c>
      <c r="Z15" s="961" t="s">
        <v>3807</v>
      </c>
      <c r="AA15" s="967">
        <f t="shared" si="4"/>
        <v>0</v>
      </c>
      <c r="AB15" s="1228" t="s">
        <v>3816</v>
      </c>
      <c r="AC15" s="961" t="s">
        <v>3816</v>
      </c>
      <c r="AD15" s="961" t="s">
        <v>3816</v>
      </c>
      <c r="AE15" s="1215">
        <f t="shared" si="5"/>
        <v>0</v>
      </c>
      <c r="AF15" s="962" t="s">
        <v>3807</v>
      </c>
      <c r="AG15" s="1263" t="s">
        <v>3805</v>
      </c>
      <c r="AH15" s="957" t="s">
        <v>3814</v>
      </c>
      <c r="AI15" s="950" t="s">
        <v>3807</v>
      </c>
      <c r="AJ15" s="961" t="s">
        <v>3807</v>
      </c>
      <c r="AK15" s="961" t="s">
        <v>3807</v>
      </c>
      <c r="AL15" s="1215">
        <f t="shared" si="6"/>
        <v>1</v>
      </c>
      <c r="AM15" s="958" t="s">
        <v>3807</v>
      </c>
      <c r="AN15" s="961" t="s">
        <v>3816</v>
      </c>
      <c r="AO15" s="967">
        <f t="shared" si="7"/>
        <v>0</v>
      </c>
      <c r="AP15" s="1228" t="s">
        <v>3816</v>
      </c>
      <c r="AQ15" s="961" t="s">
        <v>3816</v>
      </c>
      <c r="AR15" s="961" t="s">
        <v>3816</v>
      </c>
      <c r="AS15" s="1215">
        <f t="shared" si="8"/>
        <v>0</v>
      </c>
      <c r="AT15" s="1265"/>
      <c r="AU15" s="1265"/>
      <c r="AV15" s="1265" t="s">
        <v>3874</v>
      </c>
      <c r="AW15" s="1265">
        <v>1</v>
      </c>
      <c r="AX15" s="1203"/>
      <c r="AY15" s="1203" t="s">
        <v>3847</v>
      </c>
      <c r="AZ15" s="1221" t="s">
        <v>3760</v>
      </c>
      <c r="BA15" s="950"/>
      <c r="BB15" s="950"/>
      <c r="BC15" s="950"/>
      <c r="BD15" s="950"/>
      <c r="BE15" s="950"/>
      <c r="BF15" s="950"/>
      <c r="BG15" s="950"/>
      <c r="BH15" s="950"/>
      <c r="BI15" s="950"/>
    </row>
    <row r="16" spans="1:61" ht="16.149999999999999" hidden="1" customHeight="1" thickBot="1">
      <c r="A16" s="1677"/>
      <c r="B16" s="1485"/>
      <c r="C16" s="1197" t="s">
        <v>26</v>
      </c>
      <c r="D16" s="1226" t="s">
        <v>3807</v>
      </c>
      <c r="E16" s="950" t="s">
        <v>3807</v>
      </c>
      <c r="F16" s="950" t="s">
        <v>3807</v>
      </c>
      <c r="G16" s="950" t="s">
        <v>3807</v>
      </c>
      <c r="H16" s="950" t="s">
        <v>3807</v>
      </c>
      <c r="I16" s="950" t="s">
        <v>3807</v>
      </c>
      <c r="J16" s="950">
        <f t="shared" si="0"/>
        <v>0</v>
      </c>
      <c r="K16" s="958" t="s">
        <v>3807</v>
      </c>
      <c r="L16" s="961" t="s">
        <v>3807</v>
      </c>
      <c r="M16" s="967">
        <f t="shared" si="1"/>
        <v>0</v>
      </c>
      <c r="N16" s="1228" t="s">
        <v>3816</v>
      </c>
      <c r="O16" s="961" t="s">
        <v>3816</v>
      </c>
      <c r="P16" s="961" t="s">
        <v>3816</v>
      </c>
      <c r="Q16" s="1215">
        <f t="shared" si="2"/>
        <v>0</v>
      </c>
      <c r="R16" s="962" t="s">
        <v>3807</v>
      </c>
      <c r="S16" s="950" t="s">
        <v>3807</v>
      </c>
      <c r="T16" s="950" t="s">
        <v>3807</v>
      </c>
      <c r="U16" s="950" t="s">
        <v>3807</v>
      </c>
      <c r="V16" s="950" t="s">
        <v>3807</v>
      </c>
      <c r="W16" s="950" t="s">
        <v>3807</v>
      </c>
      <c r="X16" s="950">
        <f t="shared" si="3"/>
        <v>0</v>
      </c>
      <c r="Y16" s="958" t="s">
        <v>3807</v>
      </c>
      <c r="Z16" s="961" t="s">
        <v>3807</v>
      </c>
      <c r="AA16" s="967">
        <f t="shared" si="4"/>
        <v>0</v>
      </c>
      <c r="AB16" s="1228" t="s">
        <v>3816</v>
      </c>
      <c r="AC16" s="961" t="s">
        <v>3816</v>
      </c>
      <c r="AD16" s="961" t="s">
        <v>3816</v>
      </c>
      <c r="AE16" s="1215">
        <f t="shared" si="5"/>
        <v>0</v>
      </c>
      <c r="AF16" s="962" t="s">
        <v>3807</v>
      </c>
      <c r="AG16" s="950" t="s">
        <v>3807</v>
      </c>
      <c r="AH16" s="950" t="s">
        <v>3807</v>
      </c>
      <c r="AI16" s="950" t="s">
        <v>3807</v>
      </c>
      <c r="AJ16" s="961" t="s">
        <v>3807</v>
      </c>
      <c r="AK16" s="961" t="s">
        <v>3807</v>
      </c>
      <c r="AL16" s="1215">
        <f t="shared" si="6"/>
        <v>0</v>
      </c>
      <c r="AM16" s="958" t="s">
        <v>3807</v>
      </c>
      <c r="AN16" s="961" t="s">
        <v>3807</v>
      </c>
      <c r="AO16" s="967">
        <f t="shared" si="7"/>
        <v>0</v>
      </c>
      <c r="AP16" s="1228" t="s">
        <v>3816</v>
      </c>
      <c r="AQ16" s="961" t="s">
        <v>3816</v>
      </c>
      <c r="AR16" s="961" t="s">
        <v>3816</v>
      </c>
      <c r="AS16" s="1215">
        <f t="shared" si="8"/>
        <v>0</v>
      </c>
      <c r="AT16" s="1265"/>
      <c r="AU16" s="1265"/>
      <c r="AV16" s="1265"/>
      <c r="AW16" s="1265"/>
      <c r="AX16" s="1203"/>
      <c r="AY16" s="1203"/>
      <c r="AZ16" s="1221" t="s">
        <v>3760</v>
      </c>
      <c r="BA16" s="950"/>
      <c r="BB16" s="950"/>
      <c r="BC16" s="950"/>
      <c r="BD16" s="950"/>
      <c r="BE16" s="950"/>
      <c r="BF16" s="950"/>
      <c r="BG16" s="950"/>
      <c r="BH16" s="950"/>
      <c r="BI16" s="950"/>
    </row>
    <row r="17" spans="1:61" ht="16.149999999999999" hidden="1" customHeight="1" thickBot="1">
      <c r="A17" s="1677"/>
      <c r="B17" s="1485"/>
      <c r="C17" s="1197" t="s">
        <v>4290</v>
      </c>
      <c r="D17" s="1226" t="s">
        <v>3807</v>
      </c>
      <c r="E17" s="950" t="s">
        <v>3807</v>
      </c>
      <c r="F17" s="950" t="s">
        <v>3807</v>
      </c>
      <c r="G17" s="950" t="s">
        <v>3807</v>
      </c>
      <c r="H17" s="950" t="s">
        <v>3807</v>
      </c>
      <c r="I17" s="950" t="s">
        <v>3807</v>
      </c>
      <c r="J17" s="950">
        <f t="shared" si="0"/>
        <v>0</v>
      </c>
      <c r="K17" s="958" t="s">
        <v>3807</v>
      </c>
      <c r="L17" s="961" t="s">
        <v>3807</v>
      </c>
      <c r="M17" s="967">
        <f t="shared" si="1"/>
        <v>0</v>
      </c>
      <c r="N17" s="1228" t="s">
        <v>3816</v>
      </c>
      <c r="O17" s="961" t="s">
        <v>3816</v>
      </c>
      <c r="P17" s="961" t="s">
        <v>3816</v>
      </c>
      <c r="Q17" s="1215">
        <f t="shared" si="2"/>
        <v>0</v>
      </c>
      <c r="R17" s="962" t="s">
        <v>3807</v>
      </c>
      <c r="S17" s="950" t="s">
        <v>3807</v>
      </c>
      <c r="T17" s="950" t="s">
        <v>3807</v>
      </c>
      <c r="U17" s="950" t="s">
        <v>3807</v>
      </c>
      <c r="V17" s="950" t="s">
        <v>3807</v>
      </c>
      <c r="W17" s="950" t="s">
        <v>3807</v>
      </c>
      <c r="X17" s="950">
        <f t="shared" si="3"/>
        <v>0</v>
      </c>
      <c r="Y17" s="958" t="s">
        <v>3807</v>
      </c>
      <c r="Z17" s="961" t="s">
        <v>3807</v>
      </c>
      <c r="AA17" s="967">
        <f t="shared" si="4"/>
        <v>0</v>
      </c>
      <c r="AB17" s="1228" t="s">
        <v>3816</v>
      </c>
      <c r="AC17" s="961" t="s">
        <v>3816</v>
      </c>
      <c r="AD17" s="961" t="s">
        <v>3816</v>
      </c>
      <c r="AE17" s="1215">
        <f t="shared" si="5"/>
        <v>0</v>
      </c>
      <c r="AF17" s="962" t="s">
        <v>3807</v>
      </c>
      <c r="AG17" s="950" t="s">
        <v>3807</v>
      </c>
      <c r="AH17" s="950" t="s">
        <v>3807</v>
      </c>
      <c r="AI17" s="950" t="s">
        <v>3807</v>
      </c>
      <c r="AJ17" s="961" t="s">
        <v>3807</v>
      </c>
      <c r="AK17" s="961" t="s">
        <v>3807</v>
      </c>
      <c r="AL17" s="1215">
        <f t="shared" si="6"/>
        <v>0</v>
      </c>
      <c r="AM17" s="958" t="s">
        <v>3807</v>
      </c>
      <c r="AN17" s="961" t="s">
        <v>3807</v>
      </c>
      <c r="AO17" s="967">
        <f t="shared" si="7"/>
        <v>0</v>
      </c>
      <c r="AP17" s="1228" t="s">
        <v>3816</v>
      </c>
      <c r="AQ17" s="961" t="s">
        <v>3816</v>
      </c>
      <c r="AR17" s="961" t="s">
        <v>3816</v>
      </c>
      <c r="AS17" s="1215">
        <f t="shared" si="8"/>
        <v>0</v>
      </c>
      <c r="AT17" s="1265"/>
      <c r="AU17" s="1265"/>
      <c r="AV17" s="1265"/>
      <c r="AW17" s="1265"/>
      <c r="AX17" s="1203"/>
      <c r="AY17" s="1203"/>
      <c r="AZ17" s="1221" t="s">
        <v>3760</v>
      </c>
      <c r="BA17" s="950"/>
      <c r="BB17" s="950"/>
      <c r="BC17" s="950"/>
      <c r="BD17" s="950"/>
      <c r="BE17" s="950"/>
      <c r="BF17" s="950"/>
      <c r="BG17" s="950"/>
      <c r="BH17" s="950"/>
      <c r="BI17" s="950"/>
    </row>
    <row r="18" spans="1:61" ht="16.149999999999999" hidden="1" customHeight="1" thickBot="1">
      <c r="A18" s="1677"/>
      <c r="B18" s="1485"/>
      <c r="C18" s="1197" t="s">
        <v>28</v>
      </c>
      <c r="D18" s="1226" t="s">
        <v>3807</v>
      </c>
      <c r="E18" s="950" t="s">
        <v>3807</v>
      </c>
      <c r="F18" s="950" t="s">
        <v>3807</v>
      </c>
      <c r="G18" s="950" t="s">
        <v>3807</v>
      </c>
      <c r="H18" s="950" t="s">
        <v>3807</v>
      </c>
      <c r="I18" s="950" t="s">
        <v>3807</v>
      </c>
      <c r="J18" s="950">
        <f t="shared" si="0"/>
        <v>0</v>
      </c>
      <c r="K18" s="958" t="s">
        <v>3807</v>
      </c>
      <c r="L18" s="961" t="s">
        <v>3807</v>
      </c>
      <c r="M18" s="967">
        <f t="shared" si="1"/>
        <v>0</v>
      </c>
      <c r="N18" s="1228" t="s">
        <v>3816</v>
      </c>
      <c r="O18" s="961" t="s">
        <v>3816</v>
      </c>
      <c r="P18" s="961" t="s">
        <v>3816</v>
      </c>
      <c r="Q18" s="1215">
        <f t="shared" si="2"/>
        <v>0</v>
      </c>
      <c r="R18" s="962" t="s">
        <v>3807</v>
      </c>
      <c r="S18" s="950" t="s">
        <v>3807</v>
      </c>
      <c r="T18" s="950" t="s">
        <v>3807</v>
      </c>
      <c r="U18" s="950" t="s">
        <v>3807</v>
      </c>
      <c r="V18" s="950" t="s">
        <v>3807</v>
      </c>
      <c r="W18" s="950" t="s">
        <v>3807</v>
      </c>
      <c r="X18" s="950">
        <f t="shared" si="3"/>
        <v>0</v>
      </c>
      <c r="Y18" s="958" t="s">
        <v>3807</v>
      </c>
      <c r="Z18" s="961" t="s">
        <v>3807</v>
      </c>
      <c r="AA18" s="967">
        <f t="shared" si="4"/>
        <v>0</v>
      </c>
      <c r="AB18" s="1228" t="s">
        <v>3816</v>
      </c>
      <c r="AC18" s="961" t="s">
        <v>3816</v>
      </c>
      <c r="AD18" s="961" t="s">
        <v>3816</v>
      </c>
      <c r="AE18" s="1215">
        <f t="shared" si="5"/>
        <v>0</v>
      </c>
      <c r="AF18" s="962" t="s">
        <v>3807</v>
      </c>
      <c r="AG18" s="950" t="s">
        <v>3807</v>
      </c>
      <c r="AH18" s="950" t="s">
        <v>3807</v>
      </c>
      <c r="AI18" s="950" t="s">
        <v>3807</v>
      </c>
      <c r="AJ18" s="961" t="s">
        <v>3807</v>
      </c>
      <c r="AK18" s="961" t="s">
        <v>3807</v>
      </c>
      <c r="AL18" s="1215">
        <f t="shared" si="6"/>
        <v>0</v>
      </c>
      <c r="AM18" s="958" t="s">
        <v>3807</v>
      </c>
      <c r="AN18" s="961" t="s">
        <v>3807</v>
      </c>
      <c r="AO18" s="967">
        <f t="shared" si="7"/>
        <v>0</v>
      </c>
      <c r="AP18" s="1228" t="s">
        <v>3816</v>
      </c>
      <c r="AQ18" s="961" t="s">
        <v>3816</v>
      </c>
      <c r="AR18" s="961" t="s">
        <v>3816</v>
      </c>
      <c r="AS18" s="1215">
        <f t="shared" si="8"/>
        <v>0</v>
      </c>
      <c r="AT18" s="1265"/>
      <c r="AU18" s="1265"/>
      <c r="AV18" s="1265"/>
      <c r="AW18" s="1265"/>
      <c r="AX18" s="1203"/>
      <c r="AY18" s="1203" t="s">
        <v>3788</v>
      </c>
      <c r="AZ18" s="1221" t="s">
        <v>3760</v>
      </c>
      <c r="BA18" s="950"/>
      <c r="BB18" s="950"/>
      <c r="BC18" s="950"/>
      <c r="BD18" s="950"/>
      <c r="BE18" s="950"/>
      <c r="BF18" s="950"/>
      <c r="BG18" s="950"/>
      <c r="BH18" s="950"/>
      <c r="BI18" s="950"/>
    </row>
    <row r="19" spans="1:61" ht="16.149999999999999" hidden="1" customHeight="1" thickBot="1">
      <c r="A19" s="1677"/>
      <c r="B19" s="1485"/>
      <c r="C19" s="1197" t="s">
        <v>29</v>
      </c>
      <c r="D19" s="1226" t="s">
        <v>3807</v>
      </c>
      <c r="E19" s="950" t="s">
        <v>3807</v>
      </c>
      <c r="F19" s="950" t="s">
        <v>3807</v>
      </c>
      <c r="G19" s="950" t="s">
        <v>3807</v>
      </c>
      <c r="H19" s="950" t="s">
        <v>3807</v>
      </c>
      <c r="I19" s="950" t="s">
        <v>3807</v>
      </c>
      <c r="J19" s="950">
        <f t="shared" si="0"/>
        <v>0</v>
      </c>
      <c r="K19" s="958" t="s">
        <v>3807</v>
      </c>
      <c r="L19" s="961" t="s">
        <v>3807</v>
      </c>
      <c r="M19" s="967">
        <f t="shared" si="1"/>
        <v>0</v>
      </c>
      <c r="N19" s="1228" t="s">
        <v>3816</v>
      </c>
      <c r="O19" s="961" t="s">
        <v>3816</v>
      </c>
      <c r="P19" s="961" t="s">
        <v>3816</v>
      </c>
      <c r="Q19" s="1215">
        <f t="shared" si="2"/>
        <v>0</v>
      </c>
      <c r="R19" s="962" t="s">
        <v>3807</v>
      </c>
      <c r="S19" s="950" t="s">
        <v>3807</v>
      </c>
      <c r="T19" s="950" t="s">
        <v>3807</v>
      </c>
      <c r="U19" s="950" t="s">
        <v>3807</v>
      </c>
      <c r="V19" s="950" t="s">
        <v>3807</v>
      </c>
      <c r="W19" s="950" t="s">
        <v>3807</v>
      </c>
      <c r="X19" s="950">
        <f t="shared" si="3"/>
        <v>0</v>
      </c>
      <c r="Y19" s="958" t="s">
        <v>3807</v>
      </c>
      <c r="Z19" s="961" t="s">
        <v>3807</v>
      </c>
      <c r="AA19" s="967">
        <f t="shared" si="4"/>
        <v>0</v>
      </c>
      <c r="AB19" s="1228" t="s">
        <v>3816</v>
      </c>
      <c r="AC19" s="961" t="s">
        <v>3816</v>
      </c>
      <c r="AD19" s="961" t="s">
        <v>3816</v>
      </c>
      <c r="AE19" s="1215">
        <f t="shared" si="5"/>
        <v>0</v>
      </c>
      <c r="AF19" s="962" t="s">
        <v>3807</v>
      </c>
      <c r="AG19" s="950" t="s">
        <v>3807</v>
      </c>
      <c r="AH19" s="950" t="s">
        <v>3807</v>
      </c>
      <c r="AI19" s="950" t="s">
        <v>3807</v>
      </c>
      <c r="AJ19" s="961" t="s">
        <v>3807</v>
      </c>
      <c r="AK19" s="961" t="s">
        <v>3807</v>
      </c>
      <c r="AL19" s="1215">
        <f t="shared" si="6"/>
        <v>0</v>
      </c>
      <c r="AM19" s="958" t="s">
        <v>3807</v>
      </c>
      <c r="AN19" s="961" t="s">
        <v>3807</v>
      </c>
      <c r="AO19" s="967">
        <f t="shared" si="7"/>
        <v>0</v>
      </c>
      <c r="AP19" s="1267" t="s">
        <v>3815</v>
      </c>
      <c r="AQ19" s="957" t="s">
        <v>3814</v>
      </c>
      <c r="AR19" s="957" t="s">
        <v>3814</v>
      </c>
      <c r="AS19" s="1215">
        <f t="shared" si="8"/>
        <v>1</v>
      </c>
      <c r="AT19" s="1265"/>
      <c r="AU19" s="1265"/>
      <c r="AV19" s="1265" t="s">
        <v>3874</v>
      </c>
      <c r="AW19" s="1265">
        <v>1</v>
      </c>
      <c r="AX19" s="1204"/>
      <c r="AY19" s="1204" t="s">
        <v>3731</v>
      </c>
      <c r="AZ19" s="1221" t="s">
        <v>3760</v>
      </c>
      <c r="BA19" s="950"/>
      <c r="BB19" s="950"/>
      <c r="BC19" s="950"/>
      <c r="BD19" s="950"/>
      <c r="BE19" s="950"/>
      <c r="BF19" s="950"/>
      <c r="BG19" s="950"/>
      <c r="BH19" s="950"/>
      <c r="BI19" s="950"/>
    </row>
    <row r="20" spans="1:61" ht="16.149999999999999" hidden="1" customHeight="1" thickBot="1">
      <c r="A20" s="1677"/>
      <c r="B20" s="1485"/>
      <c r="C20" s="1197" t="s">
        <v>30</v>
      </c>
      <c r="D20" s="1226" t="s">
        <v>3807</v>
      </c>
      <c r="E20" s="950" t="s">
        <v>3807</v>
      </c>
      <c r="F20" s="950" t="s">
        <v>3807</v>
      </c>
      <c r="G20" s="950" t="s">
        <v>3807</v>
      </c>
      <c r="H20" s="950" t="s">
        <v>3807</v>
      </c>
      <c r="I20" s="950" t="s">
        <v>3807</v>
      </c>
      <c r="J20" s="950">
        <f t="shared" si="0"/>
        <v>0</v>
      </c>
      <c r="K20" s="958" t="s">
        <v>3807</v>
      </c>
      <c r="L20" s="961" t="s">
        <v>3807</v>
      </c>
      <c r="M20" s="967">
        <f t="shared" si="1"/>
        <v>0</v>
      </c>
      <c r="N20" s="1228" t="s">
        <v>3816</v>
      </c>
      <c r="O20" s="961" t="s">
        <v>3816</v>
      </c>
      <c r="P20" s="961" t="s">
        <v>3816</v>
      </c>
      <c r="Q20" s="1215">
        <f t="shared" si="2"/>
        <v>0</v>
      </c>
      <c r="R20" s="962" t="s">
        <v>3807</v>
      </c>
      <c r="S20" s="950" t="s">
        <v>3807</v>
      </c>
      <c r="T20" s="950" t="s">
        <v>3807</v>
      </c>
      <c r="U20" s="950" t="s">
        <v>3807</v>
      </c>
      <c r="V20" s="950" t="s">
        <v>3807</v>
      </c>
      <c r="W20" s="950" t="s">
        <v>3807</v>
      </c>
      <c r="X20" s="950">
        <f t="shared" si="3"/>
        <v>0</v>
      </c>
      <c r="Y20" s="958" t="s">
        <v>3807</v>
      </c>
      <c r="Z20" s="961" t="s">
        <v>3807</v>
      </c>
      <c r="AA20" s="967">
        <f t="shared" si="4"/>
        <v>0</v>
      </c>
      <c r="AB20" s="1228" t="s">
        <v>3816</v>
      </c>
      <c r="AC20" s="961" t="s">
        <v>3816</v>
      </c>
      <c r="AD20" s="961" t="s">
        <v>3816</v>
      </c>
      <c r="AE20" s="1215">
        <f t="shared" si="5"/>
        <v>0</v>
      </c>
      <c r="AF20" s="962" t="s">
        <v>3807</v>
      </c>
      <c r="AG20" s="950" t="s">
        <v>3807</v>
      </c>
      <c r="AH20" s="950" t="s">
        <v>3807</v>
      </c>
      <c r="AI20" s="950" t="s">
        <v>3807</v>
      </c>
      <c r="AJ20" s="961" t="s">
        <v>3807</v>
      </c>
      <c r="AK20" s="961" t="s">
        <v>3807</v>
      </c>
      <c r="AL20" s="1215">
        <f t="shared" si="6"/>
        <v>0</v>
      </c>
      <c r="AM20" s="958" t="s">
        <v>3807</v>
      </c>
      <c r="AN20" s="961" t="s">
        <v>3807</v>
      </c>
      <c r="AO20" s="967">
        <f t="shared" si="7"/>
        <v>0</v>
      </c>
      <c r="AP20" s="1267" t="s">
        <v>3815</v>
      </c>
      <c r="AQ20" s="957" t="s">
        <v>3814</v>
      </c>
      <c r="AR20" s="957" t="s">
        <v>3814</v>
      </c>
      <c r="AS20" s="1215">
        <f t="shared" si="8"/>
        <v>1</v>
      </c>
      <c r="AT20" s="1265"/>
      <c r="AU20" s="1265"/>
      <c r="AV20" s="1265" t="s">
        <v>3874</v>
      </c>
      <c r="AW20" s="1265">
        <v>1</v>
      </c>
      <c r="AX20" s="1204"/>
      <c r="AY20" s="1204" t="s">
        <v>3732</v>
      </c>
      <c r="AZ20" s="1221" t="s">
        <v>3760</v>
      </c>
      <c r="BA20" s="950"/>
      <c r="BB20" s="950"/>
      <c r="BC20" s="950"/>
      <c r="BD20" s="950"/>
      <c r="BE20" s="950"/>
      <c r="BF20" s="950"/>
      <c r="BG20" s="950"/>
      <c r="BH20" s="950"/>
      <c r="BI20" s="950"/>
    </row>
    <row r="21" spans="1:61" ht="16.149999999999999" customHeight="1" thickBot="1">
      <c r="A21" s="1676" t="s">
        <v>1214</v>
      </c>
      <c r="B21" s="1552">
        <v>2</v>
      </c>
      <c r="C21" s="1191" t="s">
        <v>3730</v>
      </c>
      <c r="D21" s="1202" t="s">
        <v>3805</v>
      </c>
      <c r="E21" s="957" t="s">
        <v>3814</v>
      </c>
      <c r="F21" s="957" t="s">
        <v>3814</v>
      </c>
      <c r="G21" s="957" t="s">
        <v>3814</v>
      </c>
      <c r="H21" s="957" t="s">
        <v>3814</v>
      </c>
      <c r="I21" s="950" t="s">
        <v>3807</v>
      </c>
      <c r="J21" s="950">
        <f>COUNTIF(D21:I21,"Y")</f>
        <v>1</v>
      </c>
      <c r="K21" s="965" t="s">
        <v>3806</v>
      </c>
      <c r="L21" s="957" t="s">
        <v>3814</v>
      </c>
      <c r="M21" s="967">
        <f t="shared" si="1"/>
        <v>1</v>
      </c>
      <c r="N21" s="1202" t="s">
        <v>3815</v>
      </c>
      <c r="O21" s="957" t="s">
        <v>3814</v>
      </c>
      <c r="P21" s="957" t="s">
        <v>3814</v>
      </c>
      <c r="Q21" s="1215">
        <f t="shared" si="2"/>
        <v>1</v>
      </c>
      <c r="R21" s="1262" t="s">
        <v>3805</v>
      </c>
      <c r="S21" s="957" t="s">
        <v>3814</v>
      </c>
      <c r="T21" s="957" t="s">
        <v>3814</v>
      </c>
      <c r="U21" s="957" t="s">
        <v>3814</v>
      </c>
      <c r="V21" s="957" t="s">
        <v>3814</v>
      </c>
      <c r="W21" s="950" t="s">
        <v>3807</v>
      </c>
      <c r="X21" s="950">
        <f t="shared" si="3"/>
        <v>1</v>
      </c>
      <c r="Y21" s="1262" t="s">
        <v>3806</v>
      </c>
      <c r="Z21" s="957" t="s">
        <v>3814</v>
      </c>
      <c r="AA21" s="967">
        <f t="shared" si="4"/>
        <v>1</v>
      </c>
      <c r="AB21" s="1267" t="s">
        <v>3815</v>
      </c>
      <c r="AC21" s="957" t="s">
        <v>3814</v>
      </c>
      <c r="AD21" s="957" t="s">
        <v>3814</v>
      </c>
      <c r="AE21" s="1215">
        <f t="shared" si="5"/>
        <v>1</v>
      </c>
      <c r="AF21" s="1262" t="s">
        <v>3805</v>
      </c>
      <c r="AG21" s="957" t="s">
        <v>3814</v>
      </c>
      <c r="AH21" s="957" t="s">
        <v>3814</v>
      </c>
      <c r="AI21" s="957" t="s">
        <v>3814</v>
      </c>
      <c r="AJ21" s="961" t="s">
        <v>3807</v>
      </c>
      <c r="AK21" s="961" t="s">
        <v>3807</v>
      </c>
      <c r="AL21" s="1215">
        <f t="shared" si="6"/>
        <v>1</v>
      </c>
      <c r="AM21" s="1262" t="s">
        <v>3805</v>
      </c>
      <c r="AN21" s="957" t="s">
        <v>3814</v>
      </c>
      <c r="AO21" s="967">
        <f t="shared" si="7"/>
        <v>1</v>
      </c>
      <c r="AP21" s="1267" t="s">
        <v>3815</v>
      </c>
      <c r="AQ21" s="957" t="s">
        <v>3814</v>
      </c>
      <c r="AR21" s="957" t="s">
        <v>3814</v>
      </c>
      <c r="AS21" s="1215">
        <f t="shared" si="8"/>
        <v>1</v>
      </c>
      <c r="AT21" s="1265" t="s">
        <v>3873</v>
      </c>
      <c r="AU21" s="1265">
        <v>3</v>
      </c>
      <c r="AV21" s="1265" t="s">
        <v>3886</v>
      </c>
      <c r="AW21" s="1265">
        <v>3</v>
      </c>
      <c r="AX21" s="1203"/>
      <c r="AY21" s="1203" t="s">
        <v>3794</v>
      </c>
      <c r="AZ21" s="1221" t="s">
        <v>3761</v>
      </c>
      <c r="BA21" s="950" t="s">
        <v>3779</v>
      </c>
      <c r="BB21" s="950" t="s">
        <v>3779</v>
      </c>
      <c r="BC21" s="950" t="s">
        <v>3779</v>
      </c>
      <c r="BD21" s="950"/>
      <c r="BE21" s="950"/>
      <c r="BF21" s="950"/>
      <c r="BG21" s="950"/>
      <c r="BH21" s="950"/>
      <c r="BI21" s="950" t="s">
        <v>3779</v>
      </c>
    </row>
    <row r="22" spans="1:61" ht="16.149999999999999" hidden="1" customHeight="1" thickBot="1">
      <c r="A22" s="1676"/>
      <c r="B22" s="1485"/>
      <c r="C22" s="1492" t="s">
        <v>4297</v>
      </c>
      <c r="D22" s="1202"/>
      <c r="E22" s="957"/>
      <c r="F22" s="957"/>
      <c r="G22" s="957"/>
      <c r="H22" s="957"/>
      <c r="I22" s="1487"/>
      <c r="J22" s="1487"/>
      <c r="K22" s="965"/>
      <c r="L22" s="957"/>
      <c r="M22" s="967"/>
      <c r="N22" s="1202"/>
      <c r="O22" s="957"/>
      <c r="P22" s="957"/>
      <c r="Q22" s="1215"/>
      <c r="R22" s="1262"/>
      <c r="S22" s="957"/>
      <c r="T22" s="957"/>
      <c r="U22" s="957"/>
      <c r="V22" s="957"/>
      <c r="W22" s="1487"/>
      <c r="X22" s="1487"/>
      <c r="Y22" s="1262"/>
      <c r="Z22" s="957"/>
      <c r="AA22" s="967"/>
      <c r="AB22" s="1267"/>
      <c r="AC22" s="957"/>
      <c r="AD22" s="957"/>
      <c r="AE22" s="1215"/>
      <c r="AF22" s="1262"/>
      <c r="AG22" s="957"/>
      <c r="AH22" s="957"/>
      <c r="AI22" s="957"/>
      <c r="AJ22" s="961"/>
      <c r="AK22" s="961"/>
      <c r="AL22" s="1215"/>
      <c r="AM22" s="1262"/>
      <c r="AN22" s="957"/>
      <c r="AO22" s="967"/>
      <c r="AP22" s="1267"/>
      <c r="AQ22" s="957"/>
      <c r="AR22" s="957"/>
      <c r="AS22" s="1215"/>
      <c r="AT22" s="1265"/>
      <c r="AU22" s="1265"/>
      <c r="AV22" s="1265"/>
      <c r="AW22" s="1265"/>
      <c r="AX22" s="1203"/>
      <c r="AY22" s="1203"/>
      <c r="AZ22" s="1221"/>
      <c r="BA22" s="1487"/>
      <c r="BB22" s="1487"/>
      <c r="BC22" s="1487"/>
      <c r="BD22" s="1487"/>
      <c r="BE22" s="1487"/>
      <c r="BF22" s="1487"/>
      <c r="BG22" s="1487"/>
      <c r="BH22" s="1487"/>
      <c r="BI22" s="1487"/>
    </row>
    <row r="23" spans="1:61" ht="16.149999999999999" customHeight="1" thickBot="1">
      <c r="A23" s="1677"/>
      <c r="B23" s="1552">
        <v>1</v>
      </c>
      <c r="C23" s="1197" t="s">
        <v>69</v>
      </c>
      <c r="D23" s="1202" t="s">
        <v>3805</v>
      </c>
      <c r="E23" s="957" t="s">
        <v>3814</v>
      </c>
      <c r="F23" s="957" t="s">
        <v>3814</v>
      </c>
      <c r="G23" s="957" t="s">
        <v>3814</v>
      </c>
      <c r="H23" s="957" t="s">
        <v>3814</v>
      </c>
      <c r="I23" s="950" t="s">
        <v>3807</v>
      </c>
      <c r="J23" s="950">
        <f>COUNTIF(D23:I23,"Y")</f>
        <v>1</v>
      </c>
      <c r="K23" s="965" t="s">
        <v>3806</v>
      </c>
      <c r="L23" s="957" t="s">
        <v>3814</v>
      </c>
      <c r="M23" s="967">
        <f t="shared" si="1"/>
        <v>1</v>
      </c>
      <c r="N23" s="1202" t="s">
        <v>3815</v>
      </c>
      <c r="O23" s="957" t="s">
        <v>3814</v>
      </c>
      <c r="P23" s="957" t="s">
        <v>3814</v>
      </c>
      <c r="Q23" s="1215">
        <f t="shared" si="2"/>
        <v>1</v>
      </c>
      <c r="R23" s="1262" t="s">
        <v>3805</v>
      </c>
      <c r="S23" s="957" t="s">
        <v>3814</v>
      </c>
      <c r="T23" s="957" t="s">
        <v>3814</v>
      </c>
      <c r="U23" s="957" t="s">
        <v>3814</v>
      </c>
      <c r="V23" s="957" t="s">
        <v>3814</v>
      </c>
      <c r="W23" s="950" t="s">
        <v>3807</v>
      </c>
      <c r="X23" s="950">
        <f t="shared" si="3"/>
        <v>1</v>
      </c>
      <c r="Y23" s="1262" t="s">
        <v>3806</v>
      </c>
      <c r="Z23" s="957" t="s">
        <v>3814</v>
      </c>
      <c r="AA23" s="967">
        <f t="shared" si="4"/>
        <v>1</v>
      </c>
      <c r="AB23" s="1267" t="s">
        <v>3815</v>
      </c>
      <c r="AC23" s="957" t="s">
        <v>3814</v>
      </c>
      <c r="AD23" s="957" t="s">
        <v>3814</v>
      </c>
      <c r="AE23" s="1215">
        <f t="shared" si="5"/>
        <v>1</v>
      </c>
      <c r="AF23" s="962" t="s">
        <v>3807</v>
      </c>
      <c r="AG23" s="1263" t="s">
        <v>3805</v>
      </c>
      <c r="AH23" s="950" t="s">
        <v>3807</v>
      </c>
      <c r="AI23" s="950" t="s">
        <v>3807</v>
      </c>
      <c r="AJ23" s="961" t="s">
        <v>3807</v>
      </c>
      <c r="AK23" s="961" t="s">
        <v>3807</v>
      </c>
      <c r="AL23" s="1215">
        <f t="shared" si="6"/>
        <v>1</v>
      </c>
      <c r="AM23" s="1262" t="s">
        <v>3805</v>
      </c>
      <c r="AN23" s="957" t="s">
        <v>3814</v>
      </c>
      <c r="AO23" s="967">
        <f t="shared" si="7"/>
        <v>1</v>
      </c>
      <c r="AP23" s="1267" t="s">
        <v>3815</v>
      </c>
      <c r="AQ23" s="957" t="s">
        <v>3814</v>
      </c>
      <c r="AR23" s="957" t="s">
        <v>3814</v>
      </c>
      <c r="AS23" s="1215">
        <f t="shared" si="8"/>
        <v>1</v>
      </c>
      <c r="AT23" s="1265" t="s">
        <v>3873</v>
      </c>
      <c r="AU23" s="1265">
        <v>3</v>
      </c>
      <c r="AV23" s="1265" t="s">
        <v>3887</v>
      </c>
      <c r="AW23" s="1265">
        <v>3</v>
      </c>
      <c r="AX23" s="1203"/>
      <c r="AY23" s="1203" t="s">
        <v>3789</v>
      </c>
      <c r="AZ23" s="1221" t="s">
        <v>3825</v>
      </c>
      <c r="BA23" s="950" t="s">
        <v>3779</v>
      </c>
      <c r="BB23" s="950" t="s">
        <v>3779</v>
      </c>
      <c r="BC23" s="950" t="s">
        <v>3779</v>
      </c>
      <c r="BD23" s="950"/>
      <c r="BE23" s="950"/>
      <c r="BF23" s="950" t="s">
        <v>3779</v>
      </c>
      <c r="BG23" s="950" t="s">
        <v>3779</v>
      </c>
      <c r="BH23" s="950" t="s">
        <v>3779</v>
      </c>
      <c r="BI23" s="950"/>
    </row>
    <row r="24" spans="1:61" ht="16.149999999999999" customHeight="1" thickBot="1">
      <c r="A24" s="1677"/>
      <c r="B24" s="1552">
        <v>1</v>
      </c>
      <c r="C24" s="1197" t="s">
        <v>1888</v>
      </c>
      <c r="D24" s="1202" t="s">
        <v>3814</v>
      </c>
      <c r="E24" s="950" t="s">
        <v>3807</v>
      </c>
      <c r="F24" s="950" t="s">
        <v>3807</v>
      </c>
      <c r="G24" s="950" t="s">
        <v>3807</v>
      </c>
      <c r="H24" s="950" t="s">
        <v>3807</v>
      </c>
      <c r="I24" s="950" t="s">
        <v>3807</v>
      </c>
      <c r="J24" s="950">
        <f t="shared" si="0"/>
        <v>0</v>
      </c>
      <c r="K24" s="958" t="s">
        <v>3816</v>
      </c>
      <c r="L24" s="961" t="s">
        <v>3807</v>
      </c>
      <c r="M24" s="967">
        <f t="shared" si="1"/>
        <v>0</v>
      </c>
      <c r="N24" s="1228" t="s">
        <v>3816</v>
      </c>
      <c r="O24" s="961" t="s">
        <v>3816</v>
      </c>
      <c r="P24" s="961" t="s">
        <v>3816</v>
      </c>
      <c r="Q24" s="1215">
        <f t="shared" si="2"/>
        <v>0</v>
      </c>
      <c r="R24" s="965" t="s">
        <v>3814</v>
      </c>
      <c r="S24" s="950" t="s">
        <v>3807</v>
      </c>
      <c r="T24" s="950" t="s">
        <v>3807</v>
      </c>
      <c r="U24" s="950" t="s">
        <v>3807</v>
      </c>
      <c r="V24" s="950" t="s">
        <v>3807</v>
      </c>
      <c r="W24" s="950" t="s">
        <v>3807</v>
      </c>
      <c r="X24" s="950">
        <f t="shared" si="3"/>
        <v>0</v>
      </c>
      <c r="Y24" s="958" t="s">
        <v>3816</v>
      </c>
      <c r="Z24" s="961" t="s">
        <v>3807</v>
      </c>
      <c r="AA24" s="967">
        <f t="shared" si="4"/>
        <v>0</v>
      </c>
      <c r="AB24" s="1228" t="s">
        <v>3816</v>
      </c>
      <c r="AC24" s="961" t="s">
        <v>3816</v>
      </c>
      <c r="AD24" s="961" t="s">
        <v>3816</v>
      </c>
      <c r="AE24" s="1215">
        <f t="shared" si="5"/>
        <v>0</v>
      </c>
      <c r="AF24" s="1262" t="s">
        <v>3805</v>
      </c>
      <c r="AG24" s="950" t="s">
        <v>3807</v>
      </c>
      <c r="AH24" s="950" t="s">
        <v>3807</v>
      </c>
      <c r="AI24" s="950" t="s">
        <v>3807</v>
      </c>
      <c r="AJ24" s="961" t="s">
        <v>3807</v>
      </c>
      <c r="AK24" s="961" t="s">
        <v>3807</v>
      </c>
      <c r="AL24" s="1215">
        <f t="shared" si="6"/>
        <v>1</v>
      </c>
      <c r="AM24" s="958" t="s">
        <v>3816</v>
      </c>
      <c r="AN24" s="961" t="s">
        <v>3816</v>
      </c>
      <c r="AO24" s="967">
        <f t="shared" si="7"/>
        <v>0</v>
      </c>
      <c r="AP24" s="1228" t="s">
        <v>3816</v>
      </c>
      <c r="AQ24" s="961" t="s">
        <v>3816</v>
      </c>
      <c r="AR24" s="961" t="s">
        <v>3816</v>
      </c>
      <c r="AS24" s="1215">
        <f t="shared" si="8"/>
        <v>0</v>
      </c>
      <c r="AT24" s="1265"/>
      <c r="AU24" s="1265"/>
      <c r="AV24" s="1265" t="s">
        <v>3873</v>
      </c>
      <c r="AW24" s="1265">
        <v>1</v>
      </c>
      <c r="AX24" s="1203" t="s">
        <v>3848</v>
      </c>
      <c r="AY24" s="1203" t="s">
        <v>3790</v>
      </c>
      <c r="AZ24" s="1221" t="s">
        <v>3825</v>
      </c>
      <c r="BA24" s="950" t="s">
        <v>3779</v>
      </c>
      <c r="BB24" s="950" t="s">
        <v>3779</v>
      </c>
      <c r="BC24" s="950" t="s">
        <v>3779</v>
      </c>
      <c r="BD24" s="950"/>
      <c r="BE24" s="950"/>
      <c r="BF24" s="950" t="s">
        <v>3779</v>
      </c>
      <c r="BG24" s="950" t="s">
        <v>3779</v>
      </c>
      <c r="BH24" s="950" t="s">
        <v>3779</v>
      </c>
      <c r="BI24" s="950"/>
    </row>
    <row r="25" spans="1:61" ht="16.149999999999999" hidden="1" customHeight="1" thickBot="1">
      <c r="A25" s="1677"/>
      <c r="B25" s="1485"/>
      <c r="C25" s="1197" t="s">
        <v>3285</v>
      </c>
      <c r="D25" s="1202" t="s">
        <v>3815</v>
      </c>
      <c r="E25" s="950" t="s">
        <v>3807</v>
      </c>
      <c r="F25" s="950" t="s">
        <v>3807</v>
      </c>
      <c r="G25" s="950" t="s">
        <v>3807</v>
      </c>
      <c r="H25" s="950" t="s">
        <v>3807</v>
      </c>
      <c r="I25" s="950" t="s">
        <v>3807</v>
      </c>
      <c r="J25" s="950">
        <f t="shared" si="0"/>
        <v>1</v>
      </c>
      <c r="K25" s="958" t="s">
        <v>3816</v>
      </c>
      <c r="L25" s="961" t="s">
        <v>3816</v>
      </c>
      <c r="M25" s="967">
        <f t="shared" si="1"/>
        <v>0</v>
      </c>
      <c r="N25" s="1228" t="s">
        <v>3816</v>
      </c>
      <c r="O25" s="961" t="s">
        <v>3816</v>
      </c>
      <c r="P25" s="961" t="s">
        <v>3816</v>
      </c>
      <c r="Q25" s="1215">
        <f t="shared" si="2"/>
        <v>0</v>
      </c>
      <c r="R25" s="962" t="s">
        <v>3807</v>
      </c>
      <c r="S25" s="950" t="s">
        <v>3807</v>
      </c>
      <c r="T25" s="950" t="s">
        <v>3807</v>
      </c>
      <c r="U25" s="950" t="s">
        <v>3807</v>
      </c>
      <c r="V25" s="950" t="s">
        <v>3807</v>
      </c>
      <c r="W25" s="950" t="s">
        <v>3807</v>
      </c>
      <c r="X25" s="950">
        <f t="shared" si="3"/>
        <v>0</v>
      </c>
      <c r="Y25" s="958" t="s">
        <v>3816</v>
      </c>
      <c r="Z25" s="961" t="s">
        <v>3807</v>
      </c>
      <c r="AA25" s="967">
        <f t="shared" si="4"/>
        <v>0</v>
      </c>
      <c r="AB25" s="1228" t="s">
        <v>3816</v>
      </c>
      <c r="AC25" s="961" t="s">
        <v>3816</v>
      </c>
      <c r="AD25" s="961" t="s">
        <v>3816</v>
      </c>
      <c r="AE25" s="1215">
        <f t="shared" si="5"/>
        <v>0</v>
      </c>
      <c r="AF25" s="1262" t="s">
        <v>3805</v>
      </c>
      <c r="AG25" s="950" t="s">
        <v>3807</v>
      </c>
      <c r="AH25" s="950" t="s">
        <v>3807</v>
      </c>
      <c r="AI25" s="950" t="s">
        <v>3807</v>
      </c>
      <c r="AJ25" s="961" t="s">
        <v>3807</v>
      </c>
      <c r="AK25" s="961" t="s">
        <v>3807</v>
      </c>
      <c r="AL25" s="1215">
        <f t="shared" si="6"/>
        <v>1</v>
      </c>
      <c r="AM25" s="958" t="s">
        <v>3816</v>
      </c>
      <c r="AN25" s="961" t="s">
        <v>3807</v>
      </c>
      <c r="AO25" s="967">
        <f t="shared" si="7"/>
        <v>0</v>
      </c>
      <c r="AP25" s="1228" t="s">
        <v>3816</v>
      </c>
      <c r="AQ25" s="961" t="s">
        <v>3816</v>
      </c>
      <c r="AR25" s="961" t="s">
        <v>3816</v>
      </c>
      <c r="AS25" s="1215">
        <f t="shared" si="8"/>
        <v>0</v>
      </c>
      <c r="AT25" s="1265"/>
      <c r="AU25" s="1265"/>
      <c r="AV25" s="1265" t="s">
        <v>3873</v>
      </c>
      <c r="AW25" s="1265">
        <v>1</v>
      </c>
      <c r="AX25" s="1203"/>
      <c r="AY25" s="1203" t="s">
        <v>3791</v>
      </c>
      <c r="AZ25" s="1221" t="s">
        <v>3761</v>
      </c>
      <c r="BA25" s="950" t="s">
        <v>3779</v>
      </c>
      <c r="BB25" s="950" t="s">
        <v>3779</v>
      </c>
      <c r="BC25" s="950" t="s">
        <v>3779</v>
      </c>
      <c r="BD25" s="950"/>
      <c r="BE25" s="950"/>
      <c r="BF25" s="950"/>
      <c r="BG25" s="950"/>
      <c r="BH25" s="950"/>
      <c r="BI25" s="950" t="s">
        <v>3779</v>
      </c>
    </row>
    <row r="26" spans="1:61" ht="16.149999999999999" customHeight="1" thickBot="1">
      <c r="A26" s="1677"/>
      <c r="B26" s="1552">
        <v>2</v>
      </c>
      <c r="C26" s="1198" t="s">
        <v>3286</v>
      </c>
      <c r="D26" s="1202" t="s">
        <v>3814</v>
      </c>
      <c r="E26" s="950" t="s">
        <v>3807</v>
      </c>
      <c r="F26" s="950" t="s">
        <v>3807</v>
      </c>
      <c r="G26" s="950" t="s">
        <v>3807</v>
      </c>
      <c r="H26" s="950" t="s">
        <v>3807</v>
      </c>
      <c r="I26" s="950" t="s">
        <v>3807</v>
      </c>
      <c r="J26" s="950">
        <f t="shared" si="0"/>
        <v>0</v>
      </c>
      <c r="K26" s="965" t="s">
        <v>3814</v>
      </c>
      <c r="L26" s="957" t="s">
        <v>3814</v>
      </c>
      <c r="M26" s="967">
        <f t="shared" si="1"/>
        <v>0</v>
      </c>
      <c r="N26" s="1202" t="s">
        <v>3814</v>
      </c>
      <c r="O26" s="957" t="s">
        <v>3814</v>
      </c>
      <c r="P26" s="957" t="s">
        <v>3814</v>
      </c>
      <c r="Q26" s="1215">
        <f t="shared" si="2"/>
        <v>0</v>
      </c>
      <c r="R26" s="965" t="s">
        <v>3814</v>
      </c>
      <c r="S26" s="950" t="s">
        <v>3807</v>
      </c>
      <c r="T26" s="950" t="s">
        <v>3807</v>
      </c>
      <c r="U26" s="950" t="s">
        <v>3807</v>
      </c>
      <c r="V26" s="950" t="s">
        <v>3807</v>
      </c>
      <c r="W26" s="950" t="s">
        <v>3807</v>
      </c>
      <c r="X26" s="950">
        <f t="shared" si="3"/>
        <v>0</v>
      </c>
      <c r="Y26" s="965" t="s">
        <v>3814</v>
      </c>
      <c r="Z26" s="957" t="s">
        <v>3814</v>
      </c>
      <c r="AA26" s="967">
        <f t="shared" si="4"/>
        <v>0</v>
      </c>
      <c r="AB26" s="1202" t="s">
        <v>3814</v>
      </c>
      <c r="AC26" s="957" t="s">
        <v>3814</v>
      </c>
      <c r="AD26" s="957" t="s">
        <v>3814</v>
      </c>
      <c r="AE26" s="1215">
        <f t="shared" si="5"/>
        <v>0</v>
      </c>
      <c r="AF26" s="1262" t="s">
        <v>3805</v>
      </c>
      <c r="AG26" s="950" t="s">
        <v>3807</v>
      </c>
      <c r="AH26" s="950" t="s">
        <v>3807</v>
      </c>
      <c r="AI26" s="950" t="s">
        <v>3807</v>
      </c>
      <c r="AJ26" s="961" t="s">
        <v>3807</v>
      </c>
      <c r="AK26" s="961" t="s">
        <v>3807</v>
      </c>
      <c r="AL26" s="1215">
        <f t="shared" si="6"/>
        <v>1</v>
      </c>
      <c r="AM26" s="958" t="s">
        <v>3816</v>
      </c>
      <c r="AN26" s="961" t="s">
        <v>3807</v>
      </c>
      <c r="AO26" s="967">
        <f t="shared" si="7"/>
        <v>0</v>
      </c>
      <c r="AP26" s="1228" t="s">
        <v>3816</v>
      </c>
      <c r="AQ26" s="961" t="s">
        <v>3816</v>
      </c>
      <c r="AR26" s="961" t="s">
        <v>3816</v>
      </c>
      <c r="AS26" s="1215">
        <f t="shared" si="8"/>
        <v>0</v>
      </c>
      <c r="AT26" s="1265"/>
      <c r="AU26" s="1265"/>
      <c r="AV26" s="1265" t="s">
        <v>3885</v>
      </c>
      <c r="AW26" s="1265">
        <v>1</v>
      </c>
      <c r="AX26" s="1205" t="s">
        <v>3792</v>
      </c>
      <c r="AY26" s="1205"/>
      <c r="AZ26" s="1221" t="s">
        <v>3761</v>
      </c>
      <c r="BA26" s="950" t="s">
        <v>3779</v>
      </c>
      <c r="BB26" s="950" t="s">
        <v>3779</v>
      </c>
      <c r="BC26" s="950" t="s">
        <v>3779</v>
      </c>
      <c r="BD26" s="950"/>
      <c r="BE26" s="950"/>
      <c r="BF26" s="950"/>
      <c r="BG26" s="950"/>
      <c r="BH26" s="950"/>
      <c r="BI26" s="950" t="s">
        <v>3779</v>
      </c>
    </row>
    <row r="27" spans="1:61" ht="16.149999999999999" customHeight="1" thickBot="1">
      <c r="A27" s="1677"/>
      <c r="B27" s="1552">
        <v>2</v>
      </c>
      <c r="C27" s="1198" t="s">
        <v>3287</v>
      </c>
      <c r="D27" s="1202" t="s">
        <v>3814</v>
      </c>
      <c r="E27" s="950" t="s">
        <v>3807</v>
      </c>
      <c r="F27" s="950" t="s">
        <v>3807</v>
      </c>
      <c r="G27" s="950" t="s">
        <v>3807</v>
      </c>
      <c r="H27" s="950" t="s">
        <v>3807</v>
      </c>
      <c r="I27" s="950" t="s">
        <v>3807</v>
      </c>
      <c r="J27" s="950">
        <f t="shared" si="0"/>
        <v>0</v>
      </c>
      <c r="K27" s="958" t="s">
        <v>3816</v>
      </c>
      <c r="L27" s="961" t="s">
        <v>3807</v>
      </c>
      <c r="M27" s="967">
        <f t="shared" si="1"/>
        <v>0</v>
      </c>
      <c r="N27" s="1228" t="s">
        <v>3816</v>
      </c>
      <c r="O27" s="961" t="s">
        <v>3816</v>
      </c>
      <c r="P27" s="961" t="s">
        <v>3816</v>
      </c>
      <c r="Q27" s="1215">
        <f t="shared" si="2"/>
        <v>0</v>
      </c>
      <c r="R27" s="965" t="s">
        <v>3814</v>
      </c>
      <c r="S27" s="950" t="s">
        <v>3807</v>
      </c>
      <c r="T27" s="950" t="s">
        <v>3807</v>
      </c>
      <c r="U27" s="950" t="s">
        <v>3807</v>
      </c>
      <c r="V27" s="950" t="s">
        <v>3807</v>
      </c>
      <c r="W27" s="950" t="s">
        <v>3807</v>
      </c>
      <c r="X27" s="950">
        <f t="shared" si="3"/>
        <v>0</v>
      </c>
      <c r="Y27" s="958" t="s">
        <v>3816</v>
      </c>
      <c r="Z27" s="961" t="s">
        <v>3807</v>
      </c>
      <c r="AA27" s="967">
        <f t="shared" si="4"/>
        <v>0</v>
      </c>
      <c r="AB27" s="1228" t="s">
        <v>3816</v>
      </c>
      <c r="AC27" s="961" t="s">
        <v>3816</v>
      </c>
      <c r="AD27" s="961" t="s">
        <v>3816</v>
      </c>
      <c r="AE27" s="1215">
        <f t="shared" si="5"/>
        <v>0</v>
      </c>
      <c r="AF27" s="1262" t="s">
        <v>3805</v>
      </c>
      <c r="AG27" s="950" t="s">
        <v>3807</v>
      </c>
      <c r="AH27" s="950" t="s">
        <v>3807</v>
      </c>
      <c r="AI27" s="950" t="s">
        <v>3807</v>
      </c>
      <c r="AJ27" s="961" t="s">
        <v>3807</v>
      </c>
      <c r="AK27" s="961" t="s">
        <v>3807</v>
      </c>
      <c r="AL27" s="1215">
        <f t="shared" si="6"/>
        <v>1</v>
      </c>
      <c r="AM27" s="958" t="s">
        <v>3816</v>
      </c>
      <c r="AN27" s="961" t="s">
        <v>3807</v>
      </c>
      <c r="AO27" s="967">
        <f t="shared" si="7"/>
        <v>0</v>
      </c>
      <c r="AP27" s="1228" t="s">
        <v>3816</v>
      </c>
      <c r="AQ27" s="961" t="s">
        <v>3816</v>
      </c>
      <c r="AR27" s="961" t="s">
        <v>3816</v>
      </c>
      <c r="AS27" s="1215">
        <f t="shared" si="8"/>
        <v>0</v>
      </c>
      <c r="AT27" s="1265"/>
      <c r="AU27" s="1265"/>
      <c r="AV27" s="1265" t="s">
        <v>3885</v>
      </c>
      <c r="AW27" s="1265">
        <v>1</v>
      </c>
      <c r="AX27" s="1205" t="s">
        <v>3842</v>
      </c>
      <c r="AY27" s="1205"/>
      <c r="AZ27" s="1221" t="s">
        <v>3761</v>
      </c>
      <c r="BA27" s="950" t="s">
        <v>3779</v>
      </c>
      <c r="BB27" s="950" t="s">
        <v>3779</v>
      </c>
      <c r="BC27" s="950" t="s">
        <v>3779</v>
      </c>
      <c r="BD27" s="950"/>
      <c r="BE27" s="950"/>
      <c r="BF27" s="950"/>
      <c r="BG27" s="950"/>
      <c r="BH27" s="950"/>
      <c r="BI27" s="950" t="s">
        <v>3779</v>
      </c>
    </row>
    <row r="28" spans="1:61" ht="16.149999999999999" hidden="1" customHeight="1" thickBot="1">
      <c r="A28" s="1677"/>
      <c r="B28" s="1485"/>
      <c r="C28" s="1197" t="s">
        <v>73</v>
      </c>
      <c r="D28" s="1226" t="s">
        <v>3807</v>
      </c>
      <c r="E28" s="950" t="s">
        <v>3807</v>
      </c>
      <c r="F28" s="950" t="s">
        <v>3807</v>
      </c>
      <c r="G28" s="950" t="s">
        <v>3807</v>
      </c>
      <c r="H28" s="950" t="s">
        <v>3807</v>
      </c>
      <c r="I28" s="950" t="s">
        <v>3807</v>
      </c>
      <c r="J28" s="950">
        <f t="shared" si="0"/>
        <v>0</v>
      </c>
      <c r="K28" s="958" t="s">
        <v>3807</v>
      </c>
      <c r="L28" s="961" t="s">
        <v>3807</v>
      </c>
      <c r="M28" s="967">
        <f t="shared" si="1"/>
        <v>0</v>
      </c>
      <c r="N28" s="1228" t="s">
        <v>3816</v>
      </c>
      <c r="O28" s="961" t="s">
        <v>3816</v>
      </c>
      <c r="P28" s="961" t="s">
        <v>3816</v>
      </c>
      <c r="Q28" s="1215">
        <f t="shared" si="2"/>
        <v>0</v>
      </c>
      <c r="R28" s="962" t="s">
        <v>3807</v>
      </c>
      <c r="S28" s="950" t="s">
        <v>3807</v>
      </c>
      <c r="T28" s="950" t="s">
        <v>3807</v>
      </c>
      <c r="U28" s="950" t="s">
        <v>3807</v>
      </c>
      <c r="V28" s="950" t="s">
        <v>3807</v>
      </c>
      <c r="W28" s="950" t="s">
        <v>3807</v>
      </c>
      <c r="X28" s="950">
        <f t="shared" si="3"/>
        <v>0</v>
      </c>
      <c r="Y28" s="958" t="s">
        <v>3807</v>
      </c>
      <c r="Z28" s="961" t="s">
        <v>3807</v>
      </c>
      <c r="AA28" s="967">
        <f t="shared" si="4"/>
        <v>0</v>
      </c>
      <c r="AB28" s="1228" t="s">
        <v>3816</v>
      </c>
      <c r="AC28" s="961" t="s">
        <v>3816</v>
      </c>
      <c r="AD28" s="961" t="s">
        <v>3816</v>
      </c>
      <c r="AE28" s="1215">
        <f t="shared" si="5"/>
        <v>0</v>
      </c>
      <c r="AF28" s="1262" t="s">
        <v>3805</v>
      </c>
      <c r="AG28" s="950" t="s">
        <v>3807</v>
      </c>
      <c r="AH28" s="950" t="s">
        <v>3807</v>
      </c>
      <c r="AI28" s="950" t="s">
        <v>3807</v>
      </c>
      <c r="AJ28" s="961" t="s">
        <v>3807</v>
      </c>
      <c r="AK28" s="961" t="s">
        <v>3807</v>
      </c>
      <c r="AL28" s="1215">
        <f t="shared" si="6"/>
        <v>1</v>
      </c>
      <c r="AM28" s="958" t="s">
        <v>3816</v>
      </c>
      <c r="AN28" s="961" t="s">
        <v>3807</v>
      </c>
      <c r="AO28" s="967">
        <f t="shared" si="7"/>
        <v>0</v>
      </c>
      <c r="AP28" s="1228" t="s">
        <v>3816</v>
      </c>
      <c r="AQ28" s="961" t="s">
        <v>3816</v>
      </c>
      <c r="AR28" s="961" t="s">
        <v>3816</v>
      </c>
      <c r="AS28" s="1215">
        <f t="shared" si="8"/>
        <v>0</v>
      </c>
      <c r="AT28" s="1265"/>
      <c r="AU28" s="1265"/>
      <c r="AV28" s="1265" t="s">
        <v>3874</v>
      </c>
      <c r="AW28" s="1265">
        <v>1</v>
      </c>
      <c r="AX28" s="1203"/>
      <c r="AY28" s="1203"/>
      <c r="AZ28" s="1221" t="s">
        <v>3760</v>
      </c>
      <c r="BA28" s="950"/>
      <c r="BB28" s="950"/>
      <c r="BC28" s="950"/>
      <c r="BD28" s="950"/>
      <c r="BE28" s="950"/>
      <c r="BF28" s="950"/>
      <c r="BG28" s="950"/>
      <c r="BH28" s="950"/>
      <c r="BI28" s="950"/>
    </row>
    <row r="29" spans="1:61" ht="18.600000000000001" customHeight="1" thickBot="1">
      <c r="A29" s="1677"/>
      <c r="B29" s="1552">
        <v>2</v>
      </c>
      <c r="C29" s="1197" t="s">
        <v>74</v>
      </c>
      <c r="D29" s="1202" t="s">
        <v>3814</v>
      </c>
      <c r="E29" s="950" t="s">
        <v>3807</v>
      </c>
      <c r="F29" s="950" t="s">
        <v>3807</v>
      </c>
      <c r="G29" s="950" t="s">
        <v>3807</v>
      </c>
      <c r="H29" s="950" t="s">
        <v>3807</v>
      </c>
      <c r="I29" s="950" t="s">
        <v>3807</v>
      </c>
      <c r="J29" s="950">
        <f t="shared" si="0"/>
        <v>0</v>
      </c>
      <c r="K29" s="958" t="s">
        <v>3816</v>
      </c>
      <c r="L29" s="961" t="s">
        <v>3807</v>
      </c>
      <c r="M29" s="967">
        <f t="shared" si="1"/>
        <v>0</v>
      </c>
      <c r="N29" s="1228" t="s">
        <v>3816</v>
      </c>
      <c r="O29" s="961" t="s">
        <v>3816</v>
      </c>
      <c r="P29" s="961" t="s">
        <v>3816</v>
      </c>
      <c r="Q29" s="1215">
        <f t="shared" si="2"/>
        <v>0</v>
      </c>
      <c r="R29" s="965" t="s">
        <v>3814</v>
      </c>
      <c r="S29" s="950" t="s">
        <v>3807</v>
      </c>
      <c r="T29" s="950" t="s">
        <v>3807</v>
      </c>
      <c r="U29" s="950" t="s">
        <v>3807</v>
      </c>
      <c r="V29" s="950" t="s">
        <v>3807</v>
      </c>
      <c r="W29" s="950" t="s">
        <v>3807</v>
      </c>
      <c r="X29" s="950">
        <f t="shared" si="3"/>
        <v>0</v>
      </c>
      <c r="Y29" s="958" t="s">
        <v>3816</v>
      </c>
      <c r="Z29" s="961" t="s">
        <v>3807</v>
      </c>
      <c r="AA29" s="967">
        <f t="shared" si="4"/>
        <v>0</v>
      </c>
      <c r="AB29" s="1228" t="s">
        <v>3816</v>
      </c>
      <c r="AC29" s="961" t="s">
        <v>3816</v>
      </c>
      <c r="AD29" s="961" t="s">
        <v>3816</v>
      </c>
      <c r="AE29" s="1215">
        <f t="shared" si="5"/>
        <v>0</v>
      </c>
      <c r="AF29" s="1262" t="s">
        <v>3805</v>
      </c>
      <c r="AG29" s="950" t="s">
        <v>3807</v>
      </c>
      <c r="AH29" s="950" t="s">
        <v>3807</v>
      </c>
      <c r="AI29" s="950" t="s">
        <v>3807</v>
      </c>
      <c r="AJ29" s="961" t="s">
        <v>3807</v>
      </c>
      <c r="AK29" s="961" t="s">
        <v>3807</v>
      </c>
      <c r="AL29" s="1215">
        <f t="shared" si="6"/>
        <v>1</v>
      </c>
      <c r="AM29" s="958" t="s">
        <v>3816</v>
      </c>
      <c r="AN29" s="961" t="s">
        <v>3807</v>
      </c>
      <c r="AO29" s="967">
        <f t="shared" si="7"/>
        <v>0</v>
      </c>
      <c r="AP29" s="1228" t="s">
        <v>3816</v>
      </c>
      <c r="AQ29" s="961" t="s">
        <v>3816</v>
      </c>
      <c r="AR29" s="961" t="s">
        <v>3816</v>
      </c>
      <c r="AS29" s="1215">
        <f t="shared" si="8"/>
        <v>0</v>
      </c>
      <c r="AT29" s="1265"/>
      <c r="AU29" s="1265"/>
      <c r="AV29" s="1265" t="s">
        <v>3885</v>
      </c>
      <c r="AW29" s="1265">
        <v>1</v>
      </c>
      <c r="AX29" s="1206" t="s">
        <v>3842</v>
      </c>
      <c r="AY29" s="1206" t="s">
        <v>3844</v>
      </c>
      <c r="AZ29" s="1221" t="s">
        <v>3761</v>
      </c>
      <c r="BA29" s="950" t="s">
        <v>3779</v>
      </c>
      <c r="BB29" s="950" t="s">
        <v>3779</v>
      </c>
      <c r="BC29" s="950" t="s">
        <v>3779</v>
      </c>
      <c r="BD29" s="950"/>
      <c r="BE29" s="950"/>
      <c r="BF29" s="950"/>
      <c r="BG29" s="950"/>
      <c r="BH29" s="950"/>
      <c r="BI29" s="950" t="s">
        <v>3779</v>
      </c>
    </row>
    <row r="30" spans="1:61" ht="16.149999999999999" customHeight="1" thickBot="1">
      <c r="A30" s="1677"/>
      <c r="B30" s="1552">
        <v>2</v>
      </c>
      <c r="C30" s="1198" t="s">
        <v>3288</v>
      </c>
      <c r="D30" s="1202" t="s">
        <v>3814</v>
      </c>
      <c r="E30" s="950" t="s">
        <v>3807</v>
      </c>
      <c r="F30" s="950" t="s">
        <v>3807</v>
      </c>
      <c r="G30" s="950" t="s">
        <v>3807</v>
      </c>
      <c r="H30" s="950" t="s">
        <v>3807</v>
      </c>
      <c r="I30" s="950" t="s">
        <v>3807</v>
      </c>
      <c r="J30" s="950">
        <f t="shared" si="0"/>
        <v>0</v>
      </c>
      <c r="K30" s="958" t="s">
        <v>3816</v>
      </c>
      <c r="L30" s="961" t="s">
        <v>3807</v>
      </c>
      <c r="M30" s="967">
        <f t="shared" si="1"/>
        <v>0</v>
      </c>
      <c r="N30" s="1228" t="s">
        <v>3816</v>
      </c>
      <c r="O30" s="961" t="s">
        <v>3816</v>
      </c>
      <c r="P30" s="961" t="s">
        <v>3816</v>
      </c>
      <c r="Q30" s="1215">
        <f t="shared" si="2"/>
        <v>0</v>
      </c>
      <c r="R30" s="965" t="s">
        <v>3814</v>
      </c>
      <c r="S30" s="950" t="s">
        <v>3807</v>
      </c>
      <c r="T30" s="950" t="s">
        <v>3807</v>
      </c>
      <c r="U30" s="950" t="s">
        <v>3807</v>
      </c>
      <c r="V30" s="950" t="s">
        <v>3807</v>
      </c>
      <c r="W30" s="950" t="s">
        <v>3807</v>
      </c>
      <c r="X30" s="950">
        <f t="shared" si="3"/>
        <v>0</v>
      </c>
      <c r="Y30" s="958" t="s">
        <v>3816</v>
      </c>
      <c r="Z30" s="961" t="s">
        <v>3807</v>
      </c>
      <c r="AA30" s="967">
        <f t="shared" si="4"/>
        <v>0</v>
      </c>
      <c r="AB30" s="1228" t="s">
        <v>3816</v>
      </c>
      <c r="AC30" s="961" t="s">
        <v>3816</v>
      </c>
      <c r="AD30" s="961" t="s">
        <v>3816</v>
      </c>
      <c r="AE30" s="1215">
        <f t="shared" si="5"/>
        <v>0</v>
      </c>
      <c r="AF30" s="1262" t="s">
        <v>3805</v>
      </c>
      <c r="AG30" s="950" t="s">
        <v>3807</v>
      </c>
      <c r="AH30" s="950" t="s">
        <v>3807</v>
      </c>
      <c r="AI30" s="950" t="s">
        <v>3807</v>
      </c>
      <c r="AJ30" s="961" t="s">
        <v>3807</v>
      </c>
      <c r="AK30" s="961" t="s">
        <v>3807</v>
      </c>
      <c r="AL30" s="1215">
        <f t="shared" si="6"/>
        <v>1</v>
      </c>
      <c r="AM30" s="958" t="s">
        <v>3816</v>
      </c>
      <c r="AN30" s="961" t="s">
        <v>3807</v>
      </c>
      <c r="AO30" s="967">
        <f t="shared" si="7"/>
        <v>0</v>
      </c>
      <c r="AP30" s="1228" t="s">
        <v>3816</v>
      </c>
      <c r="AQ30" s="961" t="s">
        <v>3816</v>
      </c>
      <c r="AR30" s="961" t="s">
        <v>3816</v>
      </c>
      <c r="AS30" s="1215">
        <f t="shared" si="8"/>
        <v>0</v>
      </c>
      <c r="AT30" s="1265"/>
      <c r="AU30" s="1265"/>
      <c r="AV30" s="1265" t="s">
        <v>3873</v>
      </c>
      <c r="AW30" s="1265">
        <v>1</v>
      </c>
      <c r="AX30" s="1205" t="s">
        <v>3792</v>
      </c>
      <c r="AY30" s="1205"/>
      <c r="AZ30" s="1221" t="s">
        <v>3761</v>
      </c>
      <c r="BA30" s="950" t="s">
        <v>3779</v>
      </c>
      <c r="BB30" s="950" t="s">
        <v>3779</v>
      </c>
      <c r="BC30" s="950" t="s">
        <v>3779</v>
      </c>
      <c r="BD30" s="950"/>
      <c r="BE30" s="950"/>
      <c r="BF30" s="950"/>
      <c r="BG30" s="950"/>
      <c r="BH30" s="950"/>
      <c r="BI30" s="950" t="s">
        <v>3779</v>
      </c>
    </row>
    <row r="31" spans="1:61" ht="16.149999999999999" hidden="1" customHeight="1" thickBot="1">
      <c r="A31" s="1677"/>
      <c r="B31" s="1485"/>
      <c r="C31" s="1197" t="s">
        <v>3289</v>
      </c>
      <c r="D31" s="1227" t="s">
        <v>3807</v>
      </c>
      <c r="E31" s="950" t="s">
        <v>3807</v>
      </c>
      <c r="F31" s="950" t="s">
        <v>3807</v>
      </c>
      <c r="G31" s="950" t="s">
        <v>3807</v>
      </c>
      <c r="H31" s="950" t="s">
        <v>3807</v>
      </c>
      <c r="I31" s="950" t="s">
        <v>3807</v>
      </c>
      <c r="J31" s="950">
        <f t="shared" si="0"/>
        <v>0</v>
      </c>
      <c r="K31" s="958" t="s">
        <v>3807</v>
      </c>
      <c r="L31" s="961" t="s">
        <v>3807</v>
      </c>
      <c r="M31" s="967">
        <f t="shared" si="1"/>
        <v>0</v>
      </c>
      <c r="N31" s="1228" t="s">
        <v>3816</v>
      </c>
      <c r="O31" s="961" t="s">
        <v>3816</v>
      </c>
      <c r="P31" s="961" t="s">
        <v>3816</v>
      </c>
      <c r="Q31" s="1215">
        <f t="shared" si="2"/>
        <v>0</v>
      </c>
      <c r="R31" s="1233" t="s">
        <v>3807</v>
      </c>
      <c r="S31" s="950" t="s">
        <v>3807</v>
      </c>
      <c r="T31" s="950" t="s">
        <v>3807</v>
      </c>
      <c r="U31" s="950" t="s">
        <v>3807</v>
      </c>
      <c r="V31" s="950" t="s">
        <v>3807</v>
      </c>
      <c r="W31" s="950" t="s">
        <v>3807</v>
      </c>
      <c r="X31" s="950">
        <f t="shared" si="3"/>
        <v>0</v>
      </c>
      <c r="Y31" s="958" t="s">
        <v>3807</v>
      </c>
      <c r="Z31" s="961" t="s">
        <v>3807</v>
      </c>
      <c r="AA31" s="967">
        <f t="shared" si="4"/>
        <v>0</v>
      </c>
      <c r="AB31" s="1228" t="s">
        <v>3816</v>
      </c>
      <c r="AC31" s="961" t="s">
        <v>3816</v>
      </c>
      <c r="AD31" s="961" t="s">
        <v>3816</v>
      </c>
      <c r="AE31" s="1215">
        <f t="shared" si="5"/>
        <v>0</v>
      </c>
      <c r="AF31" s="1233" t="s">
        <v>3807</v>
      </c>
      <c r="AG31" s="963" t="s">
        <v>3807</v>
      </c>
      <c r="AH31" s="950" t="s">
        <v>3807</v>
      </c>
      <c r="AI31" s="950" t="s">
        <v>3807</v>
      </c>
      <c r="AJ31" s="961" t="s">
        <v>3807</v>
      </c>
      <c r="AK31" s="961" t="s">
        <v>3807</v>
      </c>
      <c r="AL31" s="1215">
        <f t="shared" si="6"/>
        <v>0</v>
      </c>
      <c r="AM31" s="958" t="s">
        <v>3807</v>
      </c>
      <c r="AN31" s="961" t="s">
        <v>3807</v>
      </c>
      <c r="AO31" s="967">
        <f t="shared" si="7"/>
        <v>0</v>
      </c>
      <c r="AP31" s="1228" t="s">
        <v>3816</v>
      </c>
      <c r="AQ31" s="961" t="s">
        <v>3816</v>
      </c>
      <c r="AR31" s="961" t="s">
        <v>3816</v>
      </c>
      <c r="AS31" s="1215">
        <f t="shared" si="8"/>
        <v>0</v>
      </c>
      <c r="AT31" s="1265"/>
      <c r="AU31" s="1265"/>
      <c r="AV31" s="1265"/>
      <c r="AW31" s="1265"/>
      <c r="AX31" s="1203"/>
      <c r="AY31" s="1203" t="s">
        <v>3849</v>
      </c>
      <c r="AZ31" s="1221" t="s">
        <v>3826</v>
      </c>
      <c r="BA31" s="950" t="s">
        <v>3779</v>
      </c>
      <c r="BB31" s="950" t="s">
        <v>3779</v>
      </c>
      <c r="BC31" s="950" t="s">
        <v>3779</v>
      </c>
      <c r="BD31" s="950"/>
      <c r="BE31" s="950"/>
      <c r="BF31" s="950" t="s">
        <v>3779</v>
      </c>
      <c r="BG31" s="950" t="s">
        <v>3779</v>
      </c>
      <c r="BH31" s="950" t="s">
        <v>3779</v>
      </c>
      <c r="BI31" s="950"/>
    </row>
    <row r="32" spans="1:61" ht="16.149999999999999" hidden="1" customHeight="1" thickBot="1">
      <c r="A32" s="1677"/>
      <c r="B32" s="1485"/>
      <c r="C32" s="1197" t="s">
        <v>3290</v>
      </c>
      <c r="D32" s="1227" t="s">
        <v>3807</v>
      </c>
      <c r="E32" s="963" t="s">
        <v>3807</v>
      </c>
      <c r="F32" s="950" t="s">
        <v>3807</v>
      </c>
      <c r="G32" s="950" t="s">
        <v>3807</v>
      </c>
      <c r="H32" s="950" t="s">
        <v>3807</v>
      </c>
      <c r="I32" s="950" t="s">
        <v>3807</v>
      </c>
      <c r="J32" s="950">
        <f t="shared" si="0"/>
        <v>0</v>
      </c>
      <c r="K32" s="958" t="s">
        <v>3807</v>
      </c>
      <c r="L32" s="961" t="s">
        <v>3807</v>
      </c>
      <c r="M32" s="967">
        <f t="shared" si="1"/>
        <v>0</v>
      </c>
      <c r="N32" s="1228" t="s">
        <v>3816</v>
      </c>
      <c r="O32" s="961" t="s">
        <v>3816</v>
      </c>
      <c r="P32" s="961" t="s">
        <v>3816</v>
      </c>
      <c r="Q32" s="1215">
        <f t="shared" si="2"/>
        <v>0</v>
      </c>
      <c r="R32" s="1233" t="s">
        <v>3807</v>
      </c>
      <c r="S32" s="963" t="s">
        <v>3807</v>
      </c>
      <c r="T32" s="950" t="s">
        <v>3807</v>
      </c>
      <c r="U32" s="950" t="s">
        <v>3807</v>
      </c>
      <c r="V32" s="950" t="s">
        <v>3807</v>
      </c>
      <c r="W32" s="950" t="s">
        <v>3807</v>
      </c>
      <c r="X32" s="950">
        <f t="shared" si="3"/>
        <v>0</v>
      </c>
      <c r="Y32" s="958" t="s">
        <v>3807</v>
      </c>
      <c r="Z32" s="961" t="s">
        <v>3807</v>
      </c>
      <c r="AA32" s="967">
        <f t="shared" si="4"/>
        <v>0</v>
      </c>
      <c r="AB32" s="1228" t="s">
        <v>3816</v>
      </c>
      <c r="AC32" s="961" t="s">
        <v>3816</v>
      </c>
      <c r="AD32" s="961" t="s">
        <v>3816</v>
      </c>
      <c r="AE32" s="1215">
        <f t="shared" si="5"/>
        <v>0</v>
      </c>
      <c r="AF32" s="1233" t="s">
        <v>3807</v>
      </c>
      <c r="AG32" s="963" t="s">
        <v>3807</v>
      </c>
      <c r="AH32" s="950" t="s">
        <v>3807</v>
      </c>
      <c r="AI32" s="950" t="s">
        <v>3807</v>
      </c>
      <c r="AJ32" s="961" t="s">
        <v>3807</v>
      </c>
      <c r="AK32" s="961" t="s">
        <v>3807</v>
      </c>
      <c r="AL32" s="1215">
        <f t="shared" si="6"/>
        <v>0</v>
      </c>
      <c r="AM32" s="958" t="s">
        <v>3807</v>
      </c>
      <c r="AN32" s="961" t="s">
        <v>3807</v>
      </c>
      <c r="AO32" s="967">
        <f t="shared" si="7"/>
        <v>0</v>
      </c>
      <c r="AP32" s="1228" t="s">
        <v>3816</v>
      </c>
      <c r="AQ32" s="961" t="s">
        <v>3816</v>
      </c>
      <c r="AR32" s="961" t="s">
        <v>3816</v>
      </c>
      <c r="AS32" s="1215">
        <f t="shared" si="8"/>
        <v>0</v>
      </c>
      <c r="AT32" s="1265"/>
      <c r="AU32" s="1265"/>
      <c r="AV32" s="1265"/>
      <c r="AW32" s="1265"/>
      <c r="AX32" s="1203"/>
      <c r="AY32" s="1203" t="s">
        <v>3849</v>
      </c>
      <c r="AZ32" s="1221" t="s">
        <v>3826</v>
      </c>
      <c r="BA32" s="950" t="s">
        <v>3779</v>
      </c>
      <c r="BB32" s="950" t="s">
        <v>3779</v>
      </c>
      <c r="BC32" s="950" t="s">
        <v>3779</v>
      </c>
      <c r="BD32" s="950"/>
      <c r="BE32" s="950"/>
      <c r="BF32" s="950" t="s">
        <v>3779</v>
      </c>
      <c r="BG32" s="950" t="s">
        <v>3779</v>
      </c>
      <c r="BH32" s="950" t="s">
        <v>3779</v>
      </c>
      <c r="BI32" s="950"/>
    </row>
    <row r="33" spans="1:61" ht="16.149999999999999" hidden="1" customHeight="1" thickBot="1">
      <c r="A33" s="1677"/>
      <c r="B33" s="1485"/>
      <c r="C33" s="1198" t="s">
        <v>3291</v>
      </c>
      <c r="D33" s="1227" t="s">
        <v>3807</v>
      </c>
      <c r="E33" s="963" t="s">
        <v>3807</v>
      </c>
      <c r="F33" s="963" t="s">
        <v>3807</v>
      </c>
      <c r="G33" s="963" t="s">
        <v>3807</v>
      </c>
      <c r="H33" s="963" t="s">
        <v>3807</v>
      </c>
      <c r="I33" s="950" t="s">
        <v>3807</v>
      </c>
      <c r="J33" s="950">
        <f t="shared" si="0"/>
        <v>0</v>
      </c>
      <c r="K33" s="958" t="s">
        <v>3807</v>
      </c>
      <c r="L33" s="961" t="s">
        <v>3807</v>
      </c>
      <c r="M33" s="967">
        <f t="shared" si="1"/>
        <v>0</v>
      </c>
      <c r="N33" s="1228" t="s">
        <v>3816</v>
      </c>
      <c r="O33" s="961" t="s">
        <v>3816</v>
      </c>
      <c r="P33" s="961" t="s">
        <v>3816</v>
      </c>
      <c r="Q33" s="1215">
        <f t="shared" si="2"/>
        <v>0</v>
      </c>
      <c r="R33" s="1233" t="s">
        <v>3807</v>
      </c>
      <c r="S33" s="963" t="s">
        <v>3807</v>
      </c>
      <c r="T33" s="963" t="s">
        <v>3807</v>
      </c>
      <c r="U33" s="963" t="s">
        <v>3807</v>
      </c>
      <c r="V33" s="963" t="s">
        <v>3807</v>
      </c>
      <c r="W33" s="950" t="s">
        <v>3807</v>
      </c>
      <c r="X33" s="950">
        <f t="shared" si="3"/>
        <v>0</v>
      </c>
      <c r="Y33" s="958" t="s">
        <v>3807</v>
      </c>
      <c r="Z33" s="961" t="s">
        <v>3807</v>
      </c>
      <c r="AA33" s="967">
        <f t="shared" si="4"/>
        <v>0</v>
      </c>
      <c r="AB33" s="1228" t="s">
        <v>3816</v>
      </c>
      <c r="AC33" s="961" t="s">
        <v>3816</v>
      </c>
      <c r="AD33" s="961" t="s">
        <v>3816</v>
      </c>
      <c r="AE33" s="1215">
        <f t="shared" si="5"/>
        <v>0</v>
      </c>
      <c r="AF33" s="1233" t="s">
        <v>3807</v>
      </c>
      <c r="AG33" s="963" t="s">
        <v>3807</v>
      </c>
      <c r="AH33" s="963" t="s">
        <v>3807</v>
      </c>
      <c r="AI33" s="963" t="s">
        <v>3807</v>
      </c>
      <c r="AJ33" s="961" t="s">
        <v>3807</v>
      </c>
      <c r="AK33" s="961" t="s">
        <v>3807</v>
      </c>
      <c r="AL33" s="1215">
        <f t="shared" si="6"/>
        <v>0</v>
      </c>
      <c r="AM33" s="958" t="s">
        <v>3807</v>
      </c>
      <c r="AN33" s="961" t="s">
        <v>3807</v>
      </c>
      <c r="AO33" s="967">
        <f t="shared" si="7"/>
        <v>0</v>
      </c>
      <c r="AP33" s="1228" t="s">
        <v>3816</v>
      </c>
      <c r="AQ33" s="961" t="s">
        <v>3816</v>
      </c>
      <c r="AR33" s="961" t="s">
        <v>3816</v>
      </c>
      <c r="AS33" s="1215">
        <f t="shared" si="8"/>
        <v>0</v>
      </c>
      <c r="AT33" s="1265"/>
      <c r="AU33" s="1265"/>
      <c r="AV33" s="1265"/>
      <c r="AW33" s="1265"/>
      <c r="AX33" s="1205"/>
      <c r="AY33" s="1205"/>
      <c r="AZ33" s="1221" t="s">
        <v>3760</v>
      </c>
      <c r="BA33" s="950"/>
      <c r="BB33" s="950"/>
      <c r="BC33" s="950"/>
      <c r="BD33" s="950"/>
      <c r="BE33" s="950"/>
      <c r="BF33" s="950"/>
      <c r="BG33" s="950"/>
      <c r="BH33" s="950"/>
      <c r="BI33" s="950"/>
    </row>
    <row r="34" spans="1:61" ht="16.149999999999999" hidden="1" customHeight="1" thickBot="1">
      <c r="A34" s="1677"/>
      <c r="B34" s="1485"/>
      <c r="C34" s="1198" t="s">
        <v>3292</v>
      </c>
      <c r="D34" s="1227" t="s">
        <v>3807</v>
      </c>
      <c r="E34" s="963" t="s">
        <v>3807</v>
      </c>
      <c r="F34" s="950" t="s">
        <v>3807</v>
      </c>
      <c r="G34" s="950" t="s">
        <v>3807</v>
      </c>
      <c r="H34" s="950" t="s">
        <v>3807</v>
      </c>
      <c r="I34" s="950" t="s">
        <v>3807</v>
      </c>
      <c r="J34" s="950">
        <f t="shared" si="0"/>
        <v>0</v>
      </c>
      <c r="K34" s="958" t="s">
        <v>3807</v>
      </c>
      <c r="L34" s="961" t="s">
        <v>3807</v>
      </c>
      <c r="M34" s="967">
        <f t="shared" si="1"/>
        <v>0</v>
      </c>
      <c r="N34" s="1228" t="s">
        <v>3816</v>
      </c>
      <c r="O34" s="961" t="s">
        <v>3816</v>
      </c>
      <c r="P34" s="961" t="s">
        <v>3816</v>
      </c>
      <c r="Q34" s="1215">
        <f t="shared" si="2"/>
        <v>0</v>
      </c>
      <c r="R34" s="1233" t="s">
        <v>3807</v>
      </c>
      <c r="S34" s="963" t="s">
        <v>3807</v>
      </c>
      <c r="T34" s="950" t="s">
        <v>3807</v>
      </c>
      <c r="U34" s="950" t="s">
        <v>3807</v>
      </c>
      <c r="V34" s="950" t="s">
        <v>3807</v>
      </c>
      <c r="W34" s="950" t="s">
        <v>3807</v>
      </c>
      <c r="X34" s="950">
        <f t="shared" si="3"/>
        <v>0</v>
      </c>
      <c r="Y34" s="958" t="s">
        <v>3807</v>
      </c>
      <c r="Z34" s="961" t="s">
        <v>3807</v>
      </c>
      <c r="AA34" s="967">
        <f t="shared" si="4"/>
        <v>0</v>
      </c>
      <c r="AB34" s="1228" t="s">
        <v>3816</v>
      </c>
      <c r="AC34" s="961" t="s">
        <v>3816</v>
      </c>
      <c r="AD34" s="961" t="s">
        <v>3816</v>
      </c>
      <c r="AE34" s="1215">
        <f t="shared" si="5"/>
        <v>0</v>
      </c>
      <c r="AF34" s="1233" t="s">
        <v>3807</v>
      </c>
      <c r="AG34" s="963" t="s">
        <v>3807</v>
      </c>
      <c r="AH34" s="950" t="s">
        <v>3807</v>
      </c>
      <c r="AI34" s="950" t="s">
        <v>3807</v>
      </c>
      <c r="AJ34" s="961" t="s">
        <v>3807</v>
      </c>
      <c r="AK34" s="961" t="s">
        <v>3807</v>
      </c>
      <c r="AL34" s="1215">
        <f t="shared" si="6"/>
        <v>0</v>
      </c>
      <c r="AM34" s="958" t="s">
        <v>3807</v>
      </c>
      <c r="AN34" s="961" t="s">
        <v>3807</v>
      </c>
      <c r="AO34" s="967">
        <f t="shared" si="7"/>
        <v>0</v>
      </c>
      <c r="AP34" s="1228" t="s">
        <v>3816</v>
      </c>
      <c r="AQ34" s="961" t="s">
        <v>3816</v>
      </c>
      <c r="AR34" s="961" t="s">
        <v>3816</v>
      </c>
      <c r="AS34" s="1215">
        <f t="shared" si="8"/>
        <v>0</v>
      </c>
      <c r="AT34" s="1265"/>
      <c r="AU34" s="1265"/>
      <c r="AV34" s="1265"/>
      <c r="AW34" s="1265"/>
      <c r="AX34" s="1205"/>
      <c r="AY34" s="1205" t="s">
        <v>3733</v>
      </c>
      <c r="AZ34" s="1222" t="s">
        <v>3761</v>
      </c>
      <c r="BA34" s="950" t="s">
        <v>3779</v>
      </c>
      <c r="BB34" s="950" t="s">
        <v>3779</v>
      </c>
      <c r="BC34" s="950" t="s">
        <v>3779</v>
      </c>
      <c r="BD34" s="950"/>
      <c r="BE34" s="950"/>
      <c r="BF34" s="950"/>
      <c r="BG34" s="950"/>
      <c r="BH34" s="950"/>
      <c r="BI34" s="950" t="s">
        <v>3779</v>
      </c>
    </row>
    <row r="35" spans="1:61" ht="16.149999999999999" hidden="1" customHeight="1" thickBot="1">
      <c r="A35" s="1677"/>
      <c r="B35" s="1485"/>
      <c r="C35" s="1492" t="s">
        <v>4312</v>
      </c>
      <c r="D35" s="1227"/>
      <c r="E35" s="963"/>
      <c r="F35" s="1487"/>
      <c r="G35" s="1487"/>
      <c r="H35" s="1487"/>
      <c r="I35" s="1487"/>
      <c r="J35" s="1487"/>
      <c r="K35" s="958"/>
      <c r="L35" s="961"/>
      <c r="M35" s="967"/>
      <c r="N35" s="1228"/>
      <c r="O35" s="961"/>
      <c r="P35" s="961"/>
      <c r="Q35" s="1215"/>
      <c r="R35" s="1233"/>
      <c r="S35" s="963"/>
      <c r="T35" s="1487"/>
      <c r="U35" s="1487"/>
      <c r="V35" s="1487"/>
      <c r="W35" s="1487"/>
      <c r="X35" s="1487"/>
      <c r="Y35" s="958"/>
      <c r="Z35" s="961"/>
      <c r="AA35" s="967"/>
      <c r="AB35" s="1228"/>
      <c r="AC35" s="961"/>
      <c r="AD35" s="961"/>
      <c r="AE35" s="1215"/>
      <c r="AF35" s="1233"/>
      <c r="AG35" s="963"/>
      <c r="AH35" s="1487"/>
      <c r="AI35" s="1487"/>
      <c r="AJ35" s="961"/>
      <c r="AK35" s="961"/>
      <c r="AL35" s="1215"/>
      <c r="AM35" s="958"/>
      <c r="AN35" s="961"/>
      <c r="AO35" s="967"/>
      <c r="AP35" s="1228"/>
      <c r="AQ35" s="961"/>
      <c r="AR35" s="961"/>
      <c r="AS35" s="1215"/>
      <c r="AT35" s="1265"/>
      <c r="AU35" s="1265"/>
      <c r="AV35" s="1265"/>
      <c r="AW35" s="1265"/>
      <c r="AX35" s="1205"/>
      <c r="AY35" s="1205"/>
      <c r="AZ35" s="1222"/>
      <c r="BA35" s="1487"/>
      <c r="BB35" s="1487"/>
      <c r="BC35" s="1487"/>
      <c r="BD35" s="1487"/>
      <c r="BE35" s="1487"/>
      <c r="BF35" s="1487"/>
      <c r="BG35" s="1487"/>
      <c r="BH35" s="1487"/>
      <c r="BI35" s="1487"/>
    </row>
    <row r="36" spans="1:61" ht="16.149999999999999" hidden="1" customHeight="1" thickBot="1">
      <c r="A36" s="1677"/>
      <c r="B36" s="1485"/>
      <c r="C36" s="1197" t="s">
        <v>1890</v>
      </c>
      <c r="D36" s="1227" t="s">
        <v>3807</v>
      </c>
      <c r="E36" s="963" t="s">
        <v>3807</v>
      </c>
      <c r="F36" s="963" t="s">
        <v>3807</v>
      </c>
      <c r="G36" s="963" t="s">
        <v>3807</v>
      </c>
      <c r="H36" s="963" t="s">
        <v>3807</v>
      </c>
      <c r="I36" s="950" t="s">
        <v>3807</v>
      </c>
      <c r="J36" s="950">
        <f t="shared" si="0"/>
        <v>0</v>
      </c>
      <c r="K36" s="958" t="s">
        <v>3807</v>
      </c>
      <c r="L36" s="961" t="s">
        <v>3807</v>
      </c>
      <c r="M36" s="967">
        <f t="shared" si="1"/>
        <v>0</v>
      </c>
      <c r="N36" s="1228" t="s">
        <v>3816</v>
      </c>
      <c r="O36" s="961" t="s">
        <v>3816</v>
      </c>
      <c r="P36" s="961" t="s">
        <v>3816</v>
      </c>
      <c r="Q36" s="1215">
        <f t="shared" si="2"/>
        <v>0</v>
      </c>
      <c r="R36" s="1233" t="s">
        <v>3807</v>
      </c>
      <c r="S36" s="963" t="s">
        <v>3807</v>
      </c>
      <c r="T36" s="963" t="s">
        <v>3807</v>
      </c>
      <c r="U36" s="963" t="s">
        <v>3807</v>
      </c>
      <c r="V36" s="963" t="s">
        <v>3807</v>
      </c>
      <c r="W36" s="950" t="s">
        <v>3807</v>
      </c>
      <c r="X36" s="950">
        <f t="shared" si="3"/>
        <v>0</v>
      </c>
      <c r="Y36" s="958" t="s">
        <v>3807</v>
      </c>
      <c r="Z36" s="961" t="s">
        <v>3807</v>
      </c>
      <c r="AA36" s="967">
        <f t="shared" si="4"/>
        <v>0</v>
      </c>
      <c r="AB36" s="1228" t="s">
        <v>3816</v>
      </c>
      <c r="AC36" s="961" t="s">
        <v>3816</v>
      </c>
      <c r="AD36" s="961" t="s">
        <v>3816</v>
      </c>
      <c r="AE36" s="1215">
        <f t="shared" si="5"/>
        <v>0</v>
      </c>
      <c r="AF36" s="1233" t="s">
        <v>3807</v>
      </c>
      <c r="AG36" s="963" t="s">
        <v>3807</v>
      </c>
      <c r="AH36" s="950" t="s">
        <v>3807</v>
      </c>
      <c r="AI36" s="950" t="s">
        <v>3807</v>
      </c>
      <c r="AJ36" s="961" t="s">
        <v>3807</v>
      </c>
      <c r="AK36" s="961" t="s">
        <v>3807</v>
      </c>
      <c r="AL36" s="1215">
        <f t="shared" si="6"/>
        <v>0</v>
      </c>
      <c r="AM36" s="958" t="s">
        <v>3807</v>
      </c>
      <c r="AN36" s="961" t="s">
        <v>3807</v>
      </c>
      <c r="AO36" s="967">
        <f t="shared" si="7"/>
        <v>0</v>
      </c>
      <c r="AP36" s="1228" t="s">
        <v>3816</v>
      </c>
      <c r="AQ36" s="961" t="s">
        <v>3816</v>
      </c>
      <c r="AR36" s="961" t="s">
        <v>3816</v>
      </c>
      <c r="AS36" s="1215">
        <f t="shared" si="8"/>
        <v>0</v>
      </c>
      <c r="AT36" s="1265"/>
      <c r="AU36" s="1265"/>
      <c r="AV36" s="1265"/>
      <c r="AW36" s="1265"/>
      <c r="AX36" s="1203"/>
      <c r="AY36" s="956" t="s">
        <v>3841</v>
      </c>
      <c r="AZ36" s="1221" t="s">
        <v>3760</v>
      </c>
      <c r="BA36" s="950"/>
      <c r="BB36" s="950"/>
      <c r="BC36" s="950"/>
      <c r="BD36" s="950"/>
      <c r="BE36" s="950"/>
      <c r="BF36" s="950"/>
      <c r="BG36" s="950"/>
      <c r="BH36" s="950"/>
      <c r="BI36" s="950"/>
    </row>
    <row r="37" spans="1:61" ht="16.149999999999999" hidden="1" customHeight="1" thickBot="1">
      <c r="A37" s="1677"/>
      <c r="B37" s="1485"/>
      <c r="C37" s="1197" t="s">
        <v>3322</v>
      </c>
      <c r="D37" s="1227" t="s">
        <v>3807</v>
      </c>
      <c r="E37" s="963" t="s">
        <v>3807</v>
      </c>
      <c r="F37" s="963" t="s">
        <v>3807</v>
      </c>
      <c r="G37" s="963" t="s">
        <v>3807</v>
      </c>
      <c r="H37" s="963" t="s">
        <v>3807</v>
      </c>
      <c r="I37" s="950" t="s">
        <v>3807</v>
      </c>
      <c r="J37" s="950">
        <f t="shared" si="0"/>
        <v>0</v>
      </c>
      <c r="K37" s="958" t="s">
        <v>3807</v>
      </c>
      <c r="L37" s="961" t="s">
        <v>3807</v>
      </c>
      <c r="M37" s="967">
        <f t="shared" si="1"/>
        <v>0</v>
      </c>
      <c r="N37" s="1228" t="s">
        <v>3816</v>
      </c>
      <c r="O37" s="961" t="s">
        <v>3816</v>
      </c>
      <c r="P37" s="961" t="s">
        <v>3816</v>
      </c>
      <c r="Q37" s="1215">
        <f t="shared" si="2"/>
        <v>0</v>
      </c>
      <c r="R37" s="1233" t="s">
        <v>3807</v>
      </c>
      <c r="S37" s="963" t="s">
        <v>3807</v>
      </c>
      <c r="T37" s="963" t="s">
        <v>3807</v>
      </c>
      <c r="U37" s="963" t="s">
        <v>3807</v>
      </c>
      <c r="V37" s="963" t="s">
        <v>3807</v>
      </c>
      <c r="W37" s="950" t="s">
        <v>3807</v>
      </c>
      <c r="X37" s="950">
        <f t="shared" si="3"/>
        <v>0</v>
      </c>
      <c r="Y37" s="958" t="s">
        <v>3807</v>
      </c>
      <c r="Z37" s="961" t="s">
        <v>3807</v>
      </c>
      <c r="AA37" s="967">
        <f t="shared" si="4"/>
        <v>0</v>
      </c>
      <c r="AB37" s="1228" t="s">
        <v>3816</v>
      </c>
      <c r="AC37" s="961" t="s">
        <v>3816</v>
      </c>
      <c r="AD37" s="961" t="s">
        <v>3816</v>
      </c>
      <c r="AE37" s="1215">
        <f t="shared" si="5"/>
        <v>0</v>
      </c>
      <c r="AF37" s="1233" t="s">
        <v>3807</v>
      </c>
      <c r="AG37" s="963" t="s">
        <v>3807</v>
      </c>
      <c r="AH37" s="963" t="s">
        <v>3807</v>
      </c>
      <c r="AI37" s="963" t="s">
        <v>3807</v>
      </c>
      <c r="AJ37" s="961" t="s">
        <v>3807</v>
      </c>
      <c r="AK37" s="961" t="s">
        <v>3807</v>
      </c>
      <c r="AL37" s="1215">
        <f t="shared" si="6"/>
        <v>0</v>
      </c>
      <c r="AM37" s="958" t="s">
        <v>3807</v>
      </c>
      <c r="AN37" s="961" t="s">
        <v>3807</v>
      </c>
      <c r="AO37" s="967">
        <f t="shared" si="7"/>
        <v>0</v>
      </c>
      <c r="AP37" s="1228" t="s">
        <v>3816</v>
      </c>
      <c r="AQ37" s="961" t="s">
        <v>3816</v>
      </c>
      <c r="AR37" s="961" t="s">
        <v>3816</v>
      </c>
      <c r="AS37" s="1215">
        <f t="shared" si="8"/>
        <v>0</v>
      </c>
      <c r="AT37" s="1265"/>
      <c r="AU37" s="1265"/>
      <c r="AV37" s="1265"/>
      <c r="AW37" s="1265"/>
      <c r="AX37" s="1203"/>
      <c r="AY37" s="956"/>
      <c r="AZ37" s="1221" t="s">
        <v>3760</v>
      </c>
      <c r="BA37" s="950"/>
      <c r="BB37" s="950"/>
      <c r="BC37" s="950"/>
      <c r="BD37" s="950"/>
      <c r="BE37" s="950"/>
      <c r="BF37" s="950"/>
      <c r="BG37" s="950"/>
      <c r="BH37" s="950"/>
      <c r="BI37" s="950"/>
    </row>
    <row r="38" spans="1:61" ht="16.149999999999999" hidden="1" customHeight="1" thickBot="1">
      <c r="A38" s="1677"/>
      <c r="B38" s="1485"/>
      <c r="C38" s="1197" t="s">
        <v>81</v>
      </c>
      <c r="D38" s="1228" t="s">
        <v>3807</v>
      </c>
      <c r="E38" s="961" t="s">
        <v>3807</v>
      </c>
      <c r="F38" s="961" t="s">
        <v>3807</v>
      </c>
      <c r="G38" s="961" t="s">
        <v>3807</v>
      </c>
      <c r="H38" s="961" t="s">
        <v>3807</v>
      </c>
      <c r="I38" s="950" t="s">
        <v>3807</v>
      </c>
      <c r="J38" s="950">
        <f t="shared" si="0"/>
        <v>0</v>
      </c>
      <c r="K38" s="958" t="s">
        <v>3807</v>
      </c>
      <c r="L38" s="961" t="s">
        <v>3807</v>
      </c>
      <c r="M38" s="967">
        <f t="shared" si="1"/>
        <v>0</v>
      </c>
      <c r="N38" s="1228" t="s">
        <v>3816</v>
      </c>
      <c r="O38" s="961" t="s">
        <v>3816</v>
      </c>
      <c r="P38" s="961" t="s">
        <v>3816</v>
      </c>
      <c r="Q38" s="1215">
        <f t="shared" si="2"/>
        <v>0</v>
      </c>
      <c r="R38" s="958" t="s">
        <v>3807</v>
      </c>
      <c r="S38" s="961" t="s">
        <v>3807</v>
      </c>
      <c r="T38" s="961" t="s">
        <v>3807</v>
      </c>
      <c r="U38" s="961" t="s">
        <v>3807</v>
      </c>
      <c r="V38" s="961" t="s">
        <v>3807</v>
      </c>
      <c r="W38" s="950" t="s">
        <v>3807</v>
      </c>
      <c r="X38" s="950">
        <f t="shared" si="3"/>
        <v>0</v>
      </c>
      <c r="Y38" s="958" t="s">
        <v>3807</v>
      </c>
      <c r="Z38" s="961" t="s">
        <v>3807</v>
      </c>
      <c r="AA38" s="967">
        <f t="shared" si="4"/>
        <v>0</v>
      </c>
      <c r="AB38" s="1228" t="s">
        <v>3816</v>
      </c>
      <c r="AC38" s="961" t="s">
        <v>3816</v>
      </c>
      <c r="AD38" s="961" t="s">
        <v>3816</v>
      </c>
      <c r="AE38" s="1215">
        <f t="shared" si="5"/>
        <v>0</v>
      </c>
      <c r="AF38" s="1262" t="s">
        <v>3805</v>
      </c>
      <c r="AG38" s="957" t="s">
        <v>3814</v>
      </c>
      <c r="AH38" s="961" t="s">
        <v>3807</v>
      </c>
      <c r="AI38" s="961" t="s">
        <v>3807</v>
      </c>
      <c r="AJ38" s="961" t="s">
        <v>3807</v>
      </c>
      <c r="AK38" s="961" t="s">
        <v>3807</v>
      </c>
      <c r="AL38" s="1215">
        <f t="shared" si="6"/>
        <v>1</v>
      </c>
      <c r="AM38" s="958" t="s">
        <v>3816</v>
      </c>
      <c r="AN38" s="961" t="s">
        <v>3816</v>
      </c>
      <c r="AO38" s="967">
        <f t="shared" si="7"/>
        <v>0</v>
      </c>
      <c r="AP38" s="1228" t="s">
        <v>3816</v>
      </c>
      <c r="AQ38" s="961" t="s">
        <v>3816</v>
      </c>
      <c r="AR38" s="961" t="s">
        <v>3816</v>
      </c>
      <c r="AS38" s="1215">
        <f t="shared" si="8"/>
        <v>0</v>
      </c>
      <c r="AT38" s="1265"/>
      <c r="AU38" s="1265"/>
      <c r="AV38" s="1265" t="s">
        <v>3873</v>
      </c>
      <c r="AW38" s="1265">
        <v>1</v>
      </c>
      <c r="AX38" s="1203"/>
      <c r="AY38" s="956" t="s">
        <v>3840</v>
      </c>
      <c r="AZ38" s="1221" t="s">
        <v>3762</v>
      </c>
      <c r="BA38" s="950" t="s">
        <v>3779</v>
      </c>
      <c r="BB38" s="950" t="s">
        <v>3779</v>
      </c>
      <c r="BC38" s="950"/>
      <c r="BD38" s="950"/>
      <c r="BE38" s="950"/>
      <c r="BF38" s="950"/>
      <c r="BG38" s="950"/>
      <c r="BH38" s="950" t="s">
        <v>3779</v>
      </c>
      <c r="BI38" s="950"/>
    </row>
    <row r="39" spans="1:61" ht="16.149999999999999" hidden="1" customHeight="1" thickBot="1">
      <c r="A39" s="1677"/>
      <c r="B39" s="1485"/>
      <c r="C39" s="1199" t="s">
        <v>82</v>
      </c>
      <c r="D39" s="1228" t="s">
        <v>3807</v>
      </c>
      <c r="E39" s="961" t="s">
        <v>3807</v>
      </c>
      <c r="F39" s="961" t="s">
        <v>3807</v>
      </c>
      <c r="G39" s="961" t="s">
        <v>3807</v>
      </c>
      <c r="H39" s="961" t="s">
        <v>3807</v>
      </c>
      <c r="I39" s="950" t="s">
        <v>3807</v>
      </c>
      <c r="J39" s="950">
        <f t="shared" si="0"/>
        <v>0</v>
      </c>
      <c r="K39" s="958" t="s">
        <v>3807</v>
      </c>
      <c r="L39" s="961" t="s">
        <v>3807</v>
      </c>
      <c r="M39" s="967">
        <f t="shared" si="1"/>
        <v>0</v>
      </c>
      <c r="N39" s="1228" t="s">
        <v>3816</v>
      </c>
      <c r="O39" s="961" t="s">
        <v>3816</v>
      </c>
      <c r="P39" s="961" t="s">
        <v>3816</v>
      </c>
      <c r="Q39" s="1215">
        <f t="shared" si="2"/>
        <v>0</v>
      </c>
      <c r="R39" s="958" t="s">
        <v>3807</v>
      </c>
      <c r="S39" s="961" t="s">
        <v>3807</v>
      </c>
      <c r="T39" s="961" t="s">
        <v>3807</v>
      </c>
      <c r="U39" s="961" t="s">
        <v>3807</v>
      </c>
      <c r="V39" s="961" t="s">
        <v>3807</v>
      </c>
      <c r="W39" s="950" t="s">
        <v>3807</v>
      </c>
      <c r="X39" s="950">
        <f t="shared" si="3"/>
        <v>0</v>
      </c>
      <c r="Y39" s="958" t="s">
        <v>3807</v>
      </c>
      <c r="Z39" s="961" t="s">
        <v>3807</v>
      </c>
      <c r="AA39" s="967">
        <f t="shared" si="4"/>
        <v>0</v>
      </c>
      <c r="AB39" s="1228" t="s">
        <v>3816</v>
      </c>
      <c r="AC39" s="961" t="s">
        <v>3816</v>
      </c>
      <c r="AD39" s="961" t="s">
        <v>3816</v>
      </c>
      <c r="AE39" s="1215">
        <f t="shared" si="5"/>
        <v>0</v>
      </c>
      <c r="AF39" s="958" t="s">
        <v>3807</v>
      </c>
      <c r="AG39" s="961" t="s">
        <v>3807</v>
      </c>
      <c r="AH39" s="961" t="s">
        <v>3807</v>
      </c>
      <c r="AI39" s="961" t="s">
        <v>3807</v>
      </c>
      <c r="AJ39" s="961" t="s">
        <v>3807</v>
      </c>
      <c r="AK39" s="961" t="s">
        <v>3807</v>
      </c>
      <c r="AL39" s="1215">
        <f t="shared" si="6"/>
        <v>0</v>
      </c>
      <c r="AM39" s="958" t="s">
        <v>3807</v>
      </c>
      <c r="AN39" s="961" t="s">
        <v>3807</v>
      </c>
      <c r="AO39" s="967">
        <f t="shared" si="7"/>
        <v>0</v>
      </c>
      <c r="AP39" s="1228" t="s">
        <v>3816</v>
      </c>
      <c r="AQ39" s="961" t="s">
        <v>3816</v>
      </c>
      <c r="AR39" s="961" t="s">
        <v>3816</v>
      </c>
      <c r="AS39" s="1215">
        <f t="shared" si="8"/>
        <v>0</v>
      </c>
      <c r="AT39" s="1265"/>
      <c r="AU39" s="1265"/>
      <c r="AV39" s="1265"/>
      <c r="AW39" s="1265"/>
      <c r="AX39" s="1240"/>
      <c r="AY39" s="1240" t="s">
        <v>3734</v>
      </c>
      <c r="AZ39" s="1221" t="s">
        <v>3760</v>
      </c>
      <c r="BA39" s="950"/>
      <c r="BB39" s="950"/>
      <c r="BC39" s="950"/>
      <c r="BD39" s="950"/>
      <c r="BE39" s="950"/>
      <c r="BF39" s="950"/>
      <c r="BG39" s="950"/>
      <c r="BH39" s="950"/>
      <c r="BI39" s="950"/>
    </row>
    <row r="40" spans="1:61" ht="16.149999999999999" hidden="1" customHeight="1" thickBot="1">
      <c r="A40" s="1677"/>
      <c r="B40" s="1485"/>
      <c r="C40" s="1200" t="s">
        <v>32</v>
      </c>
      <c r="D40" s="1228" t="s">
        <v>3807</v>
      </c>
      <c r="E40" s="961" t="s">
        <v>3807</v>
      </c>
      <c r="F40" s="961" t="s">
        <v>3807</v>
      </c>
      <c r="G40" s="961" t="s">
        <v>3807</v>
      </c>
      <c r="H40" s="961" t="s">
        <v>3807</v>
      </c>
      <c r="I40" s="950" t="s">
        <v>3807</v>
      </c>
      <c r="J40" s="950">
        <f t="shared" si="0"/>
        <v>0</v>
      </c>
      <c r="K40" s="958" t="s">
        <v>3807</v>
      </c>
      <c r="L40" s="961" t="s">
        <v>3807</v>
      </c>
      <c r="M40" s="967">
        <f t="shared" si="1"/>
        <v>0</v>
      </c>
      <c r="N40" s="1228" t="s">
        <v>3816</v>
      </c>
      <c r="O40" s="961" t="s">
        <v>3816</v>
      </c>
      <c r="P40" s="961" t="s">
        <v>3816</v>
      </c>
      <c r="Q40" s="1215">
        <f t="shared" si="2"/>
        <v>0</v>
      </c>
      <c r="R40" s="958" t="s">
        <v>3807</v>
      </c>
      <c r="S40" s="961" t="s">
        <v>3807</v>
      </c>
      <c r="T40" s="961" t="s">
        <v>3807</v>
      </c>
      <c r="U40" s="961" t="s">
        <v>3807</v>
      </c>
      <c r="V40" s="961" t="s">
        <v>3807</v>
      </c>
      <c r="W40" s="950" t="s">
        <v>3807</v>
      </c>
      <c r="X40" s="950">
        <f t="shared" si="3"/>
        <v>0</v>
      </c>
      <c r="Y40" s="958" t="s">
        <v>3807</v>
      </c>
      <c r="Z40" s="961" t="s">
        <v>3807</v>
      </c>
      <c r="AA40" s="967">
        <f t="shared" si="4"/>
        <v>0</v>
      </c>
      <c r="AB40" s="1228" t="s">
        <v>3816</v>
      </c>
      <c r="AC40" s="961" t="s">
        <v>3816</v>
      </c>
      <c r="AD40" s="961" t="s">
        <v>3816</v>
      </c>
      <c r="AE40" s="1215">
        <f t="shared" si="5"/>
        <v>0</v>
      </c>
      <c r="AF40" s="958" t="s">
        <v>3807</v>
      </c>
      <c r="AG40" s="961" t="s">
        <v>3807</v>
      </c>
      <c r="AH40" s="961" t="s">
        <v>3807</v>
      </c>
      <c r="AI40" s="961" t="s">
        <v>3807</v>
      </c>
      <c r="AJ40" s="961" t="s">
        <v>3807</v>
      </c>
      <c r="AK40" s="961" t="s">
        <v>3807</v>
      </c>
      <c r="AL40" s="1215">
        <f t="shared" si="6"/>
        <v>0</v>
      </c>
      <c r="AM40" s="958" t="s">
        <v>3807</v>
      </c>
      <c r="AN40" s="961" t="s">
        <v>3807</v>
      </c>
      <c r="AO40" s="967">
        <f t="shared" si="7"/>
        <v>0</v>
      </c>
      <c r="AP40" s="1228" t="s">
        <v>3816</v>
      </c>
      <c r="AQ40" s="961" t="s">
        <v>3816</v>
      </c>
      <c r="AR40" s="961" t="s">
        <v>3816</v>
      </c>
      <c r="AS40" s="1215">
        <f t="shared" si="8"/>
        <v>0</v>
      </c>
      <c r="AT40" s="1265"/>
      <c r="AU40" s="1265"/>
      <c r="AV40" s="1265"/>
      <c r="AW40" s="1265"/>
      <c r="AX40" s="1240"/>
      <c r="AY40" s="1240" t="s">
        <v>3734</v>
      </c>
      <c r="AZ40" s="1221" t="s">
        <v>3760</v>
      </c>
      <c r="BA40" s="950"/>
      <c r="BB40" s="950"/>
      <c r="BC40" s="950"/>
      <c r="BD40" s="950"/>
      <c r="BE40" s="950"/>
      <c r="BF40" s="950"/>
      <c r="BG40" s="950"/>
      <c r="BH40" s="950"/>
      <c r="BI40" s="950"/>
    </row>
    <row r="41" spans="1:61" ht="16.149999999999999" hidden="1" customHeight="1" thickBot="1">
      <c r="A41" s="1677"/>
      <c r="B41" s="1485"/>
      <c r="C41" s="1197" t="s">
        <v>84</v>
      </c>
      <c r="D41" s="1228" t="s">
        <v>3807</v>
      </c>
      <c r="E41" s="961" t="s">
        <v>3807</v>
      </c>
      <c r="F41" s="961" t="s">
        <v>3807</v>
      </c>
      <c r="G41" s="961" t="s">
        <v>3807</v>
      </c>
      <c r="H41" s="961" t="s">
        <v>3807</v>
      </c>
      <c r="I41" s="950" t="s">
        <v>3807</v>
      </c>
      <c r="J41" s="950">
        <f t="shared" si="0"/>
        <v>0</v>
      </c>
      <c r="K41" s="958" t="s">
        <v>3807</v>
      </c>
      <c r="L41" s="961" t="s">
        <v>3807</v>
      </c>
      <c r="M41" s="967">
        <f t="shared" si="1"/>
        <v>0</v>
      </c>
      <c r="N41" s="1228" t="s">
        <v>3816</v>
      </c>
      <c r="O41" s="961" t="s">
        <v>3816</v>
      </c>
      <c r="P41" s="961" t="s">
        <v>3816</v>
      </c>
      <c r="Q41" s="1215">
        <f t="shared" si="2"/>
        <v>0</v>
      </c>
      <c r="R41" s="958" t="s">
        <v>3807</v>
      </c>
      <c r="S41" s="961" t="s">
        <v>3807</v>
      </c>
      <c r="T41" s="961" t="s">
        <v>3807</v>
      </c>
      <c r="U41" s="961" t="s">
        <v>3807</v>
      </c>
      <c r="V41" s="961" t="s">
        <v>3807</v>
      </c>
      <c r="W41" s="950" t="s">
        <v>3807</v>
      </c>
      <c r="X41" s="950">
        <f t="shared" si="3"/>
        <v>0</v>
      </c>
      <c r="Y41" s="958" t="s">
        <v>3807</v>
      </c>
      <c r="Z41" s="961" t="s">
        <v>3807</v>
      </c>
      <c r="AA41" s="967">
        <f t="shared" si="4"/>
        <v>0</v>
      </c>
      <c r="AB41" s="1228" t="s">
        <v>3816</v>
      </c>
      <c r="AC41" s="961" t="s">
        <v>3816</v>
      </c>
      <c r="AD41" s="961" t="s">
        <v>3816</v>
      </c>
      <c r="AE41" s="1215">
        <f t="shared" si="5"/>
        <v>0</v>
      </c>
      <c r="AF41" s="958" t="s">
        <v>3807</v>
      </c>
      <c r="AG41" s="961" t="s">
        <v>3807</v>
      </c>
      <c r="AH41" s="961" t="s">
        <v>3807</v>
      </c>
      <c r="AI41" s="961" t="s">
        <v>3807</v>
      </c>
      <c r="AJ41" s="961" t="s">
        <v>3807</v>
      </c>
      <c r="AK41" s="961" t="s">
        <v>3807</v>
      </c>
      <c r="AL41" s="1215">
        <f t="shared" si="6"/>
        <v>0</v>
      </c>
      <c r="AM41" s="958" t="s">
        <v>3816</v>
      </c>
      <c r="AN41" s="961" t="s">
        <v>3816</v>
      </c>
      <c r="AO41" s="967">
        <f t="shared" si="7"/>
        <v>0</v>
      </c>
      <c r="AP41" s="1228" t="s">
        <v>3816</v>
      </c>
      <c r="AQ41" s="1263" t="s">
        <v>3815</v>
      </c>
      <c r="AR41" s="957" t="s">
        <v>3814</v>
      </c>
      <c r="AS41" s="1215">
        <f t="shared" si="8"/>
        <v>1</v>
      </c>
      <c r="AT41" s="1265"/>
      <c r="AU41" s="1265"/>
      <c r="AV41" s="1265" t="s">
        <v>3871</v>
      </c>
      <c r="AW41" s="1265">
        <v>1</v>
      </c>
      <c r="AX41" s="1203"/>
      <c r="AY41" s="1203" t="s">
        <v>3735</v>
      </c>
      <c r="AZ41" s="1221" t="s">
        <v>3760</v>
      </c>
      <c r="BA41" s="950"/>
      <c r="BB41" s="950"/>
      <c r="BC41" s="950"/>
      <c r="BD41" s="950"/>
      <c r="BE41" s="950"/>
      <c r="BF41" s="950"/>
      <c r="BG41" s="950"/>
      <c r="BH41" s="950"/>
      <c r="BI41" s="950"/>
    </row>
    <row r="42" spans="1:61" ht="16.149999999999999" hidden="1" customHeight="1" thickBot="1">
      <c r="A42" s="1677"/>
      <c r="B42" s="1485"/>
      <c r="C42" s="1197" t="s">
        <v>1893</v>
      </c>
      <c r="D42" s="1228" t="s">
        <v>3807</v>
      </c>
      <c r="E42" s="961" t="s">
        <v>3807</v>
      </c>
      <c r="F42" s="961" t="s">
        <v>3807</v>
      </c>
      <c r="G42" s="961" t="s">
        <v>3807</v>
      </c>
      <c r="H42" s="961" t="s">
        <v>3807</v>
      </c>
      <c r="I42" s="950" t="s">
        <v>3807</v>
      </c>
      <c r="J42" s="950">
        <f t="shared" si="0"/>
        <v>0</v>
      </c>
      <c r="K42" s="958" t="s">
        <v>3807</v>
      </c>
      <c r="L42" s="961" t="s">
        <v>3807</v>
      </c>
      <c r="M42" s="967">
        <f t="shared" si="1"/>
        <v>0</v>
      </c>
      <c r="N42" s="1228" t="s">
        <v>3816</v>
      </c>
      <c r="O42" s="961" t="s">
        <v>3816</v>
      </c>
      <c r="P42" s="961" t="s">
        <v>3816</v>
      </c>
      <c r="Q42" s="1215">
        <f t="shared" si="2"/>
        <v>0</v>
      </c>
      <c r="R42" s="958" t="s">
        <v>3807</v>
      </c>
      <c r="S42" s="961" t="s">
        <v>3807</v>
      </c>
      <c r="T42" s="961" t="s">
        <v>3807</v>
      </c>
      <c r="U42" s="961" t="s">
        <v>3807</v>
      </c>
      <c r="V42" s="961" t="s">
        <v>3807</v>
      </c>
      <c r="W42" s="950" t="s">
        <v>3807</v>
      </c>
      <c r="X42" s="950">
        <f t="shared" si="3"/>
        <v>0</v>
      </c>
      <c r="Y42" s="958" t="s">
        <v>3807</v>
      </c>
      <c r="Z42" s="961" t="s">
        <v>3807</v>
      </c>
      <c r="AA42" s="967">
        <f t="shared" si="4"/>
        <v>0</v>
      </c>
      <c r="AB42" s="1228" t="s">
        <v>3816</v>
      </c>
      <c r="AC42" s="961" t="s">
        <v>3816</v>
      </c>
      <c r="AD42" s="961" t="s">
        <v>3816</v>
      </c>
      <c r="AE42" s="1215">
        <f t="shared" si="5"/>
        <v>0</v>
      </c>
      <c r="AF42" s="958" t="s">
        <v>3807</v>
      </c>
      <c r="AG42" s="961" t="s">
        <v>3807</v>
      </c>
      <c r="AH42" s="961" t="s">
        <v>3807</v>
      </c>
      <c r="AI42" s="961" t="s">
        <v>3807</v>
      </c>
      <c r="AJ42" s="961" t="s">
        <v>3807</v>
      </c>
      <c r="AK42" s="961" t="s">
        <v>3807</v>
      </c>
      <c r="AL42" s="1215">
        <f t="shared" si="6"/>
        <v>0</v>
      </c>
      <c r="AM42" s="958" t="s">
        <v>3807</v>
      </c>
      <c r="AN42" s="961" t="s">
        <v>3807</v>
      </c>
      <c r="AO42" s="967">
        <f t="shared" si="7"/>
        <v>0</v>
      </c>
      <c r="AP42" s="1228" t="s">
        <v>3816</v>
      </c>
      <c r="AQ42" s="961" t="s">
        <v>3816</v>
      </c>
      <c r="AR42" s="961" t="s">
        <v>3816</v>
      </c>
      <c r="AS42" s="1215">
        <f t="shared" si="8"/>
        <v>0</v>
      </c>
      <c r="AT42" s="1265"/>
      <c r="AU42" s="1265"/>
      <c r="AV42" s="1265"/>
      <c r="AW42" s="1265"/>
      <c r="AX42" s="1203"/>
      <c r="AY42" s="1203" t="s">
        <v>3736</v>
      </c>
      <c r="AZ42" s="1221" t="s">
        <v>3760</v>
      </c>
      <c r="BA42" s="950"/>
      <c r="BB42" s="950"/>
      <c r="BC42" s="950"/>
      <c r="BD42" s="950"/>
      <c r="BE42" s="950"/>
      <c r="BF42" s="950"/>
      <c r="BG42" s="950"/>
      <c r="BH42" s="950"/>
      <c r="BI42" s="950"/>
    </row>
    <row r="43" spans="1:61" ht="16.149999999999999" hidden="1" customHeight="1" thickBot="1">
      <c r="A43" s="1677"/>
      <c r="B43" s="1485"/>
      <c r="C43" s="1197" t="s">
        <v>3293</v>
      </c>
      <c r="D43" s="1228" t="s">
        <v>3807</v>
      </c>
      <c r="E43" s="961" t="s">
        <v>3807</v>
      </c>
      <c r="F43" s="961" t="s">
        <v>3807</v>
      </c>
      <c r="G43" s="961" t="s">
        <v>3807</v>
      </c>
      <c r="H43" s="961" t="s">
        <v>3807</v>
      </c>
      <c r="I43" s="950" t="s">
        <v>3807</v>
      </c>
      <c r="J43" s="950">
        <f t="shared" si="0"/>
        <v>0</v>
      </c>
      <c r="K43" s="958" t="s">
        <v>3807</v>
      </c>
      <c r="L43" s="961" t="s">
        <v>3807</v>
      </c>
      <c r="M43" s="967">
        <f t="shared" si="1"/>
        <v>0</v>
      </c>
      <c r="N43" s="1202" t="s">
        <v>3815</v>
      </c>
      <c r="O43" s="961" t="s">
        <v>3816</v>
      </c>
      <c r="P43" s="961" t="s">
        <v>3816</v>
      </c>
      <c r="Q43" s="1215">
        <f t="shared" si="2"/>
        <v>1</v>
      </c>
      <c r="R43" s="958" t="s">
        <v>3807</v>
      </c>
      <c r="S43" s="961" t="s">
        <v>3807</v>
      </c>
      <c r="T43" s="961" t="s">
        <v>3807</v>
      </c>
      <c r="U43" s="961" t="s">
        <v>3807</v>
      </c>
      <c r="V43" s="961" t="s">
        <v>3807</v>
      </c>
      <c r="W43" s="950" t="s">
        <v>3807</v>
      </c>
      <c r="X43" s="950">
        <f t="shared" si="3"/>
        <v>0</v>
      </c>
      <c r="Y43" s="958" t="s">
        <v>3807</v>
      </c>
      <c r="Z43" s="961" t="s">
        <v>3807</v>
      </c>
      <c r="AA43" s="967">
        <f t="shared" si="4"/>
        <v>0</v>
      </c>
      <c r="AB43" s="1228" t="s">
        <v>3816</v>
      </c>
      <c r="AC43" s="961" t="s">
        <v>3816</v>
      </c>
      <c r="AD43" s="961" t="s">
        <v>3816</v>
      </c>
      <c r="AE43" s="1215">
        <f t="shared" si="5"/>
        <v>0</v>
      </c>
      <c r="AF43" s="958" t="s">
        <v>3807</v>
      </c>
      <c r="AG43" s="961" t="s">
        <v>3807</v>
      </c>
      <c r="AH43" s="961" t="s">
        <v>3807</v>
      </c>
      <c r="AI43" s="961" t="s">
        <v>3807</v>
      </c>
      <c r="AJ43" s="961" t="s">
        <v>3807</v>
      </c>
      <c r="AK43" s="961" t="s">
        <v>3807</v>
      </c>
      <c r="AL43" s="1215">
        <f t="shared" si="6"/>
        <v>0</v>
      </c>
      <c r="AM43" s="958" t="s">
        <v>3807</v>
      </c>
      <c r="AN43" s="961" t="s">
        <v>3807</v>
      </c>
      <c r="AO43" s="967">
        <f t="shared" si="7"/>
        <v>0</v>
      </c>
      <c r="AP43" s="1267" t="s">
        <v>3815</v>
      </c>
      <c r="AQ43" s="961" t="s">
        <v>3816</v>
      </c>
      <c r="AR43" s="961" t="s">
        <v>3816</v>
      </c>
      <c r="AS43" s="1215">
        <f t="shared" si="8"/>
        <v>1</v>
      </c>
      <c r="AT43" s="1265"/>
      <c r="AU43" s="1265"/>
      <c r="AV43" s="1265" t="s">
        <v>555</v>
      </c>
      <c r="AW43" s="1265">
        <v>1</v>
      </c>
      <c r="AX43" s="1203"/>
      <c r="AY43" s="1203" t="s">
        <v>3737</v>
      </c>
      <c r="AZ43" s="1221" t="s">
        <v>3760</v>
      </c>
      <c r="BA43" s="950"/>
      <c r="BB43" s="950"/>
      <c r="BC43" s="950"/>
      <c r="BD43" s="950"/>
      <c r="BE43" s="950"/>
      <c r="BF43" s="950"/>
      <c r="BG43" s="950"/>
      <c r="BH43" s="950"/>
      <c r="BI43" s="950"/>
    </row>
    <row r="44" spans="1:61" ht="16.149999999999999" hidden="1" customHeight="1" thickBot="1">
      <c r="A44" s="1677"/>
      <c r="B44" s="1485"/>
      <c r="C44" s="1198" t="s">
        <v>86</v>
      </c>
      <c r="D44" s="1228" t="s">
        <v>3807</v>
      </c>
      <c r="E44" s="961" t="s">
        <v>3807</v>
      </c>
      <c r="F44" s="961" t="s">
        <v>3807</v>
      </c>
      <c r="G44" s="961" t="s">
        <v>3807</v>
      </c>
      <c r="H44" s="963" t="s">
        <v>3807</v>
      </c>
      <c r="I44" s="950" t="s">
        <v>3807</v>
      </c>
      <c r="J44" s="950">
        <f t="shared" si="0"/>
        <v>0</v>
      </c>
      <c r="K44" s="958" t="s">
        <v>3807</v>
      </c>
      <c r="L44" s="961" t="s">
        <v>3807</v>
      </c>
      <c r="M44" s="967">
        <f t="shared" si="1"/>
        <v>0</v>
      </c>
      <c r="N44" s="1228" t="s">
        <v>3816</v>
      </c>
      <c r="O44" s="961" t="s">
        <v>3816</v>
      </c>
      <c r="P44" s="961" t="s">
        <v>3816</v>
      </c>
      <c r="Q44" s="1215">
        <f t="shared" si="2"/>
        <v>0</v>
      </c>
      <c r="R44" s="958" t="s">
        <v>3807</v>
      </c>
      <c r="S44" s="961" t="s">
        <v>3807</v>
      </c>
      <c r="T44" s="961" t="s">
        <v>3807</v>
      </c>
      <c r="U44" s="961" t="s">
        <v>3807</v>
      </c>
      <c r="V44" s="963" t="s">
        <v>3807</v>
      </c>
      <c r="W44" s="950" t="s">
        <v>3807</v>
      </c>
      <c r="X44" s="950">
        <f t="shared" si="3"/>
        <v>0</v>
      </c>
      <c r="Y44" s="958" t="s">
        <v>3807</v>
      </c>
      <c r="Z44" s="961" t="s">
        <v>3807</v>
      </c>
      <c r="AA44" s="967">
        <f t="shared" si="4"/>
        <v>0</v>
      </c>
      <c r="AB44" s="1228" t="s">
        <v>3816</v>
      </c>
      <c r="AC44" s="961" t="s">
        <v>3816</v>
      </c>
      <c r="AD44" s="961" t="s">
        <v>3816</v>
      </c>
      <c r="AE44" s="1215">
        <f t="shared" si="5"/>
        <v>0</v>
      </c>
      <c r="AF44" s="958" t="s">
        <v>3807</v>
      </c>
      <c r="AG44" s="961" t="s">
        <v>3807</v>
      </c>
      <c r="AH44" s="961" t="s">
        <v>3807</v>
      </c>
      <c r="AI44" s="961" t="s">
        <v>3807</v>
      </c>
      <c r="AJ44" s="961" t="s">
        <v>3807</v>
      </c>
      <c r="AK44" s="961" t="s">
        <v>3807</v>
      </c>
      <c r="AL44" s="1215">
        <f t="shared" si="6"/>
        <v>0</v>
      </c>
      <c r="AM44" s="958" t="s">
        <v>3807</v>
      </c>
      <c r="AN44" s="961" t="s">
        <v>3807</v>
      </c>
      <c r="AO44" s="967">
        <f t="shared" si="7"/>
        <v>0</v>
      </c>
      <c r="AP44" s="1267" t="s">
        <v>3815</v>
      </c>
      <c r="AQ44" s="961" t="s">
        <v>3816</v>
      </c>
      <c r="AR44" s="961" t="s">
        <v>3816</v>
      </c>
      <c r="AS44" s="1215">
        <f t="shared" si="8"/>
        <v>1</v>
      </c>
      <c r="AT44" s="1265"/>
      <c r="AU44" s="1265"/>
      <c r="AV44" s="1265" t="s">
        <v>555</v>
      </c>
      <c r="AW44" s="1265">
        <v>1</v>
      </c>
      <c r="AX44" s="1205" t="s">
        <v>3879</v>
      </c>
      <c r="AY44" s="1205" t="s">
        <v>3813</v>
      </c>
      <c r="AZ44" s="1221" t="s">
        <v>3760</v>
      </c>
      <c r="BA44" s="950"/>
      <c r="BB44" s="950"/>
      <c r="BC44" s="950"/>
      <c r="BD44" s="950"/>
      <c r="BE44" s="950"/>
      <c r="BF44" s="950"/>
      <c r="BG44" s="950"/>
      <c r="BH44" s="950"/>
      <c r="BI44" s="950"/>
    </row>
    <row r="45" spans="1:61" ht="18" hidden="1" thickBot="1">
      <c r="A45" s="1677"/>
      <c r="B45" s="1485"/>
      <c r="C45" s="1197" t="s">
        <v>87</v>
      </c>
      <c r="D45" s="1228" t="s">
        <v>3807</v>
      </c>
      <c r="E45" s="961" t="s">
        <v>3807</v>
      </c>
      <c r="F45" s="961" t="s">
        <v>3807</v>
      </c>
      <c r="G45" s="963" t="s">
        <v>3807</v>
      </c>
      <c r="H45" s="963" t="s">
        <v>3807</v>
      </c>
      <c r="I45" s="950" t="s">
        <v>3807</v>
      </c>
      <c r="J45" s="950">
        <f t="shared" si="0"/>
        <v>0</v>
      </c>
      <c r="K45" s="958" t="s">
        <v>3807</v>
      </c>
      <c r="L45" s="961" t="s">
        <v>3807</v>
      </c>
      <c r="M45" s="967">
        <f t="shared" si="1"/>
        <v>0</v>
      </c>
      <c r="N45" s="1228" t="s">
        <v>3816</v>
      </c>
      <c r="O45" s="961" t="s">
        <v>3816</v>
      </c>
      <c r="P45" s="961" t="s">
        <v>3816</v>
      </c>
      <c r="Q45" s="1215">
        <f t="shared" si="2"/>
        <v>0</v>
      </c>
      <c r="R45" s="958" t="s">
        <v>3807</v>
      </c>
      <c r="S45" s="961" t="s">
        <v>3807</v>
      </c>
      <c r="T45" s="961" t="s">
        <v>3807</v>
      </c>
      <c r="U45" s="963" t="s">
        <v>3807</v>
      </c>
      <c r="V45" s="963" t="s">
        <v>3807</v>
      </c>
      <c r="W45" s="950" t="s">
        <v>3807</v>
      </c>
      <c r="X45" s="950">
        <f t="shared" si="3"/>
        <v>0</v>
      </c>
      <c r="Y45" s="958" t="s">
        <v>3807</v>
      </c>
      <c r="Z45" s="961" t="s">
        <v>3807</v>
      </c>
      <c r="AA45" s="967">
        <f t="shared" si="4"/>
        <v>0</v>
      </c>
      <c r="AB45" s="1228" t="s">
        <v>3816</v>
      </c>
      <c r="AC45" s="961" t="s">
        <v>3816</v>
      </c>
      <c r="AD45" s="961" t="s">
        <v>3816</v>
      </c>
      <c r="AE45" s="1215">
        <f t="shared" si="5"/>
        <v>0</v>
      </c>
      <c r="AF45" s="958" t="s">
        <v>3807</v>
      </c>
      <c r="AG45" s="961" t="s">
        <v>3807</v>
      </c>
      <c r="AH45" s="961" t="s">
        <v>3807</v>
      </c>
      <c r="AI45" s="963" t="s">
        <v>3807</v>
      </c>
      <c r="AJ45" s="961" t="s">
        <v>3807</v>
      </c>
      <c r="AK45" s="961" t="s">
        <v>3807</v>
      </c>
      <c r="AL45" s="1215">
        <f t="shared" si="6"/>
        <v>0</v>
      </c>
      <c r="AM45" s="958" t="s">
        <v>3807</v>
      </c>
      <c r="AN45" s="961" t="s">
        <v>3807</v>
      </c>
      <c r="AO45" s="967">
        <f t="shared" si="7"/>
        <v>0</v>
      </c>
      <c r="AP45" s="1228" t="s">
        <v>3816</v>
      </c>
      <c r="AQ45" s="961" t="s">
        <v>3816</v>
      </c>
      <c r="AR45" s="961" t="s">
        <v>3816</v>
      </c>
      <c r="AS45" s="1215">
        <f t="shared" si="8"/>
        <v>0</v>
      </c>
      <c r="AT45" s="1265"/>
      <c r="AU45" s="1265"/>
      <c r="AV45" s="1265"/>
      <c r="AW45" s="1265"/>
      <c r="AX45" s="1203"/>
      <c r="AY45" s="956"/>
      <c r="AZ45" s="1221" t="s">
        <v>3760</v>
      </c>
      <c r="BA45" s="950"/>
      <c r="BB45" s="950"/>
      <c r="BC45" s="950"/>
      <c r="BD45" s="950"/>
      <c r="BE45" s="950"/>
      <c r="BF45" s="950"/>
      <c r="BG45" s="950"/>
      <c r="BH45" s="950"/>
      <c r="BI45" s="950"/>
    </row>
    <row r="46" spans="1:61" ht="18" hidden="1" thickBot="1">
      <c r="A46" s="1700" t="s">
        <v>10</v>
      </c>
      <c r="B46" s="1487"/>
      <c r="C46" s="1197" t="s">
        <v>98</v>
      </c>
      <c r="D46" s="1228" t="s">
        <v>3807</v>
      </c>
      <c r="E46" s="961" t="s">
        <v>3807</v>
      </c>
      <c r="F46" s="961" t="s">
        <v>3807</v>
      </c>
      <c r="G46" s="961" t="s">
        <v>3807</v>
      </c>
      <c r="H46" s="961" t="s">
        <v>3807</v>
      </c>
      <c r="I46" s="950" t="s">
        <v>3807</v>
      </c>
      <c r="J46" s="950">
        <f t="shared" si="0"/>
        <v>0</v>
      </c>
      <c r="K46" s="958" t="s">
        <v>3807</v>
      </c>
      <c r="L46" s="961" t="s">
        <v>3807</v>
      </c>
      <c r="M46" s="967">
        <f t="shared" si="1"/>
        <v>0</v>
      </c>
      <c r="N46" s="1228" t="s">
        <v>3816</v>
      </c>
      <c r="O46" s="961" t="s">
        <v>3816</v>
      </c>
      <c r="P46" s="961" t="s">
        <v>3816</v>
      </c>
      <c r="Q46" s="1215">
        <f t="shared" si="2"/>
        <v>0</v>
      </c>
      <c r="R46" s="958" t="s">
        <v>3807</v>
      </c>
      <c r="S46" s="961" t="s">
        <v>3807</v>
      </c>
      <c r="T46" s="961" t="s">
        <v>3807</v>
      </c>
      <c r="U46" s="961" t="s">
        <v>3807</v>
      </c>
      <c r="V46" s="961" t="s">
        <v>3807</v>
      </c>
      <c r="W46" s="950" t="s">
        <v>3807</v>
      </c>
      <c r="X46" s="950">
        <f t="shared" si="3"/>
        <v>0</v>
      </c>
      <c r="Y46" s="958" t="s">
        <v>3807</v>
      </c>
      <c r="Z46" s="961" t="s">
        <v>3807</v>
      </c>
      <c r="AA46" s="967">
        <f t="shared" si="4"/>
        <v>0</v>
      </c>
      <c r="AB46" s="1267" t="s">
        <v>3815</v>
      </c>
      <c r="AC46" s="957" t="s">
        <v>3814</v>
      </c>
      <c r="AD46" s="957" t="s">
        <v>3814</v>
      </c>
      <c r="AE46" s="1215">
        <f t="shared" si="5"/>
        <v>1</v>
      </c>
      <c r="AF46" s="958" t="s">
        <v>3807</v>
      </c>
      <c r="AG46" s="1263" t="s">
        <v>3805</v>
      </c>
      <c r="AH46" s="957" t="s">
        <v>3814</v>
      </c>
      <c r="AI46" s="957" t="s">
        <v>3814</v>
      </c>
      <c r="AJ46" s="961" t="s">
        <v>3807</v>
      </c>
      <c r="AK46" s="961" t="s">
        <v>3807</v>
      </c>
      <c r="AL46" s="1215">
        <f t="shared" si="6"/>
        <v>1</v>
      </c>
      <c r="AM46" s="958" t="s">
        <v>3816</v>
      </c>
      <c r="AN46" s="961" t="s">
        <v>3816</v>
      </c>
      <c r="AO46" s="967">
        <f t="shared" si="7"/>
        <v>0</v>
      </c>
      <c r="AP46" s="1228" t="s">
        <v>3816</v>
      </c>
      <c r="AQ46" s="961" t="s">
        <v>3816</v>
      </c>
      <c r="AR46" s="961" t="s">
        <v>3816</v>
      </c>
      <c r="AS46" s="1215">
        <f t="shared" si="8"/>
        <v>0</v>
      </c>
      <c r="AT46" s="1265" t="s">
        <v>3871</v>
      </c>
      <c r="AU46" s="1265">
        <v>1</v>
      </c>
      <c r="AV46" s="1265" t="s">
        <v>3871</v>
      </c>
      <c r="AW46" s="1265">
        <v>1</v>
      </c>
      <c r="AX46" s="1203"/>
      <c r="AY46" s="956"/>
      <c r="AZ46" s="1221" t="s">
        <v>3763</v>
      </c>
      <c r="BA46" s="950"/>
      <c r="BB46" s="950"/>
      <c r="BC46" s="950"/>
      <c r="BD46" s="950"/>
      <c r="BE46" s="950"/>
      <c r="BF46" s="950"/>
      <c r="BG46" s="950"/>
      <c r="BH46" s="950"/>
      <c r="BI46" s="950"/>
    </row>
    <row r="47" spans="1:61" ht="18" hidden="1" thickBot="1">
      <c r="A47" s="1701"/>
      <c r="B47" s="1487"/>
      <c r="C47" s="1197" t="s">
        <v>1897</v>
      </c>
      <c r="D47" s="1228" t="s">
        <v>3807</v>
      </c>
      <c r="E47" s="961" t="s">
        <v>3807</v>
      </c>
      <c r="F47" s="961" t="s">
        <v>3807</v>
      </c>
      <c r="G47" s="961" t="s">
        <v>3807</v>
      </c>
      <c r="H47" s="961" t="s">
        <v>3807</v>
      </c>
      <c r="I47" s="950" t="s">
        <v>3807</v>
      </c>
      <c r="J47" s="950">
        <f t="shared" si="0"/>
        <v>0</v>
      </c>
      <c r="K47" s="958" t="s">
        <v>3807</v>
      </c>
      <c r="L47" s="961" t="s">
        <v>3807</v>
      </c>
      <c r="M47" s="967">
        <f t="shared" si="1"/>
        <v>0</v>
      </c>
      <c r="N47" s="1228" t="s">
        <v>3816</v>
      </c>
      <c r="O47" s="961" t="s">
        <v>3816</v>
      </c>
      <c r="P47" s="961" t="s">
        <v>3816</v>
      </c>
      <c r="Q47" s="1215">
        <f t="shared" si="2"/>
        <v>0</v>
      </c>
      <c r="R47" s="958" t="s">
        <v>3807</v>
      </c>
      <c r="S47" s="961" t="s">
        <v>3807</v>
      </c>
      <c r="T47" s="961" t="s">
        <v>3807</v>
      </c>
      <c r="U47" s="961" t="s">
        <v>3807</v>
      </c>
      <c r="V47" s="961" t="s">
        <v>3807</v>
      </c>
      <c r="W47" s="950" t="s">
        <v>3807</v>
      </c>
      <c r="X47" s="950">
        <f t="shared" si="3"/>
        <v>0</v>
      </c>
      <c r="Y47" s="958" t="s">
        <v>3807</v>
      </c>
      <c r="Z47" s="961" t="s">
        <v>3807</v>
      </c>
      <c r="AA47" s="967">
        <f t="shared" si="4"/>
        <v>0</v>
      </c>
      <c r="AB47" s="1228" t="s">
        <v>3816</v>
      </c>
      <c r="AC47" s="961" t="s">
        <v>3816</v>
      </c>
      <c r="AD47" s="961" t="s">
        <v>3816</v>
      </c>
      <c r="AE47" s="1215">
        <f t="shared" si="5"/>
        <v>0</v>
      </c>
      <c r="AF47" s="958" t="s">
        <v>3807</v>
      </c>
      <c r="AG47" s="961" t="s">
        <v>3807</v>
      </c>
      <c r="AH47" s="961" t="s">
        <v>3807</v>
      </c>
      <c r="AI47" s="961" t="s">
        <v>3807</v>
      </c>
      <c r="AJ47" s="961" t="s">
        <v>3807</v>
      </c>
      <c r="AK47" s="961" t="s">
        <v>3807</v>
      </c>
      <c r="AL47" s="1215">
        <f t="shared" si="6"/>
        <v>0</v>
      </c>
      <c r="AM47" s="958" t="s">
        <v>3807</v>
      </c>
      <c r="AN47" s="961" t="s">
        <v>3807</v>
      </c>
      <c r="AO47" s="967">
        <f t="shared" si="7"/>
        <v>0</v>
      </c>
      <c r="AP47" s="1228" t="s">
        <v>3816</v>
      </c>
      <c r="AQ47" s="961" t="s">
        <v>3816</v>
      </c>
      <c r="AR47" s="961" t="s">
        <v>3816</v>
      </c>
      <c r="AS47" s="1215">
        <f t="shared" si="8"/>
        <v>0</v>
      </c>
      <c r="AT47" s="1265"/>
      <c r="AU47" s="1265"/>
      <c r="AV47" s="1265"/>
      <c r="AW47" s="1265"/>
      <c r="AX47" s="1203"/>
      <c r="AY47" s="1203" t="s">
        <v>3738</v>
      </c>
      <c r="AZ47" s="1221" t="s">
        <v>3763</v>
      </c>
      <c r="BA47" s="950"/>
      <c r="BB47" s="950"/>
      <c r="BC47" s="950"/>
      <c r="BD47" s="950"/>
      <c r="BE47" s="950"/>
      <c r="BF47" s="950"/>
      <c r="BG47" s="950"/>
      <c r="BH47" s="950"/>
      <c r="BI47" s="950"/>
    </row>
    <row r="48" spans="1:61" ht="18" hidden="1" thickBot="1">
      <c r="A48" s="1701"/>
      <c r="B48" s="1487"/>
      <c r="C48" s="1197" t="s">
        <v>102</v>
      </c>
      <c r="D48" s="1228" t="s">
        <v>3807</v>
      </c>
      <c r="E48" s="961" t="s">
        <v>3807</v>
      </c>
      <c r="F48" s="961" t="s">
        <v>3807</v>
      </c>
      <c r="G48" s="961" t="s">
        <v>3807</v>
      </c>
      <c r="H48" s="961" t="s">
        <v>3807</v>
      </c>
      <c r="I48" s="950" t="s">
        <v>3807</v>
      </c>
      <c r="J48" s="950">
        <f t="shared" si="0"/>
        <v>0</v>
      </c>
      <c r="K48" s="958" t="s">
        <v>3807</v>
      </c>
      <c r="L48" s="961" t="s">
        <v>3807</v>
      </c>
      <c r="M48" s="967">
        <f t="shared" si="1"/>
        <v>0</v>
      </c>
      <c r="N48" s="1228" t="s">
        <v>3816</v>
      </c>
      <c r="O48" s="961" t="s">
        <v>3816</v>
      </c>
      <c r="P48" s="961" t="s">
        <v>3816</v>
      </c>
      <c r="Q48" s="1215">
        <f t="shared" si="2"/>
        <v>0</v>
      </c>
      <c r="R48" s="958" t="s">
        <v>3807</v>
      </c>
      <c r="S48" s="1263" t="s">
        <v>3805</v>
      </c>
      <c r="T48" s="957" t="s">
        <v>3814</v>
      </c>
      <c r="U48" s="957" t="s">
        <v>3814</v>
      </c>
      <c r="V48" s="957" t="s">
        <v>3814</v>
      </c>
      <c r="W48" s="950" t="s">
        <v>3807</v>
      </c>
      <c r="X48" s="950">
        <f t="shared" si="3"/>
        <v>1</v>
      </c>
      <c r="Y48" s="958" t="s">
        <v>3807</v>
      </c>
      <c r="Z48" s="961" t="s">
        <v>3807</v>
      </c>
      <c r="AA48" s="967">
        <f t="shared" si="4"/>
        <v>0</v>
      </c>
      <c r="AB48" s="1267" t="s">
        <v>3815</v>
      </c>
      <c r="AC48" s="957" t="s">
        <v>3814</v>
      </c>
      <c r="AD48" s="957" t="s">
        <v>3814</v>
      </c>
      <c r="AE48" s="1215">
        <f t="shared" si="5"/>
        <v>1</v>
      </c>
      <c r="AF48" s="958" t="s">
        <v>3807</v>
      </c>
      <c r="AG48" s="1263" t="s">
        <v>3805</v>
      </c>
      <c r="AH48" s="957" t="s">
        <v>3814</v>
      </c>
      <c r="AI48" s="957" t="s">
        <v>3814</v>
      </c>
      <c r="AJ48" s="961" t="s">
        <v>3807</v>
      </c>
      <c r="AK48" s="961" t="s">
        <v>3807</v>
      </c>
      <c r="AL48" s="1215">
        <f t="shared" si="6"/>
        <v>1</v>
      </c>
      <c r="AM48" s="958" t="s">
        <v>3807</v>
      </c>
      <c r="AN48" s="1263" t="s">
        <v>3805</v>
      </c>
      <c r="AO48" s="967">
        <f t="shared" si="7"/>
        <v>1</v>
      </c>
      <c r="AP48" s="1228" t="s">
        <v>3816</v>
      </c>
      <c r="AQ48" s="961" t="s">
        <v>3816</v>
      </c>
      <c r="AR48" s="961" t="s">
        <v>3816</v>
      </c>
      <c r="AS48" s="1215">
        <f t="shared" si="8"/>
        <v>0</v>
      </c>
      <c r="AT48" s="1265" t="s">
        <v>3871</v>
      </c>
      <c r="AU48" s="1265">
        <v>2</v>
      </c>
      <c r="AV48" s="1265" t="s">
        <v>3871</v>
      </c>
      <c r="AW48" s="1265">
        <v>2</v>
      </c>
      <c r="AX48" s="1203"/>
      <c r="AY48" s="1203" t="s">
        <v>3739</v>
      </c>
      <c r="AZ48" s="1221" t="s">
        <v>3763</v>
      </c>
      <c r="BA48" s="950"/>
      <c r="BB48" s="950"/>
      <c r="BC48" s="950"/>
      <c r="BD48" s="950"/>
      <c r="BE48" s="950"/>
      <c r="BF48" s="950"/>
      <c r="BG48" s="950"/>
      <c r="BH48" s="950"/>
      <c r="BI48" s="950"/>
    </row>
    <row r="49" spans="1:61" ht="18" hidden="1" thickBot="1">
      <c r="A49" s="1701"/>
      <c r="B49" s="1487"/>
      <c r="C49" s="1197" t="s">
        <v>1899</v>
      </c>
      <c r="D49" s="1228" t="s">
        <v>3807</v>
      </c>
      <c r="E49" s="961" t="s">
        <v>3807</v>
      </c>
      <c r="F49" s="961" t="s">
        <v>3807</v>
      </c>
      <c r="G49" s="961" t="s">
        <v>3807</v>
      </c>
      <c r="H49" s="961" t="s">
        <v>3807</v>
      </c>
      <c r="I49" s="950" t="s">
        <v>3807</v>
      </c>
      <c r="J49" s="950">
        <f t="shared" si="0"/>
        <v>0</v>
      </c>
      <c r="K49" s="958" t="s">
        <v>3807</v>
      </c>
      <c r="L49" s="961" t="s">
        <v>3807</v>
      </c>
      <c r="M49" s="967">
        <f t="shared" si="1"/>
        <v>0</v>
      </c>
      <c r="N49" s="1228" t="s">
        <v>3816</v>
      </c>
      <c r="O49" s="961" t="s">
        <v>3816</v>
      </c>
      <c r="P49" s="961" t="s">
        <v>3816</v>
      </c>
      <c r="Q49" s="1215">
        <f t="shared" si="2"/>
        <v>0</v>
      </c>
      <c r="R49" s="958" t="s">
        <v>3807</v>
      </c>
      <c r="S49" s="961" t="s">
        <v>3807</v>
      </c>
      <c r="T49" s="961" t="s">
        <v>3807</v>
      </c>
      <c r="U49" s="961" t="s">
        <v>3807</v>
      </c>
      <c r="V49" s="961" t="s">
        <v>3807</v>
      </c>
      <c r="W49" s="950" t="s">
        <v>3807</v>
      </c>
      <c r="X49" s="950">
        <f t="shared" si="3"/>
        <v>0</v>
      </c>
      <c r="Y49" s="958" t="s">
        <v>3807</v>
      </c>
      <c r="Z49" s="961" t="s">
        <v>3807</v>
      </c>
      <c r="AA49" s="967">
        <f t="shared" si="4"/>
        <v>0</v>
      </c>
      <c r="AB49" s="1228" t="s">
        <v>3816</v>
      </c>
      <c r="AC49" s="961" t="s">
        <v>3816</v>
      </c>
      <c r="AD49" s="961" t="s">
        <v>3816</v>
      </c>
      <c r="AE49" s="1215">
        <f t="shared" si="5"/>
        <v>0</v>
      </c>
      <c r="AF49" s="958" t="s">
        <v>3807</v>
      </c>
      <c r="AG49" s="961" t="s">
        <v>3807</v>
      </c>
      <c r="AH49" s="961" t="s">
        <v>3807</v>
      </c>
      <c r="AI49" s="961" t="s">
        <v>3807</v>
      </c>
      <c r="AJ49" s="961" t="s">
        <v>3807</v>
      </c>
      <c r="AK49" s="961" t="s">
        <v>3807</v>
      </c>
      <c r="AL49" s="1215">
        <f t="shared" si="6"/>
        <v>0</v>
      </c>
      <c r="AM49" s="958" t="s">
        <v>3807</v>
      </c>
      <c r="AN49" s="961" t="s">
        <v>3807</v>
      </c>
      <c r="AO49" s="967">
        <f t="shared" si="7"/>
        <v>0</v>
      </c>
      <c r="AP49" s="1228" t="s">
        <v>3816</v>
      </c>
      <c r="AQ49" s="961" t="s">
        <v>3816</v>
      </c>
      <c r="AR49" s="961" t="s">
        <v>3816</v>
      </c>
      <c r="AS49" s="1215">
        <f t="shared" si="8"/>
        <v>0</v>
      </c>
      <c r="AT49" s="1265"/>
      <c r="AU49" s="1265"/>
      <c r="AV49" s="1265"/>
      <c r="AW49" s="1265"/>
      <c r="AX49" s="1203"/>
      <c r="AY49" s="1203" t="s">
        <v>3740</v>
      </c>
      <c r="AZ49" s="1221" t="s">
        <v>3763</v>
      </c>
      <c r="BA49" s="950"/>
      <c r="BB49" s="950"/>
      <c r="BC49" s="950"/>
      <c r="BD49" s="950"/>
      <c r="BE49" s="950"/>
      <c r="BF49" s="950"/>
      <c r="BG49" s="950"/>
      <c r="BH49" s="950"/>
      <c r="BI49" s="950"/>
    </row>
    <row r="50" spans="1:61" ht="18" hidden="1" thickBot="1">
      <c r="A50" s="1701"/>
      <c r="B50" s="1487"/>
      <c r="C50" s="1197" t="s">
        <v>1900</v>
      </c>
      <c r="D50" s="1228" t="s">
        <v>3807</v>
      </c>
      <c r="E50" s="961" t="s">
        <v>3807</v>
      </c>
      <c r="F50" s="961" t="s">
        <v>3807</v>
      </c>
      <c r="G50" s="961" t="s">
        <v>3807</v>
      </c>
      <c r="H50" s="961" t="s">
        <v>3807</v>
      </c>
      <c r="I50" s="950" t="s">
        <v>3807</v>
      </c>
      <c r="J50" s="950">
        <f t="shared" si="0"/>
        <v>0</v>
      </c>
      <c r="K50" s="958" t="s">
        <v>3807</v>
      </c>
      <c r="L50" s="961" t="s">
        <v>3807</v>
      </c>
      <c r="M50" s="967">
        <f t="shared" si="1"/>
        <v>0</v>
      </c>
      <c r="N50" s="1228" t="s">
        <v>3816</v>
      </c>
      <c r="O50" s="961" t="s">
        <v>3816</v>
      </c>
      <c r="P50" s="961" t="s">
        <v>3816</v>
      </c>
      <c r="Q50" s="1215">
        <f t="shared" si="2"/>
        <v>0</v>
      </c>
      <c r="R50" s="958" t="s">
        <v>3807</v>
      </c>
      <c r="S50" s="961" t="s">
        <v>3807</v>
      </c>
      <c r="T50" s="961" t="s">
        <v>3807</v>
      </c>
      <c r="U50" s="961" t="s">
        <v>3807</v>
      </c>
      <c r="V50" s="961" t="s">
        <v>3807</v>
      </c>
      <c r="W50" s="950" t="s">
        <v>3807</v>
      </c>
      <c r="X50" s="950">
        <f t="shared" si="3"/>
        <v>0</v>
      </c>
      <c r="Y50" s="958" t="s">
        <v>3807</v>
      </c>
      <c r="Z50" s="961" t="s">
        <v>3807</v>
      </c>
      <c r="AA50" s="967">
        <f t="shared" si="4"/>
        <v>0</v>
      </c>
      <c r="AB50" s="1228" t="s">
        <v>3807</v>
      </c>
      <c r="AC50" s="961" t="s">
        <v>3807</v>
      </c>
      <c r="AD50" s="961" t="s">
        <v>3807</v>
      </c>
      <c r="AE50" s="1215">
        <f t="shared" si="5"/>
        <v>0</v>
      </c>
      <c r="AF50" s="958" t="s">
        <v>3807</v>
      </c>
      <c r="AG50" s="961" t="s">
        <v>3807</v>
      </c>
      <c r="AH50" s="961" t="s">
        <v>3807</v>
      </c>
      <c r="AI50" s="961" t="s">
        <v>3807</v>
      </c>
      <c r="AJ50" s="961" t="s">
        <v>3807</v>
      </c>
      <c r="AK50" s="961" t="s">
        <v>3807</v>
      </c>
      <c r="AL50" s="1215">
        <f t="shared" si="6"/>
        <v>0</v>
      </c>
      <c r="AM50" s="958" t="s">
        <v>3807</v>
      </c>
      <c r="AN50" s="961" t="s">
        <v>3807</v>
      </c>
      <c r="AO50" s="967">
        <f t="shared" si="7"/>
        <v>0</v>
      </c>
      <c r="AP50" s="1228" t="s">
        <v>3816</v>
      </c>
      <c r="AQ50" s="961" t="s">
        <v>3816</v>
      </c>
      <c r="AR50" s="961" t="s">
        <v>3816</v>
      </c>
      <c r="AS50" s="1215">
        <f t="shared" si="8"/>
        <v>0</v>
      </c>
      <c r="AT50" s="1265"/>
      <c r="AU50" s="1265"/>
      <c r="AV50" s="1265"/>
      <c r="AW50" s="1265"/>
      <c r="AX50" s="1203"/>
      <c r="AY50" s="1203" t="s">
        <v>3741</v>
      </c>
      <c r="AZ50" s="1221" t="s">
        <v>3763</v>
      </c>
      <c r="BA50" s="950"/>
      <c r="BB50" s="950"/>
      <c r="BC50" s="950"/>
      <c r="BD50" s="950"/>
      <c r="BE50" s="950"/>
      <c r="BF50" s="950"/>
      <c r="BG50" s="950"/>
      <c r="BH50" s="950"/>
      <c r="BI50" s="950"/>
    </row>
    <row r="51" spans="1:61" ht="18" hidden="1" thickBot="1">
      <c r="A51" s="1701"/>
      <c r="B51" s="1487"/>
      <c r="C51" s="1197" t="s">
        <v>100</v>
      </c>
      <c r="D51" s="1228" t="s">
        <v>3807</v>
      </c>
      <c r="E51" s="961" t="s">
        <v>3807</v>
      </c>
      <c r="F51" s="961" t="s">
        <v>3807</v>
      </c>
      <c r="G51" s="961" t="s">
        <v>3807</v>
      </c>
      <c r="H51" s="961" t="s">
        <v>3807</v>
      </c>
      <c r="I51" s="950" t="s">
        <v>3807</v>
      </c>
      <c r="J51" s="950">
        <f t="shared" si="0"/>
        <v>0</v>
      </c>
      <c r="K51" s="958" t="s">
        <v>3807</v>
      </c>
      <c r="L51" s="961" t="s">
        <v>3807</v>
      </c>
      <c r="M51" s="967">
        <f t="shared" si="1"/>
        <v>0</v>
      </c>
      <c r="N51" s="1228" t="s">
        <v>3816</v>
      </c>
      <c r="O51" s="961" t="s">
        <v>3816</v>
      </c>
      <c r="P51" s="961" t="s">
        <v>3816</v>
      </c>
      <c r="Q51" s="1215">
        <f t="shared" si="2"/>
        <v>0</v>
      </c>
      <c r="R51" s="958" t="s">
        <v>3807</v>
      </c>
      <c r="S51" s="961" t="s">
        <v>3807</v>
      </c>
      <c r="T51" s="961" t="s">
        <v>3807</v>
      </c>
      <c r="U51" s="961" t="s">
        <v>3807</v>
      </c>
      <c r="V51" s="961" t="s">
        <v>3807</v>
      </c>
      <c r="W51" s="950" t="s">
        <v>3807</v>
      </c>
      <c r="X51" s="950">
        <f t="shared" si="3"/>
        <v>0</v>
      </c>
      <c r="Y51" s="958" t="s">
        <v>3807</v>
      </c>
      <c r="Z51" s="961" t="s">
        <v>3807</v>
      </c>
      <c r="AA51" s="967">
        <f t="shared" si="4"/>
        <v>0</v>
      </c>
      <c r="AB51" s="1228" t="s">
        <v>3807</v>
      </c>
      <c r="AC51" s="961" t="s">
        <v>3807</v>
      </c>
      <c r="AD51" s="961" t="s">
        <v>3807</v>
      </c>
      <c r="AE51" s="1215">
        <f t="shared" si="5"/>
        <v>0</v>
      </c>
      <c r="AF51" s="958" t="s">
        <v>3807</v>
      </c>
      <c r="AG51" s="961" t="s">
        <v>3807</v>
      </c>
      <c r="AH51" s="961" t="s">
        <v>3807</v>
      </c>
      <c r="AI51" s="961" t="s">
        <v>3807</v>
      </c>
      <c r="AJ51" s="961" t="s">
        <v>3807</v>
      </c>
      <c r="AK51" s="961" t="s">
        <v>3807</v>
      </c>
      <c r="AL51" s="1215">
        <f t="shared" si="6"/>
        <v>0</v>
      </c>
      <c r="AM51" s="958" t="s">
        <v>3807</v>
      </c>
      <c r="AN51" s="961" t="s">
        <v>3807</v>
      </c>
      <c r="AO51" s="967">
        <f t="shared" si="7"/>
        <v>0</v>
      </c>
      <c r="AP51" s="1228" t="s">
        <v>3816</v>
      </c>
      <c r="AQ51" s="961" t="s">
        <v>3816</v>
      </c>
      <c r="AR51" s="961" t="s">
        <v>3816</v>
      </c>
      <c r="AS51" s="1215">
        <f t="shared" si="8"/>
        <v>0</v>
      </c>
      <c r="AT51" s="1265"/>
      <c r="AU51" s="1265"/>
      <c r="AV51" s="1265"/>
      <c r="AW51" s="1265"/>
      <c r="AX51" s="1203"/>
      <c r="AY51" s="956"/>
      <c r="AZ51" s="1221" t="s">
        <v>3763</v>
      </c>
      <c r="BA51" s="950"/>
      <c r="BB51" s="950"/>
      <c r="BC51" s="950"/>
      <c r="BD51" s="950"/>
      <c r="BE51" s="950"/>
      <c r="BF51" s="950"/>
      <c r="BG51" s="950"/>
      <c r="BH51" s="950"/>
      <c r="BI51" s="950"/>
    </row>
    <row r="52" spans="1:61" ht="18" hidden="1" thickBot="1">
      <c r="A52" s="1701"/>
      <c r="B52" s="1487"/>
      <c r="C52" s="1197" t="s">
        <v>101</v>
      </c>
      <c r="D52" s="1228" t="s">
        <v>3807</v>
      </c>
      <c r="E52" s="961" t="s">
        <v>3807</v>
      </c>
      <c r="F52" s="961" t="s">
        <v>3807</v>
      </c>
      <c r="G52" s="961" t="s">
        <v>3807</v>
      </c>
      <c r="H52" s="961" t="s">
        <v>3807</v>
      </c>
      <c r="I52" s="950" t="s">
        <v>3807</v>
      </c>
      <c r="J52" s="950">
        <f t="shared" si="0"/>
        <v>0</v>
      </c>
      <c r="K52" s="958" t="s">
        <v>3807</v>
      </c>
      <c r="L52" s="961" t="s">
        <v>3807</v>
      </c>
      <c r="M52" s="967">
        <f t="shared" si="1"/>
        <v>0</v>
      </c>
      <c r="N52" s="1228" t="s">
        <v>3816</v>
      </c>
      <c r="O52" s="961" t="s">
        <v>3816</v>
      </c>
      <c r="P52" s="961" t="s">
        <v>3816</v>
      </c>
      <c r="Q52" s="1215">
        <f t="shared" si="2"/>
        <v>0</v>
      </c>
      <c r="R52" s="958" t="s">
        <v>3807</v>
      </c>
      <c r="S52" s="961" t="s">
        <v>3807</v>
      </c>
      <c r="T52" s="961" t="s">
        <v>3807</v>
      </c>
      <c r="U52" s="961" t="s">
        <v>3807</v>
      </c>
      <c r="V52" s="961" t="s">
        <v>3807</v>
      </c>
      <c r="W52" s="950" t="s">
        <v>3807</v>
      </c>
      <c r="X52" s="950">
        <f t="shared" si="3"/>
        <v>0</v>
      </c>
      <c r="Y52" s="958" t="s">
        <v>3807</v>
      </c>
      <c r="Z52" s="961" t="s">
        <v>3807</v>
      </c>
      <c r="AA52" s="967">
        <f t="shared" si="4"/>
        <v>0</v>
      </c>
      <c r="AB52" s="1228" t="s">
        <v>3807</v>
      </c>
      <c r="AC52" s="961" t="s">
        <v>3807</v>
      </c>
      <c r="AD52" s="961" t="s">
        <v>3807</v>
      </c>
      <c r="AE52" s="1215">
        <f t="shared" si="5"/>
        <v>0</v>
      </c>
      <c r="AF52" s="958" t="s">
        <v>3807</v>
      </c>
      <c r="AG52" s="961" t="s">
        <v>3807</v>
      </c>
      <c r="AH52" s="961" t="s">
        <v>3807</v>
      </c>
      <c r="AI52" s="961" t="s">
        <v>3807</v>
      </c>
      <c r="AJ52" s="961" t="s">
        <v>3807</v>
      </c>
      <c r="AK52" s="961" t="s">
        <v>3807</v>
      </c>
      <c r="AL52" s="1215">
        <f t="shared" si="6"/>
        <v>0</v>
      </c>
      <c r="AM52" s="958" t="s">
        <v>3807</v>
      </c>
      <c r="AN52" s="961" t="s">
        <v>3807</v>
      </c>
      <c r="AO52" s="967">
        <f t="shared" si="7"/>
        <v>0</v>
      </c>
      <c r="AP52" s="1228" t="s">
        <v>3816</v>
      </c>
      <c r="AQ52" s="961" t="s">
        <v>3816</v>
      </c>
      <c r="AR52" s="961" t="s">
        <v>3816</v>
      </c>
      <c r="AS52" s="1215">
        <f t="shared" si="8"/>
        <v>0</v>
      </c>
      <c r="AT52" s="1265"/>
      <c r="AU52" s="1265"/>
      <c r="AV52" s="1265"/>
      <c r="AW52" s="1265"/>
      <c r="AX52" s="1203"/>
      <c r="AY52" s="956"/>
      <c r="AZ52" s="1221" t="s">
        <v>3763</v>
      </c>
      <c r="BA52" s="950"/>
      <c r="BB52" s="950"/>
      <c r="BC52" s="950"/>
      <c r="BD52" s="950"/>
      <c r="BE52" s="950"/>
      <c r="BF52" s="950"/>
      <c r="BG52" s="950"/>
      <c r="BH52" s="950"/>
      <c r="BI52" s="950"/>
    </row>
    <row r="53" spans="1:61" ht="18" hidden="1" thickBot="1">
      <c r="A53" s="1701"/>
      <c r="B53" s="1487"/>
      <c r="C53" s="1197" t="s">
        <v>103</v>
      </c>
      <c r="D53" s="1228" t="s">
        <v>3807</v>
      </c>
      <c r="E53" s="961" t="s">
        <v>3807</v>
      </c>
      <c r="F53" s="961" t="s">
        <v>3807</v>
      </c>
      <c r="G53" s="961" t="s">
        <v>3807</v>
      </c>
      <c r="H53" s="961" t="s">
        <v>3807</v>
      </c>
      <c r="I53" s="950" t="s">
        <v>3807</v>
      </c>
      <c r="J53" s="950">
        <f t="shared" si="0"/>
        <v>0</v>
      </c>
      <c r="K53" s="958" t="s">
        <v>3807</v>
      </c>
      <c r="L53" s="961" t="s">
        <v>3807</v>
      </c>
      <c r="M53" s="967">
        <f t="shared" si="1"/>
        <v>0</v>
      </c>
      <c r="N53" s="1228" t="s">
        <v>3816</v>
      </c>
      <c r="O53" s="961" t="s">
        <v>3816</v>
      </c>
      <c r="P53" s="961" t="s">
        <v>3816</v>
      </c>
      <c r="Q53" s="1215">
        <f t="shared" si="2"/>
        <v>0</v>
      </c>
      <c r="R53" s="958" t="s">
        <v>3807</v>
      </c>
      <c r="S53" s="961" t="s">
        <v>3807</v>
      </c>
      <c r="T53" s="961" t="s">
        <v>3807</v>
      </c>
      <c r="U53" s="961" t="s">
        <v>3807</v>
      </c>
      <c r="V53" s="961" t="s">
        <v>3807</v>
      </c>
      <c r="W53" s="950" t="s">
        <v>3807</v>
      </c>
      <c r="X53" s="950">
        <f t="shared" si="3"/>
        <v>0</v>
      </c>
      <c r="Y53" s="958" t="s">
        <v>3807</v>
      </c>
      <c r="Z53" s="961" t="s">
        <v>3807</v>
      </c>
      <c r="AA53" s="967">
        <f t="shared" si="4"/>
        <v>0</v>
      </c>
      <c r="AB53" s="1267" t="s">
        <v>3815</v>
      </c>
      <c r="AC53" s="957" t="s">
        <v>3814</v>
      </c>
      <c r="AD53" s="957" t="s">
        <v>3814</v>
      </c>
      <c r="AE53" s="1215">
        <f t="shared" si="5"/>
        <v>1</v>
      </c>
      <c r="AF53" s="958" t="s">
        <v>3807</v>
      </c>
      <c r="AG53" s="961" t="s">
        <v>3807</v>
      </c>
      <c r="AH53" s="961" t="s">
        <v>3807</v>
      </c>
      <c r="AI53" s="961" t="s">
        <v>3807</v>
      </c>
      <c r="AJ53" s="961" t="s">
        <v>3807</v>
      </c>
      <c r="AK53" s="961" t="s">
        <v>3807</v>
      </c>
      <c r="AL53" s="1215">
        <f t="shared" si="6"/>
        <v>0</v>
      </c>
      <c r="AM53" s="958" t="s">
        <v>3807</v>
      </c>
      <c r="AN53" s="961" t="s">
        <v>3807</v>
      </c>
      <c r="AO53" s="967">
        <f t="shared" si="7"/>
        <v>0</v>
      </c>
      <c r="AP53" s="1228" t="s">
        <v>3816</v>
      </c>
      <c r="AQ53" s="961" t="s">
        <v>3816</v>
      </c>
      <c r="AR53" s="961" t="s">
        <v>3816</v>
      </c>
      <c r="AS53" s="1215">
        <f t="shared" si="8"/>
        <v>0</v>
      </c>
      <c r="AT53" s="1265" t="s">
        <v>3871</v>
      </c>
      <c r="AU53" s="1265">
        <v>1</v>
      </c>
      <c r="AV53" s="1265"/>
      <c r="AW53" s="1265"/>
      <c r="AX53" s="1203"/>
      <c r="AY53" s="956"/>
      <c r="AZ53" s="1221" t="s">
        <v>3763</v>
      </c>
      <c r="BA53" s="950"/>
      <c r="BB53" s="950"/>
      <c r="BC53" s="950"/>
      <c r="BD53" s="950"/>
      <c r="BE53" s="950"/>
      <c r="BF53" s="950"/>
      <c r="BG53" s="950"/>
      <c r="BH53" s="950"/>
      <c r="BI53" s="950"/>
    </row>
    <row r="54" spans="1:61" ht="18" hidden="1" thickBot="1">
      <c r="A54" s="1701"/>
      <c r="B54" s="1487"/>
      <c r="C54" s="1197" t="s">
        <v>104</v>
      </c>
      <c r="D54" s="1228" t="s">
        <v>3807</v>
      </c>
      <c r="E54" s="961" t="s">
        <v>3807</v>
      </c>
      <c r="F54" s="961" t="s">
        <v>3807</v>
      </c>
      <c r="G54" s="961" t="s">
        <v>3807</v>
      </c>
      <c r="H54" s="961" t="s">
        <v>3807</v>
      </c>
      <c r="I54" s="950" t="s">
        <v>3807</v>
      </c>
      <c r="J54" s="950">
        <f t="shared" si="0"/>
        <v>0</v>
      </c>
      <c r="K54" s="958" t="s">
        <v>3807</v>
      </c>
      <c r="L54" s="961" t="s">
        <v>3807</v>
      </c>
      <c r="M54" s="967">
        <f t="shared" si="1"/>
        <v>0</v>
      </c>
      <c r="N54" s="1228" t="s">
        <v>3816</v>
      </c>
      <c r="O54" s="961" t="s">
        <v>3816</v>
      </c>
      <c r="P54" s="961" t="s">
        <v>3816</v>
      </c>
      <c r="Q54" s="1215">
        <f t="shared" si="2"/>
        <v>0</v>
      </c>
      <c r="R54" s="958" t="s">
        <v>3807</v>
      </c>
      <c r="S54" s="1263" t="s">
        <v>3805</v>
      </c>
      <c r="T54" s="957" t="s">
        <v>3814</v>
      </c>
      <c r="U54" s="957" t="s">
        <v>3814</v>
      </c>
      <c r="V54" s="957" t="s">
        <v>3814</v>
      </c>
      <c r="W54" s="950" t="s">
        <v>3807</v>
      </c>
      <c r="X54" s="950">
        <f t="shared" si="3"/>
        <v>1</v>
      </c>
      <c r="Y54" s="958" t="s">
        <v>3807</v>
      </c>
      <c r="Z54" s="961" t="s">
        <v>3807</v>
      </c>
      <c r="AA54" s="967">
        <f t="shared" si="4"/>
        <v>0</v>
      </c>
      <c r="AB54" s="1228" t="s">
        <v>3807</v>
      </c>
      <c r="AC54" s="961" t="s">
        <v>3807</v>
      </c>
      <c r="AD54" s="961" t="s">
        <v>3807</v>
      </c>
      <c r="AE54" s="1215">
        <f t="shared" si="5"/>
        <v>0</v>
      </c>
      <c r="AF54" s="958" t="s">
        <v>3807</v>
      </c>
      <c r="AG54" s="1263" t="s">
        <v>3805</v>
      </c>
      <c r="AH54" s="957" t="s">
        <v>3814</v>
      </c>
      <c r="AI54" s="957" t="s">
        <v>3814</v>
      </c>
      <c r="AJ54" s="961" t="s">
        <v>3807</v>
      </c>
      <c r="AK54" s="961" t="s">
        <v>3807</v>
      </c>
      <c r="AL54" s="1215">
        <f t="shared" si="6"/>
        <v>1</v>
      </c>
      <c r="AM54" s="958" t="s">
        <v>3807</v>
      </c>
      <c r="AN54" s="961" t="s">
        <v>3807</v>
      </c>
      <c r="AO54" s="967">
        <f t="shared" si="7"/>
        <v>0</v>
      </c>
      <c r="AP54" s="1228" t="s">
        <v>3816</v>
      </c>
      <c r="AQ54" s="961" t="s">
        <v>3816</v>
      </c>
      <c r="AR54" s="961" t="s">
        <v>3816</v>
      </c>
      <c r="AS54" s="1215">
        <f t="shared" si="8"/>
        <v>0</v>
      </c>
      <c r="AT54" s="1265" t="s">
        <v>3871</v>
      </c>
      <c r="AU54" s="1265">
        <v>1</v>
      </c>
      <c r="AV54" s="1265" t="s">
        <v>3871</v>
      </c>
      <c r="AW54" s="1265">
        <v>1</v>
      </c>
      <c r="AX54" s="1203"/>
      <c r="AY54" s="956"/>
      <c r="AZ54" s="1221" t="s">
        <v>3763</v>
      </c>
      <c r="BA54" s="950"/>
      <c r="BB54" s="950"/>
      <c r="BC54" s="950"/>
      <c r="BD54" s="950"/>
      <c r="BE54" s="950"/>
      <c r="BF54" s="950"/>
      <c r="BG54" s="950"/>
      <c r="BH54" s="950"/>
      <c r="BI54" s="950"/>
    </row>
    <row r="55" spans="1:61" ht="18" hidden="1" thickBot="1">
      <c r="A55" s="1701"/>
      <c r="B55" s="1487"/>
      <c r="C55" s="1197" t="s">
        <v>105</v>
      </c>
      <c r="D55" s="1228" t="s">
        <v>3807</v>
      </c>
      <c r="E55" s="961" t="s">
        <v>3807</v>
      </c>
      <c r="F55" s="961" t="s">
        <v>3807</v>
      </c>
      <c r="G55" s="961" t="s">
        <v>3807</v>
      </c>
      <c r="H55" s="961" t="s">
        <v>3807</v>
      </c>
      <c r="I55" s="950" t="s">
        <v>3807</v>
      </c>
      <c r="J55" s="950">
        <f t="shared" si="0"/>
        <v>0</v>
      </c>
      <c r="K55" s="958" t="s">
        <v>3807</v>
      </c>
      <c r="L55" s="961" t="s">
        <v>3807</v>
      </c>
      <c r="M55" s="967">
        <f t="shared" si="1"/>
        <v>0</v>
      </c>
      <c r="N55" s="1228" t="s">
        <v>3816</v>
      </c>
      <c r="O55" s="961" t="s">
        <v>3816</v>
      </c>
      <c r="P55" s="961" t="s">
        <v>3816</v>
      </c>
      <c r="Q55" s="1215">
        <f t="shared" si="2"/>
        <v>0</v>
      </c>
      <c r="R55" s="958" t="s">
        <v>3807</v>
      </c>
      <c r="S55" s="961" t="s">
        <v>3807</v>
      </c>
      <c r="T55" s="961" t="s">
        <v>3807</v>
      </c>
      <c r="U55" s="961" t="s">
        <v>3807</v>
      </c>
      <c r="V55" s="961" t="s">
        <v>3807</v>
      </c>
      <c r="W55" s="950" t="s">
        <v>3807</v>
      </c>
      <c r="X55" s="950">
        <f t="shared" si="3"/>
        <v>0</v>
      </c>
      <c r="Y55" s="958" t="s">
        <v>3807</v>
      </c>
      <c r="Z55" s="961" t="s">
        <v>3807</v>
      </c>
      <c r="AA55" s="967">
        <f t="shared" si="4"/>
        <v>0</v>
      </c>
      <c r="AB55" s="1228" t="s">
        <v>3807</v>
      </c>
      <c r="AC55" s="961" t="s">
        <v>3807</v>
      </c>
      <c r="AD55" s="961" t="s">
        <v>3807</v>
      </c>
      <c r="AE55" s="1215">
        <f t="shared" si="5"/>
        <v>0</v>
      </c>
      <c r="AF55" s="958" t="s">
        <v>3807</v>
      </c>
      <c r="AG55" s="1263" t="s">
        <v>3805</v>
      </c>
      <c r="AH55" s="957" t="s">
        <v>3814</v>
      </c>
      <c r="AI55" s="957" t="s">
        <v>3814</v>
      </c>
      <c r="AJ55" s="961" t="s">
        <v>3807</v>
      </c>
      <c r="AK55" s="961" t="s">
        <v>3807</v>
      </c>
      <c r="AL55" s="1215">
        <f t="shared" si="6"/>
        <v>1</v>
      </c>
      <c r="AM55" s="958" t="s">
        <v>3807</v>
      </c>
      <c r="AN55" s="961" t="s">
        <v>3807</v>
      </c>
      <c r="AO55" s="967">
        <f t="shared" si="7"/>
        <v>0</v>
      </c>
      <c r="AP55" s="1267" t="s">
        <v>3815</v>
      </c>
      <c r="AQ55" s="957" t="s">
        <v>3814</v>
      </c>
      <c r="AR55" s="957" t="s">
        <v>3814</v>
      </c>
      <c r="AS55" s="1215">
        <f t="shared" si="8"/>
        <v>1</v>
      </c>
      <c r="AT55" s="1265"/>
      <c r="AU55" s="1265"/>
      <c r="AV55" s="1265" t="s">
        <v>3871</v>
      </c>
      <c r="AW55" s="1265">
        <v>2</v>
      </c>
      <c r="AX55" s="1203"/>
      <c r="AY55" s="956"/>
      <c r="AZ55" s="1221" t="s">
        <v>3763</v>
      </c>
      <c r="BA55" s="950"/>
      <c r="BB55" s="950"/>
      <c r="BC55" s="950"/>
      <c r="BD55" s="950"/>
      <c r="BE55" s="950"/>
      <c r="BF55" s="950"/>
      <c r="BG55" s="950"/>
      <c r="BH55" s="950"/>
      <c r="BI55" s="950"/>
    </row>
    <row r="56" spans="1:61" ht="18" hidden="1" thickBot="1">
      <c r="A56" s="1701"/>
      <c r="B56" s="1487"/>
      <c r="C56" s="1197" t="s">
        <v>1906</v>
      </c>
      <c r="D56" s="1228" t="s">
        <v>3807</v>
      </c>
      <c r="E56" s="961" t="s">
        <v>3807</v>
      </c>
      <c r="F56" s="961" t="s">
        <v>3807</v>
      </c>
      <c r="G56" s="961" t="s">
        <v>3807</v>
      </c>
      <c r="H56" s="961" t="s">
        <v>3807</v>
      </c>
      <c r="I56" s="950" t="s">
        <v>3807</v>
      </c>
      <c r="J56" s="950">
        <f t="shared" si="0"/>
        <v>0</v>
      </c>
      <c r="K56" s="958" t="s">
        <v>3807</v>
      </c>
      <c r="L56" s="961" t="s">
        <v>3807</v>
      </c>
      <c r="M56" s="967">
        <f t="shared" si="1"/>
        <v>0</v>
      </c>
      <c r="N56" s="1228" t="s">
        <v>3816</v>
      </c>
      <c r="O56" s="961" t="s">
        <v>3816</v>
      </c>
      <c r="P56" s="961" t="s">
        <v>3816</v>
      </c>
      <c r="Q56" s="1215">
        <f t="shared" si="2"/>
        <v>0</v>
      </c>
      <c r="R56" s="958" t="s">
        <v>3807</v>
      </c>
      <c r="S56" s="961" t="s">
        <v>3807</v>
      </c>
      <c r="T56" s="961" t="s">
        <v>3807</v>
      </c>
      <c r="U56" s="961" t="s">
        <v>3807</v>
      </c>
      <c r="V56" s="961" t="s">
        <v>3807</v>
      </c>
      <c r="W56" s="950" t="s">
        <v>3807</v>
      </c>
      <c r="X56" s="950">
        <f t="shared" si="3"/>
        <v>0</v>
      </c>
      <c r="Y56" s="958" t="s">
        <v>3807</v>
      </c>
      <c r="Z56" s="961" t="s">
        <v>3807</v>
      </c>
      <c r="AA56" s="967">
        <f t="shared" si="4"/>
        <v>0</v>
      </c>
      <c r="AB56" s="1228" t="s">
        <v>3807</v>
      </c>
      <c r="AC56" s="961" t="s">
        <v>3807</v>
      </c>
      <c r="AD56" s="961" t="s">
        <v>3807</v>
      </c>
      <c r="AE56" s="1215">
        <f t="shared" si="5"/>
        <v>0</v>
      </c>
      <c r="AF56" s="958" t="s">
        <v>3807</v>
      </c>
      <c r="AG56" s="961" t="s">
        <v>3807</v>
      </c>
      <c r="AH56" s="961" t="s">
        <v>3807</v>
      </c>
      <c r="AI56" s="961" t="s">
        <v>3807</v>
      </c>
      <c r="AJ56" s="961" t="s">
        <v>3807</v>
      </c>
      <c r="AK56" s="961" t="s">
        <v>3807</v>
      </c>
      <c r="AL56" s="1215">
        <f t="shared" si="6"/>
        <v>0</v>
      </c>
      <c r="AM56" s="958" t="s">
        <v>3807</v>
      </c>
      <c r="AN56" s="961" t="s">
        <v>3807</v>
      </c>
      <c r="AO56" s="967">
        <f t="shared" si="7"/>
        <v>0</v>
      </c>
      <c r="AP56" s="1228" t="s">
        <v>3816</v>
      </c>
      <c r="AQ56" s="961" t="s">
        <v>3816</v>
      </c>
      <c r="AR56" s="961" t="s">
        <v>3816</v>
      </c>
      <c r="AS56" s="1215">
        <f t="shared" si="8"/>
        <v>0</v>
      </c>
      <c r="AT56" s="1265"/>
      <c r="AU56" s="1265"/>
      <c r="AV56" s="1265"/>
      <c r="AW56" s="1265"/>
      <c r="AX56" s="1203"/>
      <c r="AY56" s="956"/>
      <c r="AZ56" s="1221" t="s">
        <v>3763</v>
      </c>
      <c r="BA56" s="950"/>
      <c r="BB56" s="950"/>
      <c r="BC56" s="950"/>
      <c r="BD56" s="950"/>
      <c r="BE56" s="950"/>
      <c r="BF56" s="950"/>
      <c r="BG56" s="950"/>
      <c r="BH56" s="950"/>
      <c r="BI56" s="950"/>
    </row>
    <row r="57" spans="1:61" ht="18" hidden="1" thickBot="1">
      <c r="A57" s="1701"/>
      <c r="B57" s="1487"/>
      <c r="C57" s="1197" t="s">
        <v>106</v>
      </c>
      <c r="D57" s="1228" t="s">
        <v>3807</v>
      </c>
      <c r="E57" s="961" t="s">
        <v>3807</v>
      </c>
      <c r="F57" s="961" t="s">
        <v>3807</v>
      </c>
      <c r="G57" s="961" t="s">
        <v>3807</v>
      </c>
      <c r="H57" s="961" t="s">
        <v>3807</v>
      </c>
      <c r="I57" s="950" t="s">
        <v>3807</v>
      </c>
      <c r="J57" s="950">
        <f t="shared" si="0"/>
        <v>0</v>
      </c>
      <c r="K57" s="958" t="s">
        <v>3807</v>
      </c>
      <c r="L57" s="961" t="s">
        <v>3807</v>
      </c>
      <c r="M57" s="967">
        <f t="shared" si="1"/>
        <v>0</v>
      </c>
      <c r="N57" s="1228" t="s">
        <v>3816</v>
      </c>
      <c r="O57" s="961" t="s">
        <v>3816</v>
      </c>
      <c r="P57" s="961" t="s">
        <v>3816</v>
      </c>
      <c r="Q57" s="1215">
        <f t="shared" si="2"/>
        <v>0</v>
      </c>
      <c r="R57" s="958" t="s">
        <v>3807</v>
      </c>
      <c r="S57" s="961" t="s">
        <v>3807</v>
      </c>
      <c r="T57" s="961" t="s">
        <v>3807</v>
      </c>
      <c r="U57" s="961" t="s">
        <v>3807</v>
      </c>
      <c r="V57" s="961" t="s">
        <v>3807</v>
      </c>
      <c r="W57" s="950" t="s">
        <v>3807</v>
      </c>
      <c r="X57" s="950">
        <f t="shared" si="3"/>
        <v>0</v>
      </c>
      <c r="Y57" s="958" t="s">
        <v>3807</v>
      </c>
      <c r="Z57" s="961" t="s">
        <v>3807</v>
      </c>
      <c r="AA57" s="967">
        <f t="shared" si="4"/>
        <v>0</v>
      </c>
      <c r="AB57" s="1228" t="s">
        <v>3807</v>
      </c>
      <c r="AC57" s="961" t="s">
        <v>3807</v>
      </c>
      <c r="AD57" s="961" t="s">
        <v>3807</v>
      </c>
      <c r="AE57" s="1215">
        <f t="shared" si="5"/>
        <v>0</v>
      </c>
      <c r="AF57" s="958" t="s">
        <v>3807</v>
      </c>
      <c r="AG57" s="961" t="s">
        <v>3807</v>
      </c>
      <c r="AH57" s="961" t="s">
        <v>3807</v>
      </c>
      <c r="AI57" s="961" t="s">
        <v>3807</v>
      </c>
      <c r="AJ57" s="961" t="s">
        <v>3807</v>
      </c>
      <c r="AK57" s="961" t="s">
        <v>3807</v>
      </c>
      <c r="AL57" s="1215">
        <f t="shared" si="6"/>
        <v>0</v>
      </c>
      <c r="AM57" s="958" t="s">
        <v>3807</v>
      </c>
      <c r="AN57" s="961" t="s">
        <v>3807</v>
      </c>
      <c r="AO57" s="967">
        <f t="shared" si="7"/>
        <v>0</v>
      </c>
      <c r="AP57" s="1228" t="s">
        <v>3816</v>
      </c>
      <c r="AQ57" s="961" t="s">
        <v>3816</v>
      </c>
      <c r="AR57" s="961" t="s">
        <v>3816</v>
      </c>
      <c r="AS57" s="1215">
        <f t="shared" si="8"/>
        <v>0</v>
      </c>
      <c r="AT57" s="1265"/>
      <c r="AU57" s="1265"/>
      <c r="AV57" s="1265"/>
      <c r="AW57" s="1265"/>
      <c r="AX57" s="1203"/>
      <c r="AY57" s="956"/>
      <c r="AZ57" s="1221" t="s">
        <v>3763</v>
      </c>
      <c r="BA57" s="950"/>
      <c r="BB57" s="950"/>
      <c r="BC57" s="950"/>
      <c r="BD57" s="950"/>
      <c r="BE57" s="950"/>
      <c r="BF57" s="950"/>
      <c r="BG57" s="950"/>
      <c r="BH57" s="950"/>
      <c r="BI57" s="950"/>
    </row>
    <row r="58" spans="1:61" ht="16.149999999999999" hidden="1" customHeight="1" thickBot="1">
      <c r="A58" s="1701"/>
      <c r="B58" s="1487"/>
      <c r="C58" s="1197" t="s">
        <v>107</v>
      </c>
      <c r="D58" s="1228" t="s">
        <v>3807</v>
      </c>
      <c r="E58" s="961" t="s">
        <v>3807</v>
      </c>
      <c r="F58" s="961" t="s">
        <v>3807</v>
      </c>
      <c r="G58" s="961" t="s">
        <v>3807</v>
      </c>
      <c r="H58" s="961" t="s">
        <v>3807</v>
      </c>
      <c r="I58" s="950" t="s">
        <v>3807</v>
      </c>
      <c r="J58" s="950">
        <f t="shared" si="0"/>
        <v>0</v>
      </c>
      <c r="K58" s="958" t="s">
        <v>3807</v>
      </c>
      <c r="L58" s="961" t="s">
        <v>3807</v>
      </c>
      <c r="M58" s="967">
        <f t="shared" si="1"/>
        <v>0</v>
      </c>
      <c r="N58" s="1228" t="s">
        <v>3816</v>
      </c>
      <c r="O58" s="961" t="s">
        <v>3816</v>
      </c>
      <c r="P58" s="961" t="s">
        <v>3816</v>
      </c>
      <c r="Q58" s="1215">
        <f t="shared" si="2"/>
        <v>0</v>
      </c>
      <c r="R58" s="958" t="s">
        <v>3807</v>
      </c>
      <c r="S58" s="961" t="s">
        <v>3807</v>
      </c>
      <c r="T58" s="961" t="s">
        <v>3807</v>
      </c>
      <c r="U58" s="961" t="s">
        <v>3807</v>
      </c>
      <c r="V58" s="961" t="s">
        <v>3807</v>
      </c>
      <c r="W58" s="950" t="s">
        <v>3807</v>
      </c>
      <c r="X58" s="950">
        <f t="shared" si="3"/>
        <v>0</v>
      </c>
      <c r="Y58" s="958" t="s">
        <v>3807</v>
      </c>
      <c r="Z58" s="961" t="s">
        <v>3807</v>
      </c>
      <c r="AA58" s="967">
        <f t="shared" si="4"/>
        <v>0</v>
      </c>
      <c r="AB58" s="1228" t="s">
        <v>3807</v>
      </c>
      <c r="AC58" s="961" t="s">
        <v>3807</v>
      </c>
      <c r="AD58" s="961" t="s">
        <v>3807</v>
      </c>
      <c r="AE58" s="1215">
        <f t="shared" si="5"/>
        <v>0</v>
      </c>
      <c r="AF58" s="958" t="s">
        <v>3807</v>
      </c>
      <c r="AG58" s="961" t="s">
        <v>3807</v>
      </c>
      <c r="AH58" s="961" t="s">
        <v>3807</v>
      </c>
      <c r="AI58" s="961" t="s">
        <v>3807</v>
      </c>
      <c r="AJ58" s="961" t="s">
        <v>3807</v>
      </c>
      <c r="AK58" s="961" t="s">
        <v>3807</v>
      </c>
      <c r="AL58" s="1215">
        <f t="shared" si="6"/>
        <v>0</v>
      </c>
      <c r="AM58" s="958" t="s">
        <v>3807</v>
      </c>
      <c r="AN58" s="961" t="s">
        <v>3807</v>
      </c>
      <c r="AO58" s="967">
        <f t="shared" si="7"/>
        <v>0</v>
      </c>
      <c r="AP58" s="1228" t="s">
        <v>3816</v>
      </c>
      <c r="AQ58" s="961" t="s">
        <v>3816</v>
      </c>
      <c r="AR58" s="961" t="s">
        <v>3816</v>
      </c>
      <c r="AS58" s="1215">
        <f t="shared" si="8"/>
        <v>0</v>
      </c>
      <c r="AT58" s="1265"/>
      <c r="AU58" s="1265"/>
      <c r="AV58" s="1265"/>
      <c r="AW58" s="1265"/>
      <c r="AX58" s="1203"/>
      <c r="AY58" s="956"/>
      <c r="AZ58" s="1221" t="s">
        <v>3763</v>
      </c>
      <c r="BA58" s="950"/>
      <c r="BB58" s="950"/>
      <c r="BC58" s="950"/>
      <c r="BD58" s="950"/>
      <c r="BE58" s="950"/>
      <c r="BF58" s="950"/>
      <c r="BG58" s="950"/>
      <c r="BH58" s="950"/>
      <c r="BI58" s="950"/>
    </row>
    <row r="59" spans="1:61" ht="16.149999999999999" hidden="1" customHeight="1" thickBot="1">
      <c r="A59" s="1701"/>
      <c r="B59" s="1487"/>
      <c r="C59" s="1197" t="s">
        <v>108</v>
      </c>
      <c r="D59" s="1228" t="s">
        <v>3807</v>
      </c>
      <c r="E59" s="961" t="s">
        <v>3807</v>
      </c>
      <c r="F59" s="961" t="s">
        <v>3807</v>
      </c>
      <c r="G59" s="961" t="s">
        <v>3807</v>
      </c>
      <c r="H59" s="961" t="s">
        <v>3807</v>
      </c>
      <c r="I59" s="950" t="s">
        <v>3807</v>
      </c>
      <c r="J59" s="950">
        <f t="shared" si="0"/>
        <v>0</v>
      </c>
      <c r="K59" s="958" t="s">
        <v>3807</v>
      </c>
      <c r="L59" s="961" t="s">
        <v>3807</v>
      </c>
      <c r="M59" s="967">
        <f t="shared" si="1"/>
        <v>0</v>
      </c>
      <c r="N59" s="1228" t="s">
        <v>3816</v>
      </c>
      <c r="O59" s="961" t="s">
        <v>3816</v>
      </c>
      <c r="P59" s="961" t="s">
        <v>3816</v>
      </c>
      <c r="Q59" s="1215">
        <f t="shared" si="2"/>
        <v>0</v>
      </c>
      <c r="R59" s="958" t="s">
        <v>3807</v>
      </c>
      <c r="S59" s="961" t="s">
        <v>3807</v>
      </c>
      <c r="T59" s="961" t="s">
        <v>3807</v>
      </c>
      <c r="U59" s="961" t="s">
        <v>3807</v>
      </c>
      <c r="V59" s="961" t="s">
        <v>3807</v>
      </c>
      <c r="W59" s="950" t="s">
        <v>3807</v>
      </c>
      <c r="X59" s="950">
        <f t="shared" si="3"/>
        <v>0</v>
      </c>
      <c r="Y59" s="958" t="s">
        <v>3807</v>
      </c>
      <c r="Z59" s="961" t="s">
        <v>3807</v>
      </c>
      <c r="AA59" s="967">
        <f t="shared" si="4"/>
        <v>0</v>
      </c>
      <c r="AB59" s="1228" t="s">
        <v>3807</v>
      </c>
      <c r="AC59" s="961" t="s">
        <v>3807</v>
      </c>
      <c r="AD59" s="961" t="s">
        <v>3807</v>
      </c>
      <c r="AE59" s="1215">
        <f t="shared" si="5"/>
        <v>0</v>
      </c>
      <c r="AF59" s="958" t="s">
        <v>3807</v>
      </c>
      <c r="AG59" s="961" t="s">
        <v>3807</v>
      </c>
      <c r="AH59" s="961" t="s">
        <v>3807</v>
      </c>
      <c r="AI59" s="961" t="s">
        <v>3807</v>
      </c>
      <c r="AJ59" s="961" t="s">
        <v>3807</v>
      </c>
      <c r="AK59" s="961" t="s">
        <v>3807</v>
      </c>
      <c r="AL59" s="1215">
        <f t="shared" si="6"/>
        <v>0</v>
      </c>
      <c r="AM59" s="958" t="s">
        <v>3807</v>
      </c>
      <c r="AN59" s="961" t="s">
        <v>3807</v>
      </c>
      <c r="AO59" s="967">
        <f t="shared" si="7"/>
        <v>0</v>
      </c>
      <c r="AP59" s="1228" t="s">
        <v>3816</v>
      </c>
      <c r="AQ59" s="961" t="s">
        <v>3816</v>
      </c>
      <c r="AR59" s="961" t="s">
        <v>3816</v>
      </c>
      <c r="AS59" s="1215">
        <f t="shared" si="8"/>
        <v>0</v>
      </c>
      <c r="AT59" s="1265"/>
      <c r="AU59" s="1265"/>
      <c r="AV59" s="1265"/>
      <c r="AW59" s="1265"/>
      <c r="AX59" s="1203"/>
      <c r="AY59" s="956"/>
      <c r="AZ59" s="1221" t="s">
        <v>3763</v>
      </c>
      <c r="BA59" s="950"/>
      <c r="BB59" s="950"/>
      <c r="BC59" s="950"/>
      <c r="BD59" s="950"/>
      <c r="BE59" s="950"/>
      <c r="BF59" s="950"/>
      <c r="BG59" s="950"/>
      <c r="BH59" s="950"/>
      <c r="BI59" s="950"/>
    </row>
    <row r="60" spans="1:61" ht="16.149999999999999" hidden="1" customHeight="1" thickBot="1">
      <c r="A60" s="1701"/>
      <c r="B60" s="1487"/>
      <c r="C60" s="1197" t="s">
        <v>1910</v>
      </c>
      <c r="D60" s="1228" t="s">
        <v>3807</v>
      </c>
      <c r="E60" s="961" t="s">
        <v>3807</v>
      </c>
      <c r="F60" s="961" t="s">
        <v>3807</v>
      </c>
      <c r="G60" s="961" t="s">
        <v>3807</v>
      </c>
      <c r="H60" s="961" t="s">
        <v>3807</v>
      </c>
      <c r="I60" s="950" t="s">
        <v>3807</v>
      </c>
      <c r="J60" s="950">
        <f t="shared" si="0"/>
        <v>0</v>
      </c>
      <c r="K60" s="958" t="s">
        <v>3807</v>
      </c>
      <c r="L60" s="961" t="s">
        <v>3807</v>
      </c>
      <c r="M60" s="967">
        <f t="shared" si="1"/>
        <v>0</v>
      </c>
      <c r="N60" s="1228" t="s">
        <v>3816</v>
      </c>
      <c r="O60" s="961" t="s">
        <v>3816</v>
      </c>
      <c r="P60" s="961" t="s">
        <v>3816</v>
      </c>
      <c r="Q60" s="1215">
        <f t="shared" si="2"/>
        <v>0</v>
      </c>
      <c r="R60" s="958" t="s">
        <v>3807</v>
      </c>
      <c r="S60" s="961" t="s">
        <v>3807</v>
      </c>
      <c r="T60" s="961" t="s">
        <v>3807</v>
      </c>
      <c r="U60" s="961" t="s">
        <v>3807</v>
      </c>
      <c r="V60" s="961" t="s">
        <v>3807</v>
      </c>
      <c r="W60" s="950" t="s">
        <v>3807</v>
      </c>
      <c r="X60" s="950">
        <f t="shared" si="3"/>
        <v>0</v>
      </c>
      <c r="Y60" s="958" t="s">
        <v>3807</v>
      </c>
      <c r="Z60" s="961" t="s">
        <v>3807</v>
      </c>
      <c r="AA60" s="967">
        <f t="shared" si="4"/>
        <v>0</v>
      </c>
      <c r="AB60" s="1228" t="s">
        <v>3807</v>
      </c>
      <c r="AC60" s="961" t="s">
        <v>3807</v>
      </c>
      <c r="AD60" s="961" t="s">
        <v>3807</v>
      </c>
      <c r="AE60" s="1215">
        <f t="shared" si="5"/>
        <v>0</v>
      </c>
      <c r="AF60" s="958" t="s">
        <v>3807</v>
      </c>
      <c r="AG60" s="961" t="s">
        <v>3807</v>
      </c>
      <c r="AH60" s="961" t="s">
        <v>3807</v>
      </c>
      <c r="AI60" s="961" t="s">
        <v>3807</v>
      </c>
      <c r="AJ60" s="961" t="s">
        <v>3807</v>
      </c>
      <c r="AK60" s="961" t="s">
        <v>3807</v>
      </c>
      <c r="AL60" s="1215">
        <f t="shared" si="6"/>
        <v>0</v>
      </c>
      <c r="AM60" s="958" t="s">
        <v>3807</v>
      </c>
      <c r="AN60" s="961" t="s">
        <v>3807</v>
      </c>
      <c r="AO60" s="967">
        <f t="shared" si="7"/>
        <v>0</v>
      </c>
      <c r="AP60" s="1228" t="s">
        <v>3816</v>
      </c>
      <c r="AQ60" s="961" t="s">
        <v>3816</v>
      </c>
      <c r="AR60" s="961" t="s">
        <v>3816</v>
      </c>
      <c r="AS60" s="1215">
        <f t="shared" si="8"/>
        <v>0</v>
      </c>
      <c r="AT60" s="1265"/>
      <c r="AU60" s="1265"/>
      <c r="AV60" s="1265"/>
      <c r="AW60" s="1265"/>
      <c r="AX60" s="1203"/>
      <c r="AY60" s="956"/>
      <c r="AZ60" s="1221" t="s">
        <v>3763</v>
      </c>
      <c r="BA60" s="950"/>
      <c r="BB60" s="950"/>
      <c r="BC60" s="950"/>
      <c r="BD60" s="950"/>
      <c r="BE60" s="950"/>
      <c r="BF60" s="950"/>
      <c r="BG60" s="950"/>
      <c r="BH60" s="950"/>
      <c r="BI60" s="950"/>
    </row>
    <row r="61" spans="1:61" ht="16.149999999999999" hidden="1" customHeight="1" thickBot="1">
      <c r="A61" s="1676" t="s">
        <v>36</v>
      </c>
      <c r="B61" s="1485"/>
      <c r="C61" s="1197" t="s">
        <v>35</v>
      </c>
      <c r="D61" s="1228" t="s">
        <v>3807</v>
      </c>
      <c r="E61" s="961" t="s">
        <v>3807</v>
      </c>
      <c r="F61" s="961" t="s">
        <v>3807</v>
      </c>
      <c r="G61" s="961" t="s">
        <v>3807</v>
      </c>
      <c r="H61" s="961" t="s">
        <v>3807</v>
      </c>
      <c r="I61" s="950" t="s">
        <v>3807</v>
      </c>
      <c r="J61" s="950">
        <f t="shared" si="0"/>
        <v>0</v>
      </c>
      <c r="K61" s="958" t="s">
        <v>3807</v>
      </c>
      <c r="L61" s="961" t="s">
        <v>3807</v>
      </c>
      <c r="M61" s="967">
        <f t="shared" si="1"/>
        <v>0</v>
      </c>
      <c r="N61" s="1228" t="s">
        <v>3816</v>
      </c>
      <c r="O61" s="961" t="s">
        <v>3816</v>
      </c>
      <c r="P61" s="961" t="s">
        <v>3816</v>
      </c>
      <c r="Q61" s="1215">
        <f t="shared" si="2"/>
        <v>0</v>
      </c>
      <c r="R61" s="958" t="s">
        <v>3807</v>
      </c>
      <c r="S61" s="961" t="s">
        <v>3807</v>
      </c>
      <c r="T61" s="961" t="s">
        <v>3807</v>
      </c>
      <c r="U61" s="961" t="s">
        <v>3807</v>
      </c>
      <c r="V61" s="961" t="s">
        <v>3807</v>
      </c>
      <c r="W61" s="950" t="s">
        <v>3807</v>
      </c>
      <c r="X61" s="950">
        <f t="shared" si="3"/>
        <v>0</v>
      </c>
      <c r="Y61" s="958" t="s">
        <v>3807</v>
      </c>
      <c r="Z61" s="961" t="s">
        <v>3807</v>
      </c>
      <c r="AA61" s="967">
        <f t="shared" si="4"/>
        <v>0</v>
      </c>
      <c r="AB61" s="1228" t="s">
        <v>3807</v>
      </c>
      <c r="AC61" s="961" t="s">
        <v>3807</v>
      </c>
      <c r="AD61" s="961" t="s">
        <v>3807</v>
      </c>
      <c r="AE61" s="1215">
        <f t="shared" si="5"/>
        <v>0</v>
      </c>
      <c r="AF61" s="958" t="s">
        <v>3807</v>
      </c>
      <c r="AG61" s="961" t="s">
        <v>3807</v>
      </c>
      <c r="AH61" s="961" t="s">
        <v>3807</v>
      </c>
      <c r="AI61" s="961" t="s">
        <v>3807</v>
      </c>
      <c r="AJ61" s="961" t="s">
        <v>3807</v>
      </c>
      <c r="AK61" s="961" t="s">
        <v>3807</v>
      </c>
      <c r="AL61" s="1215">
        <f t="shared" si="6"/>
        <v>0</v>
      </c>
      <c r="AM61" s="958" t="s">
        <v>3807</v>
      </c>
      <c r="AN61" s="961" t="s">
        <v>3807</v>
      </c>
      <c r="AO61" s="967">
        <f t="shared" si="7"/>
        <v>0</v>
      </c>
      <c r="AP61" s="1228" t="s">
        <v>3816</v>
      </c>
      <c r="AQ61" s="961" t="s">
        <v>3816</v>
      </c>
      <c r="AR61" s="961" t="s">
        <v>3816</v>
      </c>
      <c r="AS61" s="1215">
        <f t="shared" si="8"/>
        <v>0</v>
      </c>
      <c r="AT61" s="1265"/>
      <c r="AU61" s="1265"/>
      <c r="AV61" s="1265"/>
      <c r="AW61" s="1265"/>
      <c r="AX61" s="1203"/>
      <c r="AY61" s="956"/>
      <c r="AZ61" s="1221" t="s">
        <v>3764</v>
      </c>
      <c r="BA61" s="950"/>
      <c r="BB61" s="950"/>
      <c r="BC61" s="950"/>
      <c r="BD61" s="950"/>
      <c r="BE61" s="950"/>
      <c r="BF61" s="950"/>
      <c r="BG61" s="950"/>
      <c r="BH61" s="950"/>
      <c r="BI61" s="950"/>
    </row>
    <row r="62" spans="1:61" ht="16.899999999999999" hidden="1" customHeight="1" thickBot="1">
      <c r="A62" s="1677"/>
      <c r="B62" s="1485"/>
      <c r="C62" s="1197" t="s">
        <v>37</v>
      </c>
      <c r="D62" s="1228" t="s">
        <v>3807</v>
      </c>
      <c r="E62" s="961" t="s">
        <v>3807</v>
      </c>
      <c r="F62" s="961" t="s">
        <v>3807</v>
      </c>
      <c r="G62" s="961" t="s">
        <v>3807</v>
      </c>
      <c r="H62" s="961" t="s">
        <v>3807</v>
      </c>
      <c r="I62" s="950" t="s">
        <v>3807</v>
      </c>
      <c r="J62" s="950">
        <f t="shared" si="0"/>
        <v>0</v>
      </c>
      <c r="K62" s="958" t="s">
        <v>3807</v>
      </c>
      <c r="L62" s="961" t="s">
        <v>3807</v>
      </c>
      <c r="M62" s="967">
        <f t="shared" si="1"/>
        <v>0</v>
      </c>
      <c r="N62" s="1228" t="s">
        <v>3816</v>
      </c>
      <c r="O62" s="961" t="s">
        <v>3816</v>
      </c>
      <c r="P62" s="961" t="s">
        <v>3816</v>
      </c>
      <c r="Q62" s="1215">
        <f t="shared" si="2"/>
        <v>0</v>
      </c>
      <c r="R62" s="958" t="s">
        <v>3807</v>
      </c>
      <c r="S62" s="961" t="s">
        <v>3807</v>
      </c>
      <c r="T62" s="961" t="s">
        <v>3807</v>
      </c>
      <c r="U62" s="961" t="s">
        <v>3807</v>
      </c>
      <c r="V62" s="961" t="s">
        <v>3807</v>
      </c>
      <c r="W62" s="950" t="s">
        <v>3807</v>
      </c>
      <c r="X62" s="950">
        <f t="shared" si="3"/>
        <v>0</v>
      </c>
      <c r="Y62" s="958" t="s">
        <v>3807</v>
      </c>
      <c r="Z62" s="961" t="s">
        <v>3807</v>
      </c>
      <c r="AA62" s="967">
        <f t="shared" si="4"/>
        <v>0</v>
      </c>
      <c r="AB62" s="1228" t="s">
        <v>3807</v>
      </c>
      <c r="AC62" s="961" t="s">
        <v>3807</v>
      </c>
      <c r="AD62" s="961" t="s">
        <v>3807</v>
      </c>
      <c r="AE62" s="1215">
        <f t="shared" si="5"/>
        <v>0</v>
      </c>
      <c r="AF62" s="1262" t="s">
        <v>3805</v>
      </c>
      <c r="AG62" s="957" t="s">
        <v>3814</v>
      </c>
      <c r="AH62" s="957" t="s">
        <v>3814</v>
      </c>
      <c r="AI62" s="957" t="s">
        <v>3814</v>
      </c>
      <c r="AJ62" s="961" t="s">
        <v>3807</v>
      </c>
      <c r="AK62" s="961" t="s">
        <v>3807</v>
      </c>
      <c r="AL62" s="1215">
        <f t="shared" si="6"/>
        <v>1</v>
      </c>
      <c r="AM62" s="1262" t="s">
        <v>3805</v>
      </c>
      <c r="AN62" s="957" t="s">
        <v>3814</v>
      </c>
      <c r="AO62" s="967">
        <f t="shared" si="7"/>
        <v>1</v>
      </c>
      <c r="AP62" s="1267" t="s">
        <v>3815</v>
      </c>
      <c r="AQ62" s="957" t="s">
        <v>3814</v>
      </c>
      <c r="AR62" s="957" t="s">
        <v>3814</v>
      </c>
      <c r="AS62" s="1215">
        <f t="shared" si="8"/>
        <v>1</v>
      </c>
      <c r="AT62" s="1265"/>
      <c r="AU62" s="1265"/>
      <c r="AV62" s="1265" t="s">
        <v>3878</v>
      </c>
      <c r="AW62" s="1265">
        <v>3</v>
      </c>
      <c r="AX62" s="1203"/>
      <c r="AY62" s="956"/>
      <c r="AZ62" s="1221" t="s">
        <v>3764</v>
      </c>
      <c r="BA62" s="950"/>
      <c r="BB62" s="950"/>
      <c r="BC62" s="950"/>
      <c r="BD62" s="950"/>
      <c r="BE62" s="950"/>
      <c r="BF62" s="950"/>
      <c r="BG62" s="950"/>
      <c r="BH62" s="950"/>
      <c r="BI62" s="950"/>
    </row>
    <row r="63" spans="1:61" ht="16.149999999999999" hidden="1" customHeight="1" thickBot="1">
      <c r="A63" s="1677"/>
      <c r="B63" s="1485"/>
      <c r="C63" s="1197" t="s">
        <v>38</v>
      </c>
      <c r="D63" s="1228" t="s">
        <v>3807</v>
      </c>
      <c r="E63" s="961" t="s">
        <v>3807</v>
      </c>
      <c r="F63" s="961" t="s">
        <v>3807</v>
      </c>
      <c r="G63" s="961" t="s">
        <v>3807</v>
      </c>
      <c r="H63" s="961" t="s">
        <v>3807</v>
      </c>
      <c r="I63" s="950" t="s">
        <v>3807</v>
      </c>
      <c r="J63" s="950">
        <f t="shared" si="0"/>
        <v>0</v>
      </c>
      <c r="K63" s="958" t="s">
        <v>3807</v>
      </c>
      <c r="L63" s="961" t="s">
        <v>3807</v>
      </c>
      <c r="M63" s="967">
        <f t="shared" si="1"/>
        <v>0</v>
      </c>
      <c r="N63" s="1228" t="s">
        <v>3816</v>
      </c>
      <c r="O63" s="961" t="s">
        <v>3816</v>
      </c>
      <c r="P63" s="961" t="s">
        <v>3816</v>
      </c>
      <c r="Q63" s="1215">
        <f t="shared" si="2"/>
        <v>0</v>
      </c>
      <c r="R63" s="958" t="s">
        <v>3807</v>
      </c>
      <c r="S63" s="961" t="s">
        <v>3807</v>
      </c>
      <c r="T63" s="961" t="s">
        <v>3807</v>
      </c>
      <c r="U63" s="961" t="s">
        <v>3807</v>
      </c>
      <c r="V63" s="961" t="s">
        <v>3807</v>
      </c>
      <c r="W63" s="950" t="s">
        <v>3807</v>
      </c>
      <c r="X63" s="950">
        <f t="shared" si="3"/>
        <v>0</v>
      </c>
      <c r="Y63" s="958" t="s">
        <v>3807</v>
      </c>
      <c r="Z63" s="961" t="s">
        <v>3807</v>
      </c>
      <c r="AA63" s="967">
        <f t="shared" si="4"/>
        <v>0</v>
      </c>
      <c r="AB63" s="1228" t="s">
        <v>3807</v>
      </c>
      <c r="AC63" s="961" t="s">
        <v>3807</v>
      </c>
      <c r="AD63" s="961" t="s">
        <v>3807</v>
      </c>
      <c r="AE63" s="1215">
        <f t="shared" si="5"/>
        <v>0</v>
      </c>
      <c r="AF63" s="958" t="s">
        <v>3807</v>
      </c>
      <c r="AG63" s="961" t="s">
        <v>3807</v>
      </c>
      <c r="AH63" s="961" t="s">
        <v>3807</v>
      </c>
      <c r="AI63" s="961" t="s">
        <v>3807</v>
      </c>
      <c r="AJ63" s="961" t="s">
        <v>3807</v>
      </c>
      <c r="AK63" s="961" t="s">
        <v>3807</v>
      </c>
      <c r="AL63" s="1215">
        <f t="shared" si="6"/>
        <v>0</v>
      </c>
      <c r="AM63" s="958" t="s">
        <v>3807</v>
      </c>
      <c r="AN63" s="961" t="s">
        <v>3807</v>
      </c>
      <c r="AO63" s="967">
        <f t="shared" si="7"/>
        <v>0</v>
      </c>
      <c r="AP63" s="1228" t="s">
        <v>3816</v>
      </c>
      <c r="AQ63" s="961" t="s">
        <v>3816</v>
      </c>
      <c r="AR63" s="961" t="s">
        <v>3816</v>
      </c>
      <c r="AS63" s="1215">
        <f t="shared" si="8"/>
        <v>0</v>
      </c>
      <c r="AT63" s="1265"/>
      <c r="AU63" s="1265"/>
      <c r="AV63" s="1265"/>
      <c r="AW63" s="1265"/>
      <c r="AX63" s="1203"/>
      <c r="AY63" s="956"/>
      <c r="AZ63" s="1221" t="s">
        <v>3764</v>
      </c>
      <c r="BA63" s="950"/>
      <c r="BB63" s="950"/>
      <c r="BC63" s="950"/>
      <c r="BD63" s="950"/>
      <c r="BE63" s="950"/>
      <c r="BF63" s="950"/>
      <c r="BG63" s="950"/>
      <c r="BH63" s="950"/>
      <c r="BI63" s="950"/>
    </row>
    <row r="64" spans="1:61" ht="16.149999999999999" hidden="1" customHeight="1" thickBot="1">
      <c r="A64" s="1677"/>
      <c r="B64" s="1485"/>
      <c r="C64" s="1197" t="s">
        <v>39</v>
      </c>
      <c r="D64" s="1228" t="s">
        <v>3807</v>
      </c>
      <c r="E64" s="961" t="s">
        <v>3807</v>
      </c>
      <c r="F64" s="961" t="s">
        <v>3807</v>
      </c>
      <c r="G64" s="961" t="s">
        <v>3807</v>
      </c>
      <c r="H64" s="961" t="s">
        <v>3807</v>
      </c>
      <c r="I64" s="950" t="s">
        <v>3807</v>
      </c>
      <c r="J64" s="950">
        <f t="shared" si="0"/>
        <v>0</v>
      </c>
      <c r="K64" s="958" t="s">
        <v>3807</v>
      </c>
      <c r="L64" s="961" t="s">
        <v>3807</v>
      </c>
      <c r="M64" s="967">
        <f t="shared" si="1"/>
        <v>0</v>
      </c>
      <c r="N64" s="1228" t="s">
        <v>3816</v>
      </c>
      <c r="O64" s="961" t="s">
        <v>3816</v>
      </c>
      <c r="P64" s="961" t="s">
        <v>3816</v>
      </c>
      <c r="Q64" s="1215">
        <f t="shared" si="2"/>
        <v>0</v>
      </c>
      <c r="R64" s="958" t="s">
        <v>3807</v>
      </c>
      <c r="S64" s="961" t="s">
        <v>3807</v>
      </c>
      <c r="T64" s="961" t="s">
        <v>3807</v>
      </c>
      <c r="U64" s="961" t="s">
        <v>3807</v>
      </c>
      <c r="V64" s="961" t="s">
        <v>3807</v>
      </c>
      <c r="W64" s="950" t="s">
        <v>3807</v>
      </c>
      <c r="X64" s="950">
        <f t="shared" si="3"/>
        <v>0</v>
      </c>
      <c r="Y64" s="958" t="s">
        <v>3807</v>
      </c>
      <c r="Z64" s="961" t="s">
        <v>3807</v>
      </c>
      <c r="AA64" s="967">
        <f t="shared" si="4"/>
        <v>0</v>
      </c>
      <c r="AB64" s="1228" t="s">
        <v>3807</v>
      </c>
      <c r="AC64" s="961" t="s">
        <v>3807</v>
      </c>
      <c r="AD64" s="961" t="s">
        <v>3807</v>
      </c>
      <c r="AE64" s="1215">
        <f t="shared" si="5"/>
        <v>0</v>
      </c>
      <c r="AF64" s="958" t="s">
        <v>3807</v>
      </c>
      <c r="AG64" s="961" t="s">
        <v>3807</v>
      </c>
      <c r="AH64" s="961" t="s">
        <v>3807</v>
      </c>
      <c r="AI64" s="961" t="s">
        <v>3807</v>
      </c>
      <c r="AJ64" s="961" t="s">
        <v>3807</v>
      </c>
      <c r="AK64" s="961" t="s">
        <v>3807</v>
      </c>
      <c r="AL64" s="1215">
        <f t="shared" si="6"/>
        <v>0</v>
      </c>
      <c r="AM64" s="958" t="s">
        <v>3807</v>
      </c>
      <c r="AN64" s="961" t="s">
        <v>3807</v>
      </c>
      <c r="AO64" s="967">
        <f t="shared" si="7"/>
        <v>0</v>
      </c>
      <c r="AP64" s="1228" t="s">
        <v>3816</v>
      </c>
      <c r="AQ64" s="961" t="s">
        <v>3816</v>
      </c>
      <c r="AR64" s="961" t="s">
        <v>3816</v>
      </c>
      <c r="AS64" s="1215">
        <f t="shared" si="8"/>
        <v>0</v>
      </c>
      <c r="AT64" s="1265"/>
      <c r="AU64" s="1265"/>
      <c r="AV64" s="1265"/>
      <c r="AW64" s="1265"/>
      <c r="AX64" s="1207"/>
      <c r="AY64" s="1207" t="s">
        <v>3751</v>
      </c>
      <c r="AZ64" s="1221" t="s">
        <v>3764</v>
      </c>
      <c r="BA64" s="950"/>
      <c r="BB64" s="950"/>
      <c r="BC64" s="950"/>
      <c r="BD64" s="950"/>
      <c r="BE64" s="950"/>
      <c r="BF64" s="950"/>
      <c r="BG64" s="950"/>
      <c r="BH64" s="950"/>
      <c r="BI64" s="950"/>
    </row>
    <row r="65" spans="1:61" ht="16.149999999999999" hidden="1" customHeight="1" thickBot="1">
      <c r="A65" s="1677"/>
      <c r="B65" s="1485"/>
      <c r="C65" s="1197" t="s">
        <v>40</v>
      </c>
      <c r="D65" s="1228" t="s">
        <v>3807</v>
      </c>
      <c r="E65" s="961" t="s">
        <v>3807</v>
      </c>
      <c r="F65" s="961" t="s">
        <v>3807</v>
      </c>
      <c r="G65" s="961" t="s">
        <v>3807</v>
      </c>
      <c r="H65" s="961" t="s">
        <v>3807</v>
      </c>
      <c r="I65" s="950" t="s">
        <v>3807</v>
      </c>
      <c r="J65" s="950">
        <f t="shared" si="0"/>
        <v>0</v>
      </c>
      <c r="K65" s="958" t="s">
        <v>3807</v>
      </c>
      <c r="L65" s="961" t="s">
        <v>3807</v>
      </c>
      <c r="M65" s="967">
        <f t="shared" si="1"/>
        <v>0</v>
      </c>
      <c r="N65" s="1228" t="s">
        <v>3816</v>
      </c>
      <c r="O65" s="961" t="s">
        <v>3816</v>
      </c>
      <c r="P65" s="961" t="s">
        <v>3816</v>
      </c>
      <c r="Q65" s="1215">
        <f t="shared" si="2"/>
        <v>0</v>
      </c>
      <c r="R65" s="958" t="s">
        <v>3807</v>
      </c>
      <c r="S65" s="961" t="s">
        <v>3807</v>
      </c>
      <c r="T65" s="961" t="s">
        <v>3807</v>
      </c>
      <c r="U65" s="961" t="s">
        <v>3807</v>
      </c>
      <c r="V65" s="961" t="s">
        <v>3807</v>
      </c>
      <c r="W65" s="950" t="s">
        <v>3807</v>
      </c>
      <c r="X65" s="950">
        <f t="shared" si="3"/>
        <v>0</v>
      </c>
      <c r="Y65" s="958" t="s">
        <v>3807</v>
      </c>
      <c r="Z65" s="961" t="s">
        <v>3807</v>
      </c>
      <c r="AA65" s="967">
        <f t="shared" si="4"/>
        <v>0</v>
      </c>
      <c r="AB65" s="1228" t="s">
        <v>3807</v>
      </c>
      <c r="AC65" s="961" t="s">
        <v>3807</v>
      </c>
      <c r="AD65" s="961" t="s">
        <v>3807</v>
      </c>
      <c r="AE65" s="1215">
        <f t="shared" si="5"/>
        <v>0</v>
      </c>
      <c r="AF65" s="958" t="s">
        <v>3807</v>
      </c>
      <c r="AG65" s="961" t="s">
        <v>3807</v>
      </c>
      <c r="AH65" s="961" t="s">
        <v>3807</v>
      </c>
      <c r="AI65" s="961" t="s">
        <v>3807</v>
      </c>
      <c r="AJ65" s="961" t="s">
        <v>3807</v>
      </c>
      <c r="AK65" s="961" t="s">
        <v>3807</v>
      </c>
      <c r="AL65" s="1215">
        <f t="shared" si="6"/>
        <v>0</v>
      </c>
      <c r="AM65" s="958" t="s">
        <v>3807</v>
      </c>
      <c r="AN65" s="961" t="s">
        <v>3807</v>
      </c>
      <c r="AO65" s="967">
        <f t="shared" si="7"/>
        <v>0</v>
      </c>
      <c r="AP65" s="1228" t="s">
        <v>3816</v>
      </c>
      <c r="AQ65" s="1263" t="s">
        <v>3815</v>
      </c>
      <c r="AR65" s="957" t="s">
        <v>3814</v>
      </c>
      <c r="AS65" s="1215">
        <f t="shared" si="8"/>
        <v>1</v>
      </c>
      <c r="AT65" s="1265"/>
      <c r="AU65" s="1265"/>
      <c r="AV65" s="1265" t="s">
        <v>3878</v>
      </c>
      <c r="AW65" s="1265">
        <v>1</v>
      </c>
      <c r="AX65" s="1207"/>
      <c r="AY65" s="1207" t="s">
        <v>3752</v>
      </c>
      <c r="AZ65" s="1221" t="s">
        <v>3764</v>
      </c>
      <c r="BA65" s="950"/>
      <c r="BB65" s="950"/>
      <c r="BC65" s="950"/>
      <c r="BD65" s="950"/>
      <c r="BE65" s="950"/>
      <c r="BF65" s="950"/>
      <c r="BG65" s="950"/>
      <c r="BH65" s="950"/>
      <c r="BI65" s="950"/>
    </row>
    <row r="66" spans="1:61" ht="16.149999999999999" hidden="1" customHeight="1" thickBot="1">
      <c r="A66" s="1677"/>
      <c r="B66" s="1485"/>
      <c r="C66" s="1197" t="s">
        <v>41</v>
      </c>
      <c r="D66" s="1228" t="s">
        <v>3807</v>
      </c>
      <c r="E66" s="961" t="s">
        <v>3807</v>
      </c>
      <c r="F66" s="961" t="s">
        <v>3807</v>
      </c>
      <c r="G66" s="961" t="s">
        <v>3807</v>
      </c>
      <c r="H66" s="961" t="s">
        <v>3807</v>
      </c>
      <c r="I66" s="950" t="s">
        <v>3807</v>
      </c>
      <c r="J66" s="950">
        <f t="shared" si="0"/>
        <v>0</v>
      </c>
      <c r="K66" s="958" t="s">
        <v>3807</v>
      </c>
      <c r="L66" s="961" t="s">
        <v>3807</v>
      </c>
      <c r="M66" s="967">
        <f t="shared" si="1"/>
        <v>0</v>
      </c>
      <c r="N66" s="1228" t="s">
        <v>3816</v>
      </c>
      <c r="O66" s="961" t="s">
        <v>3816</v>
      </c>
      <c r="P66" s="961" t="s">
        <v>3816</v>
      </c>
      <c r="Q66" s="1215">
        <f t="shared" si="2"/>
        <v>0</v>
      </c>
      <c r="R66" s="958" t="s">
        <v>3807</v>
      </c>
      <c r="S66" s="961" t="s">
        <v>3807</v>
      </c>
      <c r="T66" s="961" t="s">
        <v>3807</v>
      </c>
      <c r="U66" s="961" t="s">
        <v>3807</v>
      </c>
      <c r="V66" s="961" t="s">
        <v>3807</v>
      </c>
      <c r="W66" s="950" t="s">
        <v>3807</v>
      </c>
      <c r="X66" s="950">
        <f t="shared" si="3"/>
        <v>0</v>
      </c>
      <c r="Y66" s="958" t="s">
        <v>3807</v>
      </c>
      <c r="Z66" s="961" t="s">
        <v>3807</v>
      </c>
      <c r="AA66" s="967">
        <f t="shared" si="4"/>
        <v>0</v>
      </c>
      <c r="AB66" s="1228" t="s">
        <v>3807</v>
      </c>
      <c r="AC66" s="961" t="s">
        <v>3807</v>
      </c>
      <c r="AD66" s="961" t="s">
        <v>3807</v>
      </c>
      <c r="AE66" s="1215">
        <f t="shared" si="5"/>
        <v>0</v>
      </c>
      <c r="AF66" s="958" t="s">
        <v>3807</v>
      </c>
      <c r="AG66" s="961" t="s">
        <v>3807</v>
      </c>
      <c r="AH66" s="961" t="s">
        <v>3807</v>
      </c>
      <c r="AI66" s="961" t="s">
        <v>3807</v>
      </c>
      <c r="AJ66" s="961" t="s">
        <v>3807</v>
      </c>
      <c r="AK66" s="961" t="s">
        <v>3807</v>
      </c>
      <c r="AL66" s="1215">
        <f t="shared" si="6"/>
        <v>0</v>
      </c>
      <c r="AM66" s="958" t="s">
        <v>3807</v>
      </c>
      <c r="AN66" s="961" t="s">
        <v>3807</v>
      </c>
      <c r="AO66" s="967">
        <f t="shared" si="7"/>
        <v>0</v>
      </c>
      <c r="AP66" s="1228" t="s">
        <v>3816</v>
      </c>
      <c r="AQ66" s="961" t="s">
        <v>3816</v>
      </c>
      <c r="AR66" s="961" t="s">
        <v>3816</v>
      </c>
      <c r="AS66" s="1215">
        <f t="shared" si="8"/>
        <v>0</v>
      </c>
      <c r="AT66" s="1265"/>
      <c r="AU66" s="1265"/>
      <c r="AV66" s="1265"/>
      <c r="AW66" s="1265"/>
      <c r="AX66" s="1203"/>
      <c r="AY66" s="956"/>
      <c r="AZ66" s="1221" t="s">
        <v>3764</v>
      </c>
      <c r="BA66" s="950"/>
      <c r="BB66" s="950"/>
      <c r="BC66" s="950"/>
      <c r="BD66" s="950"/>
      <c r="BE66" s="950"/>
      <c r="BF66" s="950"/>
      <c r="BG66" s="950"/>
      <c r="BH66" s="950"/>
      <c r="BI66" s="950"/>
    </row>
    <row r="67" spans="1:61" ht="16.149999999999999" customHeight="1" thickBot="1">
      <c r="A67" s="1705" t="s">
        <v>15</v>
      </c>
      <c r="B67" s="1552">
        <v>3</v>
      </c>
      <c r="C67" s="1197" t="s">
        <v>42</v>
      </c>
      <c r="D67" s="1202" t="s">
        <v>3805</v>
      </c>
      <c r="E67" s="961" t="s">
        <v>3807</v>
      </c>
      <c r="F67" s="961" t="s">
        <v>3807</v>
      </c>
      <c r="G67" s="961" t="s">
        <v>3807</v>
      </c>
      <c r="H67" s="961" t="s">
        <v>3807</v>
      </c>
      <c r="I67" s="950" t="s">
        <v>3807</v>
      </c>
      <c r="J67" s="950">
        <f t="shared" si="0"/>
        <v>1</v>
      </c>
      <c r="K67" s="958" t="s">
        <v>3816</v>
      </c>
      <c r="L67" s="961" t="s">
        <v>3807</v>
      </c>
      <c r="M67" s="967">
        <f t="shared" si="1"/>
        <v>0</v>
      </c>
      <c r="N67" s="1228" t="s">
        <v>3816</v>
      </c>
      <c r="O67" s="961" t="s">
        <v>3816</v>
      </c>
      <c r="P67" s="961" t="s">
        <v>3816</v>
      </c>
      <c r="Q67" s="1215">
        <f t="shared" si="2"/>
        <v>0</v>
      </c>
      <c r="R67" s="1262" t="s">
        <v>3805</v>
      </c>
      <c r="S67" s="961" t="s">
        <v>3807</v>
      </c>
      <c r="T67" s="961" t="s">
        <v>3807</v>
      </c>
      <c r="U67" s="961" t="s">
        <v>3807</v>
      </c>
      <c r="V67" s="961" t="s">
        <v>3807</v>
      </c>
      <c r="W67" s="950" t="s">
        <v>3807</v>
      </c>
      <c r="X67" s="950">
        <f t="shared" si="3"/>
        <v>1</v>
      </c>
      <c r="Y67" s="958" t="s">
        <v>3816</v>
      </c>
      <c r="Z67" s="961" t="s">
        <v>3807</v>
      </c>
      <c r="AA67" s="967">
        <f t="shared" si="4"/>
        <v>0</v>
      </c>
      <c r="AB67" s="1228" t="s">
        <v>3807</v>
      </c>
      <c r="AC67" s="961" t="s">
        <v>3807</v>
      </c>
      <c r="AD67" s="961" t="s">
        <v>3807</v>
      </c>
      <c r="AE67" s="1215">
        <f t="shared" si="5"/>
        <v>0</v>
      </c>
      <c r="AF67" s="1262" t="s">
        <v>3805</v>
      </c>
      <c r="AG67" s="957" t="s">
        <v>3814</v>
      </c>
      <c r="AH67" s="957" t="s">
        <v>3814</v>
      </c>
      <c r="AI67" s="961" t="s">
        <v>3807</v>
      </c>
      <c r="AJ67" s="961" t="s">
        <v>3807</v>
      </c>
      <c r="AK67" s="961" t="s">
        <v>3807</v>
      </c>
      <c r="AL67" s="1215">
        <f t="shared" si="6"/>
        <v>1</v>
      </c>
      <c r="AM67" s="958" t="s">
        <v>3807</v>
      </c>
      <c r="AN67" s="961" t="s">
        <v>3807</v>
      </c>
      <c r="AO67" s="967">
        <f t="shared" si="7"/>
        <v>0</v>
      </c>
      <c r="AP67" s="1267" t="s">
        <v>3815</v>
      </c>
      <c r="AQ67" s="961" t="s">
        <v>3816</v>
      </c>
      <c r="AR67" s="961" t="s">
        <v>3816</v>
      </c>
      <c r="AS67" s="1215">
        <f t="shared" si="8"/>
        <v>1</v>
      </c>
      <c r="AT67" s="1265" t="s">
        <v>3872</v>
      </c>
      <c r="AU67" s="1265">
        <v>1</v>
      </c>
      <c r="AV67" s="1265" t="s">
        <v>3872</v>
      </c>
      <c r="AW67" s="1265">
        <v>2</v>
      </c>
      <c r="AX67" s="1203" t="s">
        <v>3785</v>
      </c>
      <c r="AY67" s="956"/>
      <c r="AZ67" s="1221" t="s">
        <v>3765</v>
      </c>
      <c r="BA67" s="950" t="s">
        <v>3779</v>
      </c>
      <c r="BB67" s="950" t="s">
        <v>3779</v>
      </c>
      <c r="BC67" s="950" t="s">
        <v>3779</v>
      </c>
      <c r="BD67" s="950"/>
      <c r="BE67" s="950"/>
      <c r="BF67" s="950"/>
      <c r="BG67" s="950"/>
      <c r="BH67" s="950"/>
      <c r="BI67" s="950"/>
    </row>
    <row r="68" spans="1:61" ht="16.899999999999999" customHeight="1" thickBot="1">
      <c r="A68" s="1706"/>
      <c r="B68" s="1552">
        <v>3</v>
      </c>
      <c r="C68" s="1197" t="s">
        <v>32</v>
      </c>
      <c r="D68" s="1202" t="s">
        <v>3805</v>
      </c>
      <c r="E68" s="961" t="s">
        <v>3807</v>
      </c>
      <c r="F68" s="957" t="s">
        <v>3814</v>
      </c>
      <c r="G68" s="961" t="s">
        <v>3807</v>
      </c>
      <c r="H68" s="961" t="s">
        <v>3807</v>
      </c>
      <c r="I68" s="950" t="s">
        <v>3807</v>
      </c>
      <c r="J68" s="950">
        <f t="shared" si="0"/>
        <v>1</v>
      </c>
      <c r="K68" s="958" t="s">
        <v>3816</v>
      </c>
      <c r="L68" s="961" t="s">
        <v>3807</v>
      </c>
      <c r="M68" s="967">
        <f t="shared" si="1"/>
        <v>0</v>
      </c>
      <c r="N68" s="1202" t="s">
        <v>3805</v>
      </c>
      <c r="O68" s="961" t="s">
        <v>3816</v>
      </c>
      <c r="P68" s="961" t="s">
        <v>3816</v>
      </c>
      <c r="Q68" s="1215">
        <f t="shared" si="2"/>
        <v>1</v>
      </c>
      <c r="R68" s="1262" t="s">
        <v>3805</v>
      </c>
      <c r="S68" s="961" t="s">
        <v>3807</v>
      </c>
      <c r="T68" s="957" t="s">
        <v>3814</v>
      </c>
      <c r="U68" s="961" t="s">
        <v>3807</v>
      </c>
      <c r="V68" s="961" t="s">
        <v>3807</v>
      </c>
      <c r="W68" s="950" t="s">
        <v>3807</v>
      </c>
      <c r="X68" s="950">
        <f t="shared" si="3"/>
        <v>1</v>
      </c>
      <c r="Y68" s="958" t="s">
        <v>3816</v>
      </c>
      <c r="Z68" s="961" t="s">
        <v>3807</v>
      </c>
      <c r="AA68" s="967">
        <f t="shared" si="4"/>
        <v>0</v>
      </c>
      <c r="AB68" s="1267" t="s">
        <v>3805</v>
      </c>
      <c r="AC68" s="961" t="s">
        <v>3807</v>
      </c>
      <c r="AD68" s="961" t="s">
        <v>3807</v>
      </c>
      <c r="AE68" s="1215">
        <f t="shared" si="5"/>
        <v>1</v>
      </c>
      <c r="AF68" s="1262" t="s">
        <v>3805</v>
      </c>
      <c r="AG68" s="957" t="s">
        <v>3814</v>
      </c>
      <c r="AH68" s="957" t="s">
        <v>3814</v>
      </c>
      <c r="AI68" s="961" t="s">
        <v>3807</v>
      </c>
      <c r="AJ68" s="961" t="s">
        <v>3807</v>
      </c>
      <c r="AK68" s="961" t="s">
        <v>3807</v>
      </c>
      <c r="AL68" s="1215">
        <f t="shared" si="6"/>
        <v>1</v>
      </c>
      <c r="AM68" s="958" t="s">
        <v>3807</v>
      </c>
      <c r="AN68" s="961" t="s">
        <v>3807</v>
      </c>
      <c r="AO68" s="967">
        <f t="shared" si="7"/>
        <v>0</v>
      </c>
      <c r="AP68" s="1267" t="s">
        <v>3815</v>
      </c>
      <c r="AQ68" s="961" t="s">
        <v>3816</v>
      </c>
      <c r="AR68" s="961" t="s">
        <v>3816</v>
      </c>
      <c r="AS68" s="1215">
        <f t="shared" si="8"/>
        <v>1</v>
      </c>
      <c r="AT68" s="1265" t="s">
        <v>3872</v>
      </c>
      <c r="AU68" s="1265">
        <v>2</v>
      </c>
      <c r="AV68" s="1265" t="s">
        <v>3872</v>
      </c>
      <c r="AW68" s="1265">
        <v>2</v>
      </c>
      <c r="AX68" s="1203"/>
      <c r="AY68" s="956"/>
      <c r="AZ68" s="1221" t="s">
        <v>3764</v>
      </c>
      <c r="BA68" s="950"/>
      <c r="BB68" s="950"/>
      <c r="BC68" s="950"/>
      <c r="BD68" s="950"/>
      <c r="BE68" s="950"/>
      <c r="BF68" s="950"/>
      <c r="BG68" s="950"/>
      <c r="BH68" s="950"/>
      <c r="BI68" s="950"/>
    </row>
    <row r="69" spans="1:61" ht="18" thickBot="1">
      <c r="A69" s="1706"/>
      <c r="B69" s="1257">
        <v>4</v>
      </c>
      <c r="C69" s="1241" t="s">
        <v>43</v>
      </c>
      <c r="D69" s="1202" t="s">
        <v>3805</v>
      </c>
      <c r="E69" s="957" t="s">
        <v>3814</v>
      </c>
      <c r="F69" s="957" t="s">
        <v>3814</v>
      </c>
      <c r="G69" s="957" t="s">
        <v>3814</v>
      </c>
      <c r="H69" s="957" t="s">
        <v>3814</v>
      </c>
      <c r="I69" s="950" t="s">
        <v>3807</v>
      </c>
      <c r="J69" s="950">
        <f t="shared" si="0"/>
        <v>1</v>
      </c>
      <c r="K69" s="965" t="s">
        <v>3805</v>
      </c>
      <c r="L69" s="957" t="s">
        <v>3814</v>
      </c>
      <c r="M69" s="967">
        <f t="shared" si="1"/>
        <v>1</v>
      </c>
      <c r="N69" s="1202" t="s">
        <v>3805</v>
      </c>
      <c r="O69" s="961" t="s">
        <v>3816</v>
      </c>
      <c r="P69" s="961" t="s">
        <v>3816</v>
      </c>
      <c r="Q69" s="1215">
        <f t="shared" si="2"/>
        <v>1</v>
      </c>
      <c r="R69" s="1262" t="s">
        <v>3805</v>
      </c>
      <c r="S69" s="957" t="s">
        <v>3814</v>
      </c>
      <c r="T69" s="957" t="s">
        <v>3814</v>
      </c>
      <c r="U69" s="957" t="s">
        <v>3814</v>
      </c>
      <c r="V69" s="957" t="s">
        <v>3814</v>
      </c>
      <c r="W69" s="950" t="s">
        <v>3807</v>
      </c>
      <c r="X69" s="950">
        <f t="shared" si="3"/>
        <v>1</v>
      </c>
      <c r="Y69" s="1262" t="s">
        <v>3805</v>
      </c>
      <c r="Z69" s="957" t="s">
        <v>3814</v>
      </c>
      <c r="AA69" s="967">
        <f t="shared" si="4"/>
        <v>1</v>
      </c>
      <c r="AB69" s="1267" t="s">
        <v>3805</v>
      </c>
      <c r="AC69" s="961" t="s">
        <v>3807</v>
      </c>
      <c r="AD69" s="961" t="s">
        <v>3807</v>
      </c>
      <c r="AE69" s="1215">
        <f t="shared" si="5"/>
        <v>1</v>
      </c>
      <c r="AF69" s="958" t="s">
        <v>3807</v>
      </c>
      <c r="AG69" s="961" t="s">
        <v>3807</v>
      </c>
      <c r="AH69" s="961" t="s">
        <v>3807</v>
      </c>
      <c r="AI69" s="961" t="s">
        <v>3807</v>
      </c>
      <c r="AJ69" s="961" t="s">
        <v>3807</v>
      </c>
      <c r="AK69" s="961" t="s">
        <v>3807</v>
      </c>
      <c r="AL69" s="1215">
        <f t="shared" si="6"/>
        <v>0</v>
      </c>
      <c r="AM69" s="958" t="s">
        <v>3807</v>
      </c>
      <c r="AN69" s="961" t="s">
        <v>3807</v>
      </c>
      <c r="AO69" s="967">
        <f t="shared" si="7"/>
        <v>0</v>
      </c>
      <c r="AP69" s="1228" t="s">
        <v>3816</v>
      </c>
      <c r="AQ69" s="961" t="s">
        <v>3816</v>
      </c>
      <c r="AR69" s="961" t="s">
        <v>3816</v>
      </c>
      <c r="AS69" s="1215">
        <f t="shared" si="8"/>
        <v>0</v>
      </c>
      <c r="AT69" s="1265" t="s">
        <v>3878</v>
      </c>
      <c r="AU69" s="1265">
        <v>3</v>
      </c>
      <c r="AV69" s="1265"/>
      <c r="AW69" s="1265"/>
      <c r="AX69" s="1256" t="s">
        <v>3860</v>
      </c>
      <c r="AY69" s="1192"/>
      <c r="AZ69" s="1221" t="s">
        <v>3766</v>
      </c>
      <c r="BA69" s="950" t="s">
        <v>3779</v>
      </c>
      <c r="BB69" s="950" t="s">
        <v>3779</v>
      </c>
      <c r="BC69" s="950"/>
      <c r="BD69" s="1257" t="s">
        <v>3779</v>
      </c>
      <c r="BE69" s="950"/>
      <c r="BF69" s="950"/>
      <c r="BG69" s="950"/>
      <c r="BH69" s="950" t="s">
        <v>3779</v>
      </c>
      <c r="BI69" s="950"/>
    </row>
    <row r="70" spans="1:61" ht="16.149999999999999" customHeight="1" thickBot="1">
      <c r="A70" s="1706"/>
      <c r="B70" s="1257">
        <v>4</v>
      </c>
      <c r="C70" s="1241" t="s">
        <v>44</v>
      </c>
      <c r="D70" s="1202" t="s">
        <v>3814</v>
      </c>
      <c r="E70" s="957" t="s">
        <v>3814</v>
      </c>
      <c r="F70" s="957" t="s">
        <v>3814</v>
      </c>
      <c r="G70" s="957" t="s">
        <v>3814</v>
      </c>
      <c r="H70" s="957" t="s">
        <v>3814</v>
      </c>
      <c r="I70" s="950" t="s">
        <v>3807</v>
      </c>
      <c r="J70" s="950">
        <f t="shared" si="0"/>
        <v>0</v>
      </c>
      <c r="K70" s="958" t="s">
        <v>3816</v>
      </c>
      <c r="L70" s="961" t="s">
        <v>3807</v>
      </c>
      <c r="M70" s="967">
        <f t="shared" si="1"/>
        <v>0</v>
      </c>
      <c r="N70" s="1228" t="s">
        <v>3816</v>
      </c>
      <c r="O70" s="961" t="s">
        <v>3816</v>
      </c>
      <c r="P70" s="961" t="s">
        <v>3816</v>
      </c>
      <c r="Q70" s="1215">
        <f t="shared" si="2"/>
        <v>0</v>
      </c>
      <c r="R70" s="965" t="s">
        <v>3814</v>
      </c>
      <c r="S70" s="957" t="s">
        <v>3814</v>
      </c>
      <c r="T70" s="957" t="s">
        <v>3814</v>
      </c>
      <c r="U70" s="957" t="s">
        <v>3814</v>
      </c>
      <c r="V70" s="957" t="s">
        <v>3814</v>
      </c>
      <c r="W70" s="950" t="s">
        <v>3807</v>
      </c>
      <c r="X70" s="950">
        <f t="shared" si="3"/>
        <v>0</v>
      </c>
      <c r="Y70" s="958" t="s">
        <v>3816</v>
      </c>
      <c r="Z70" s="961" t="s">
        <v>3807</v>
      </c>
      <c r="AA70" s="967">
        <f t="shared" si="4"/>
        <v>0</v>
      </c>
      <c r="AB70" s="1228" t="s">
        <v>3816</v>
      </c>
      <c r="AC70" s="961" t="s">
        <v>3807</v>
      </c>
      <c r="AD70" s="961" t="s">
        <v>3807</v>
      </c>
      <c r="AE70" s="1215">
        <f t="shared" si="5"/>
        <v>0</v>
      </c>
      <c r="AF70" s="958" t="s">
        <v>3807</v>
      </c>
      <c r="AG70" s="961" t="s">
        <v>3807</v>
      </c>
      <c r="AH70" s="961" t="s">
        <v>3807</v>
      </c>
      <c r="AI70" s="961" t="s">
        <v>3807</v>
      </c>
      <c r="AJ70" s="961" t="s">
        <v>3807</v>
      </c>
      <c r="AK70" s="961" t="s">
        <v>3807</v>
      </c>
      <c r="AL70" s="1215">
        <f t="shared" si="6"/>
        <v>0</v>
      </c>
      <c r="AM70" s="958" t="s">
        <v>3807</v>
      </c>
      <c r="AN70" s="961" t="s">
        <v>3807</v>
      </c>
      <c r="AO70" s="967">
        <f t="shared" si="7"/>
        <v>0</v>
      </c>
      <c r="AP70" s="1228" t="s">
        <v>3816</v>
      </c>
      <c r="AQ70" s="961" t="s">
        <v>3816</v>
      </c>
      <c r="AR70" s="961" t="s">
        <v>3816</v>
      </c>
      <c r="AS70" s="1215">
        <f t="shared" si="8"/>
        <v>0</v>
      </c>
      <c r="AT70" s="1265"/>
      <c r="AU70" s="1265"/>
      <c r="AV70" s="1265"/>
      <c r="AW70" s="1265"/>
      <c r="AX70" s="1208" t="s">
        <v>3845</v>
      </c>
      <c r="AY70" s="1192"/>
      <c r="AZ70" s="1221" t="s">
        <v>3766</v>
      </c>
      <c r="BA70" s="950" t="s">
        <v>3779</v>
      </c>
      <c r="BB70" s="950" t="s">
        <v>3779</v>
      </c>
      <c r="BC70" s="950"/>
      <c r="BD70" s="1257" t="s">
        <v>3779</v>
      </c>
      <c r="BE70" s="950"/>
      <c r="BF70" s="950"/>
      <c r="BG70" s="950"/>
      <c r="BH70" s="950" t="s">
        <v>3779</v>
      </c>
      <c r="BI70" s="950"/>
    </row>
    <row r="71" spans="1:61" ht="16.149999999999999" customHeight="1" thickBot="1">
      <c r="A71" s="1706"/>
      <c r="B71" s="1552">
        <v>3</v>
      </c>
      <c r="C71" s="1197" t="s">
        <v>45</v>
      </c>
      <c r="D71" s="1202" t="s">
        <v>3805</v>
      </c>
      <c r="E71" s="957" t="s">
        <v>3814</v>
      </c>
      <c r="F71" s="957" t="s">
        <v>3814</v>
      </c>
      <c r="G71" s="957" t="s">
        <v>3814</v>
      </c>
      <c r="H71" s="957" t="s">
        <v>3814</v>
      </c>
      <c r="I71" s="950" t="s">
        <v>3807</v>
      </c>
      <c r="J71" s="950">
        <f t="shared" ref="J71:J106" si="9">COUNTIF(D71:I71,"Y")</f>
        <v>1</v>
      </c>
      <c r="K71" s="958" t="s">
        <v>3816</v>
      </c>
      <c r="L71" s="961" t="s">
        <v>3807</v>
      </c>
      <c r="M71" s="967">
        <f t="shared" ref="M71:M106" si="10">COUNTIF(J71:L71,"Y")</f>
        <v>0</v>
      </c>
      <c r="N71" s="1202" t="s">
        <v>3805</v>
      </c>
      <c r="O71" s="961" t="s">
        <v>3816</v>
      </c>
      <c r="P71" s="961" t="s">
        <v>3816</v>
      </c>
      <c r="Q71" s="1215">
        <f t="shared" ref="Q71:Q106" si="11">COUNTIF(N71:P71,"Y")</f>
        <v>1</v>
      </c>
      <c r="R71" s="1262" t="s">
        <v>3805</v>
      </c>
      <c r="S71" s="957" t="s">
        <v>3814</v>
      </c>
      <c r="T71" s="957" t="s">
        <v>3814</v>
      </c>
      <c r="U71" s="957" t="s">
        <v>3814</v>
      </c>
      <c r="V71" s="957" t="s">
        <v>3814</v>
      </c>
      <c r="W71" s="950" t="s">
        <v>3807</v>
      </c>
      <c r="X71" s="950">
        <f t="shared" ref="X71:X106" si="12">COUNTIF(R71:W71,"Y")</f>
        <v>1</v>
      </c>
      <c r="Y71" s="958" t="s">
        <v>3816</v>
      </c>
      <c r="Z71" s="961" t="s">
        <v>3807</v>
      </c>
      <c r="AA71" s="967">
        <f t="shared" ref="AA71:AA105" si="13">COUNTIF(Y71:Z71,"Y")</f>
        <v>0</v>
      </c>
      <c r="AB71" s="1267" t="s">
        <v>3805</v>
      </c>
      <c r="AC71" s="961" t="s">
        <v>3807</v>
      </c>
      <c r="AD71" s="961" t="s">
        <v>3807</v>
      </c>
      <c r="AE71" s="1215">
        <f t="shared" ref="AE71:AE106" si="14">COUNTIF(AB71:AD71,"Y")</f>
        <v>1</v>
      </c>
      <c r="AF71" s="1262" t="s">
        <v>3805</v>
      </c>
      <c r="AG71" s="957" t="s">
        <v>3811</v>
      </c>
      <c r="AH71" s="957" t="s">
        <v>3814</v>
      </c>
      <c r="AI71" s="957" t="s">
        <v>3814</v>
      </c>
      <c r="AJ71" s="961" t="s">
        <v>3807</v>
      </c>
      <c r="AK71" s="961" t="s">
        <v>3807</v>
      </c>
      <c r="AL71" s="1215">
        <f t="shared" ref="AL71:AL106" si="15">COUNTIF(AF71:AK71,"Y")</f>
        <v>1</v>
      </c>
      <c r="AM71" s="958" t="s">
        <v>3807</v>
      </c>
      <c r="AN71" s="961" t="s">
        <v>3807</v>
      </c>
      <c r="AO71" s="967">
        <f t="shared" ref="AO71:AO106" si="16">COUNTIF(AM71:AN71,"Y")</f>
        <v>0</v>
      </c>
      <c r="AP71" s="1267" t="s">
        <v>3815</v>
      </c>
      <c r="AQ71" s="961" t="s">
        <v>3816</v>
      </c>
      <c r="AR71" s="961" t="s">
        <v>3816</v>
      </c>
      <c r="AS71" s="1215">
        <f t="shared" ref="AS71:AS106" si="17">COUNTIF(AP71:AR71,"Y")</f>
        <v>1</v>
      </c>
      <c r="AT71" s="1265" t="s">
        <v>3872</v>
      </c>
      <c r="AU71" s="1265">
        <v>2</v>
      </c>
      <c r="AV71" s="1265" t="s">
        <v>3872</v>
      </c>
      <c r="AW71" s="1265">
        <v>2</v>
      </c>
      <c r="AX71" s="1203"/>
      <c r="AY71" s="956" t="s">
        <v>3800</v>
      </c>
      <c r="AZ71" s="1221" t="s">
        <v>3769</v>
      </c>
      <c r="BA71" s="950" t="s">
        <v>3779</v>
      </c>
      <c r="BB71" s="950" t="s">
        <v>3779</v>
      </c>
      <c r="BC71" s="950" t="s">
        <v>3779</v>
      </c>
      <c r="BD71" s="950"/>
      <c r="BE71" s="950"/>
      <c r="BF71" s="950"/>
      <c r="BG71" s="950"/>
      <c r="BH71" s="950"/>
      <c r="BI71" s="950"/>
    </row>
    <row r="72" spans="1:61" ht="16.149999999999999" customHeight="1" thickBot="1">
      <c r="A72" s="1706"/>
      <c r="B72" s="1257">
        <v>4</v>
      </c>
      <c r="C72" s="1241" t="s">
        <v>46</v>
      </c>
      <c r="D72" s="1202" t="s">
        <v>3814</v>
      </c>
      <c r="E72" s="961" t="s">
        <v>3807</v>
      </c>
      <c r="F72" s="961" t="s">
        <v>3807</v>
      </c>
      <c r="G72" s="961" t="s">
        <v>3807</v>
      </c>
      <c r="H72" s="961" t="s">
        <v>3807</v>
      </c>
      <c r="I72" s="950" t="s">
        <v>3807</v>
      </c>
      <c r="J72" s="950">
        <f t="shared" si="9"/>
        <v>0</v>
      </c>
      <c r="K72" s="958" t="s">
        <v>3816</v>
      </c>
      <c r="L72" s="961" t="s">
        <v>3807</v>
      </c>
      <c r="M72" s="967">
        <f t="shared" si="10"/>
        <v>0</v>
      </c>
      <c r="N72" s="1228" t="s">
        <v>3816</v>
      </c>
      <c r="O72" s="961" t="s">
        <v>3816</v>
      </c>
      <c r="P72" s="961" t="s">
        <v>3816</v>
      </c>
      <c r="Q72" s="1215">
        <f t="shared" si="11"/>
        <v>0</v>
      </c>
      <c r="R72" s="965" t="s">
        <v>3814</v>
      </c>
      <c r="S72" s="961" t="s">
        <v>3807</v>
      </c>
      <c r="T72" s="961" t="s">
        <v>3807</v>
      </c>
      <c r="U72" s="961" t="s">
        <v>3807</v>
      </c>
      <c r="V72" s="961" t="s">
        <v>3807</v>
      </c>
      <c r="W72" s="950" t="s">
        <v>3807</v>
      </c>
      <c r="X72" s="950">
        <f t="shared" si="12"/>
        <v>0</v>
      </c>
      <c r="Y72" s="958" t="s">
        <v>3816</v>
      </c>
      <c r="Z72" s="961" t="s">
        <v>3807</v>
      </c>
      <c r="AA72" s="967">
        <f t="shared" si="13"/>
        <v>0</v>
      </c>
      <c r="AB72" s="1228" t="s">
        <v>3816</v>
      </c>
      <c r="AC72" s="961" t="s">
        <v>3807</v>
      </c>
      <c r="AD72" s="961" t="s">
        <v>3807</v>
      </c>
      <c r="AE72" s="1215">
        <f t="shared" si="14"/>
        <v>0</v>
      </c>
      <c r="AF72" s="958" t="s">
        <v>3807</v>
      </c>
      <c r="AG72" s="961" t="s">
        <v>3807</v>
      </c>
      <c r="AH72" s="961" t="s">
        <v>3807</v>
      </c>
      <c r="AI72" s="961" t="s">
        <v>3807</v>
      </c>
      <c r="AJ72" s="961" t="s">
        <v>3807</v>
      </c>
      <c r="AK72" s="961" t="s">
        <v>3807</v>
      </c>
      <c r="AL72" s="1215">
        <f t="shared" si="15"/>
        <v>0</v>
      </c>
      <c r="AM72" s="958" t="s">
        <v>3807</v>
      </c>
      <c r="AN72" s="961" t="s">
        <v>3807</v>
      </c>
      <c r="AO72" s="967">
        <f t="shared" si="16"/>
        <v>0</v>
      </c>
      <c r="AP72" s="1228" t="s">
        <v>3816</v>
      </c>
      <c r="AQ72" s="961" t="s">
        <v>3816</v>
      </c>
      <c r="AR72" s="961" t="s">
        <v>3816</v>
      </c>
      <c r="AS72" s="1215">
        <f t="shared" si="17"/>
        <v>0</v>
      </c>
      <c r="AT72" s="1265"/>
      <c r="AU72" s="1265"/>
      <c r="AV72" s="1265"/>
      <c r="AW72" s="1265"/>
      <c r="AX72" s="1208" t="s">
        <v>3845</v>
      </c>
      <c r="AY72" s="1192"/>
      <c r="AZ72" s="1221" t="s">
        <v>3766</v>
      </c>
      <c r="BA72" s="950" t="s">
        <v>3779</v>
      </c>
      <c r="BB72" s="950" t="s">
        <v>3779</v>
      </c>
      <c r="BC72" s="950"/>
      <c r="BD72" s="1257" t="s">
        <v>3779</v>
      </c>
      <c r="BE72" s="950"/>
      <c r="BF72" s="950"/>
      <c r="BG72" s="950"/>
      <c r="BH72" s="950" t="s">
        <v>3779</v>
      </c>
      <c r="BI72" s="950"/>
    </row>
    <row r="73" spans="1:61" ht="16.149999999999999" hidden="1" customHeight="1" thickBot="1">
      <c r="A73" s="1706"/>
      <c r="B73" s="1485"/>
      <c r="C73" s="1197" t="s">
        <v>3798</v>
      </c>
      <c r="D73" s="1228" t="s">
        <v>3807</v>
      </c>
      <c r="E73" s="961" t="s">
        <v>3807</v>
      </c>
      <c r="F73" s="961" t="s">
        <v>3807</v>
      </c>
      <c r="G73" s="961" t="s">
        <v>3807</v>
      </c>
      <c r="H73" s="961" t="s">
        <v>3807</v>
      </c>
      <c r="I73" s="950" t="s">
        <v>3807</v>
      </c>
      <c r="J73" s="950">
        <f t="shared" si="9"/>
        <v>0</v>
      </c>
      <c r="K73" s="958" t="s">
        <v>3816</v>
      </c>
      <c r="L73" s="961" t="s">
        <v>3807</v>
      </c>
      <c r="M73" s="967">
        <f t="shared" si="10"/>
        <v>0</v>
      </c>
      <c r="N73" s="1228" t="s">
        <v>3816</v>
      </c>
      <c r="O73" s="961" t="s">
        <v>3816</v>
      </c>
      <c r="P73" s="961" t="s">
        <v>3816</v>
      </c>
      <c r="Q73" s="1215">
        <f t="shared" si="11"/>
        <v>0</v>
      </c>
      <c r="R73" s="958" t="s">
        <v>3807</v>
      </c>
      <c r="S73" s="961" t="s">
        <v>3807</v>
      </c>
      <c r="T73" s="961" t="s">
        <v>3807</v>
      </c>
      <c r="U73" s="961" t="s">
        <v>3807</v>
      </c>
      <c r="V73" s="961" t="s">
        <v>3807</v>
      </c>
      <c r="W73" s="950" t="s">
        <v>3807</v>
      </c>
      <c r="X73" s="950">
        <f t="shared" si="12"/>
        <v>0</v>
      </c>
      <c r="Y73" s="958" t="s">
        <v>3816</v>
      </c>
      <c r="Z73" s="961" t="s">
        <v>3807</v>
      </c>
      <c r="AA73" s="967">
        <f t="shared" si="13"/>
        <v>0</v>
      </c>
      <c r="AB73" s="1228" t="s">
        <v>3816</v>
      </c>
      <c r="AC73" s="961" t="s">
        <v>3807</v>
      </c>
      <c r="AD73" s="961" t="s">
        <v>3807</v>
      </c>
      <c r="AE73" s="1215">
        <f t="shared" si="14"/>
        <v>0</v>
      </c>
      <c r="AF73" s="958" t="s">
        <v>3807</v>
      </c>
      <c r="AG73" s="1263" t="s">
        <v>3805</v>
      </c>
      <c r="AH73" s="961" t="s">
        <v>3807</v>
      </c>
      <c r="AI73" s="961" t="s">
        <v>3807</v>
      </c>
      <c r="AJ73" s="961" t="s">
        <v>3807</v>
      </c>
      <c r="AK73" s="961" t="s">
        <v>3807</v>
      </c>
      <c r="AL73" s="1215">
        <f t="shared" si="15"/>
        <v>1</v>
      </c>
      <c r="AM73" s="958" t="s">
        <v>3807</v>
      </c>
      <c r="AN73" s="961" t="s">
        <v>3807</v>
      </c>
      <c r="AO73" s="967">
        <f t="shared" si="16"/>
        <v>0</v>
      </c>
      <c r="AP73" s="1228" t="s">
        <v>3816</v>
      </c>
      <c r="AQ73" s="961" t="s">
        <v>3816</v>
      </c>
      <c r="AR73" s="961" t="s">
        <v>3816</v>
      </c>
      <c r="AS73" s="1215">
        <f t="shared" si="17"/>
        <v>0</v>
      </c>
      <c r="AT73" s="1265"/>
      <c r="AU73" s="1265"/>
      <c r="AV73" s="1265" t="s">
        <v>3872</v>
      </c>
      <c r="AW73" s="1265">
        <v>1</v>
      </c>
      <c r="AX73" s="1208"/>
      <c r="AY73" s="964" t="s">
        <v>3799</v>
      </c>
      <c r="AZ73" s="1221"/>
      <c r="BA73" s="950"/>
      <c r="BB73" s="950"/>
      <c r="BC73" s="950"/>
      <c r="BD73" s="950"/>
      <c r="BE73" s="950"/>
      <c r="BF73" s="950"/>
      <c r="BG73" s="950"/>
      <c r="BH73" s="950"/>
      <c r="BI73" s="950"/>
    </row>
    <row r="74" spans="1:61" ht="16.149999999999999" hidden="1" customHeight="1" thickBot="1">
      <c r="A74" s="1212" t="s">
        <v>18</v>
      </c>
      <c r="B74" s="1485"/>
      <c r="C74" s="1197" t="s">
        <v>18</v>
      </c>
      <c r="D74" s="1228" t="s">
        <v>3807</v>
      </c>
      <c r="E74" s="961" t="s">
        <v>3807</v>
      </c>
      <c r="F74" s="961" t="s">
        <v>3807</v>
      </c>
      <c r="G74" s="961" t="s">
        <v>3807</v>
      </c>
      <c r="H74" s="961" t="s">
        <v>3807</v>
      </c>
      <c r="I74" s="950" t="s">
        <v>3807</v>
      </c>
      <c r="J74" s="950">
        <f t="shared" si="9"/>
        <v>0</v>
      </c>
      <c r="K74" s="958" t="s">
        <v>3816</v>
      </c>
      <c r="L74" s="961" t="s">
        <v>3807</v>
      </c>
      <c r="M74" s="967">
        <f t="shared" si="10"/>
        <v>0</v>
      </c>
      <c r="N74" s="1228" t="s">
        <v>3816</v>
      </c>
      <c r="O74" s="961" t="s">
        <v>3816</v>
      </c>
      <c r="P74" s="961" t="s">
        <v>3816</v>
      </c>
      <c r="Q74" s="1215">
        <f t="shared" si="11"/>
        <v>0</v>
      </c>
      <c r="R74" s="958" t="s">
        <v>3807</v>
      </c>
      <c r="S74" s="961" t="s">
        <v>3807</v>
      </c>
      <c r="T74" s="961" t="s">
        <v>3807</v>
      </c>
      <c r="U74" s="961" t="s">
        <v>3807</v>
      </c>
      <c r="V74" s="961" t="s">
        <v>3807</v>
      </c>
      <c r="W74" s="950" t="s">
        <v>3807</v>
      </c>
      <c r="X74" s="950">
        <f t="shared" si="12"/>
        <v>0</v>
      </c>
      <c r="Y74" s="958" t="s">
        <v>3816</v>
      </c>
      <c r="Z74" s="961" t="s">
        <v>3807</v>
      </c>
      <c r="AA74" s="967">
        <f t="shared" si="13"/>
        <v>0</v>
      </c>
      <c r="AB74" s="1228" t="s">
        <v>3816</v>
      </c>
      <c r="AC74" s="961" t="s">
        <v>3807</v>
      </c>
      <c r="AD74" s="961" t="s">
        <v>3807</v>
      </c>
      <c r="AE74" s="1215">
        <f t="shared" si="14"/>
        <v>0</v>
      </c>
      <c r="AF74" s="958" t="s">
        <v>3807</v>
      </c>
      <c r="AG74" s="961" t="s">
        <v>3807</v>
      </c>
      <c r="AH74" s="961" t="s">
        <v>3807</v>
      </c>
      <c r="AI74" s="961" t="s">
        <v>3807</v>
      </c>
      <c r="AJ74" s="961" t="s">
        <v>3807</v>
      </c>
      <c r="AK74" s="961" t="s">
        <v>3807</v>
      </c>
      <c r="AL74" s="1215">
        <f t="shared" si="15"/>
        <v>0</v>
      </c>
      <c r="AM74" s="958" t="s">
        <v>3807</v>
      </c>
      <c r="AN74" s="961" t="s">
        <v>3807</v>
      </c>
      <c r="AO74" s="967">
        <f t="shared" si="16"/>
        <v>0</v>
      </c>
      <c r="AP74" s="1228" t="s">
        <v>3816</v>
      </c>
      <c r="AQ74" s="961" t="s">
        <v>3816</v>
      </c>
      <c r="AR74" s="961" t="s">
        <v>3816</v>
      </c>
      <c r="AS74" s="1215">
        <f t="shared" si="17"/>
        <v>0</v>
      </c>
      <c r="AT74" s="1265"/>
      <c r="AU74" s="1265"/>
      <c r="AV74" s="1265"/>
      <c r="AW74" s="1265"/>
      <c r="AX74" s="1204"/>
      <c r="AY74" s="1204" t="s">
        <v>3744</v>
      </c>
      <c r="AZ74" s="1221" t="s">
        <v>3764</v>
      </c>
      <c r="BA74" s="950"/>
      <c r="BB74" s="950"/>
      <c r="BC74" s="950"/>
      <c r="BD74" s="950"/>
      <c r="BE74" s="950"/>
      <c r="BF74" s="950"/>
      <c r="BG74" s="950"/>
      <c r="BH74" s="950"/>
      <c r="BI74" s="950"/>
    </row>
    <row r="75" spans="1:61" ht="16.149999999999999" hidden="1" customHeight="1" thickBot="1">
      <c r="A75" s="1676" t="s">
        <v>20</v>
      </c>
      <c r="B75" s="1485"/>
      <c r="C75" s="1197" t="s">
        <v>47</v>
      </c>
      <c r="D75" s="1228" t="s">
        <v>3807</v>
      </c>
      <c r="E75" s="961" t="s">
        <v>3807</v>
      </c>
      <c r="F75" s="961" t="s">
        <v>3807</v>
      </c>
      <c r="G75" s="961" t="s">
        <v>3807</v>
      </c>
      <c r="H75" s="961" t="s">
        <v>3807</v>
      </c>
      <c r="I75" s="950" t="s">
        <v>3807</v>
      </c>
      <c r="J75" s="950">
        <f t="shared" si="9"/>
        <v>0</v>
      </c>
      <c r="K75" s="958" t="s">
        <v>3816</v>
      </c>
      <c r="L75" s="961" t="s">
        <v>3807</v>
      </c>
      <c r="M75" s="967">
        <f t="shared" si="10"/>
        <v>0</v>
      </c>
      <c r="N75" s="1228" t="s">
        <v>3816</v>
      </c>
      <c r="O75" s="961" t="s">
        <v>3816</v>
      </c>
      <c r="P75" s="961" t="s">
        <v>3816</v>
      </c>
      <c r="Q75" s="1215">
        <f t="shared" si="11"/>
        <v>0</v>
      </c>
      <c r="R75" s="958" t="s">
        <v>3807</v>
      </c>
      <c r="S75" s="961" t="s">
        <v>3807</v>
      </c>
      <c r="T75" s="961" t="s">
        <v>3807</v>
      </c>
      <c r="U75" s="961" t="s">
        <v>3807</v>
      </c>
      <c r="V75" s="961" t="s">
        <v>3807</v>
      </c>
      <c r="W75" s="950" t="s">
        <v>3807</v>
      </c>
      <c r="X75" s="950">
        <f t="shared" si="12"/>
        <v>0</v>
      </c>
      <c r="Y75" s="958" t="s">
        <v>3816</v>
      </c>
      <c r="Z75" s="961" t="s">
        <v>3807</v>
      </c>
      <c r="AA75" s="967">
        <f t="shared" si="13"/>
        <v>0</v>
      </c>
      <c r="AB75" s="1228" t="s">
        <v>3816</v>
      </c>
      <c r="AC75" s="961" t="s">
        <v>3807</v>
      </c>
      <c r="AD75" s="961" t="s">
        <v>3807</v>
      </c>
      <c r="AE75" s="1215">
        <f t="shared" si="14"/>
        <v>0</v>
      </c>
      <c r="AF75" s="958" t="s">
        <v>3807</v>
      </c>
      <c r="AG75" s="961" t="s">
        <v>3807</v>
      </c>
      <c r="AH75" s="961" t="s">
        <v>3807</v>
      </c>
      <c r="AI75" s="961" t="s">
        <v>3807</v>
      </c>
      <c r="AJ75" s="961" t="s">
        <v>3807</v>
      </c>
      <c r="AK75" s="961" t="s">
        <v>3807</v>
      </c>
      <c r="AL75" s="1215">
        <f t="shared" si="15"/>
        <v>0</v>
      </c>
      <c r="AM75" s="958" t="s">
        <v>3807</v>
      </c>
      <c r="AN75" s="961" t="s">
        <v>3807</v>
      </c>
      <c r="AO75" s="967">
        <f t="shared" si="16"/>
        <v>0</v>
      </c>
      <c r="AP75" s="1228" t="s">
        <v>3816</v>
      </c>
      <c r="AQ75" s="961" t="s">
        <v>3816</v>
      </c>
      <c r="AR75" s="961" t="s">
        <v>3816</v>
      </c>
      <c r="AS75" s="1215">
        <f t="shared" si="17"/>
        <v>0</v>
      </c>
      <c r="AT75" s="1265"/>
      <c r="AU75" s="1265"/>
      <c r="AV75" s="1265"/>
      <c r="AW75" s="1265"/>
      <c r="AX75" s="1209"/>
      <c r="AY75" s="1209" t="s">
        <v>3753</v>
      </c>
      <c r="AZ75" s="1221" t="s">
        <v>3764</v>
      </c>
      <c r="BA75" s="950"/>
      <c r="BB75" s="950"/>
      <c r="BC75" s="950"/>
      <c r="BD75" s="950"/>
      <c r="BE75" s="950"/>
      <c r="BF75" s="950"/>
      <c r="BG75" s="950"/>
      <c r="BH75" s="950"/>
      <c r="BI75" s="950"/>
    </row>
    <row r="76" spans="1:61" ht="16.149999999999999" hidden="1" customHeight="1" thickBot="1">
      <c r="A76" s="1677"/>
      <c r="B76" s="1486"/>
      <c r="C76" s="1197" t="s">
        <v>48</v>
      </c>
      <c r="D76" s="1228" t="s">
        <v>3807</v>
      </c>
      <c r="E76" s="961" t="s">
        <v>3807</v>
      </c>
      <c r="F76" s="961" t="s">
        <v>3807</v>
      </c>
      <c r="G76" s="961" t="s">
        <v>3807</v>
      </c>
      <c r="H76" s="961" t="s">
        <v>3807</v>
      </c>
      <c r="I76" s="950" t="s">
        <v>3807</v>
      </c>
      <c r="J76" s="950">
        <f t="shared" si="9"/>
        <v>0</v>
      </c>
      <c r="K76" s="958" t="s">
        <v>3816</v>
      </c>
      <c r="L76" s="961" t="s">
        <v>3807</v>
      </c>
      <c r="M76" s="967">
        <f t="shared" si="10"/>
        <v>0</v>
      </c>
      <c r="N76" s="1228" t="s">
        <v>3816</v>
      </c>
      <c r="O76" s="961" t="s">
        <v>3816</v>
      </c>
      <c r="P76" s="961" t="s">
        <v>3816</v>
      </c>
      <c r="Q76" s="1215">
        <f t="shared" si="11"/>
        <v>0</v>
      </c>
      <c r="R76" s="958" t="s">
        <v>3807</v>
      </c>
      <c r="S76" s="961" t="s">
        <v>3807</v>
      </c>
      <c r="T76" s="961" t="s">
        <v>3807</v>
      </c>
      <c r="U76" s="961" t="s">
        <v>3807</v>
      </c>
      <c r="V76" s="961" t="s">
        <v>3807</v>
      </c>
      <c r="W76" s="950" t="s">
        <v>3807</v>
      </c>
      <c r="X76" s="950">
        <f t="shared" si="12"/>
        <v>0</v>
      </c>
      <c r="Y76" s="958" t="s">
        <v>3816</v>
      </c>
      <c r="Z76" s="961" t="s">
        <v>3807</v>
      </c>
      <c r="AA76" s="967">
        <f t="shared" si="13"/>
        <v>0</v>
      </c>
      <c r="AB76" s="1228" t="s">
        <v>3816</v>
      </c>
      <c r="AC76" s="961" t="s">
        <v>3807</v>
      </c>
      <c r="AD76" s="961" t="s">
        <v>3807</v>
      </c>
      <c r="AE76" s="1215">
        <f t="shared" si="14"/>
        <v>0</v>
      </c>
      <c r="AF76" s="958" t="s">
        <v>3807</v>
      </c>
      <c r="AG76" s="961" t="s">
        <v>3807</v>
      </c>
      <c r="AH76" s="961" t="s">
        <v>3807</v>
      </c>
      <c r="AI76" s="961" t="s">
        <v>3807</v>
      </c>
      <c r="AJ76" s="961" t="s">
        <v>3807</v>
      </c>
      <c r="AK76" s="961" t="s">
        <v>3807</v>
      </c>
      <c r="AL76" s="1215">
        <f t="shared" si="15"/>
        <v>0</v>
      </c>
      <c r="AM76" s="958" t="s">
        <v>3807</v>
      </c>
      <c r="AN76" s="961" t="s">
        <v>3807</v>
      </c>
      <c r="AO76" s="967">
        <f t="shared" si="16"/>
        <v>0</v>
      </c>
      <c r="AP76" s="1228" t="s">
        <v>3816</v>
      </c>
      <c r="AQ76" s="961" t="s">
        <v>3816</v>
      </c>
      <c r="AR76" s="961" t="s">
        <v>3816</v>
      </c>
      <c r="AS76" s="1215">
        <f t="shared" si="17"/>
        <v>0</v>
      </c>
      <c r="AT76" s="1265"/>
      <c r="AU76" s="1265"/>
      <c r="AV76" s="1265"/>
      <c r="AW76" s="1265"/>
      <c r="AX76" s="1048"/>
      <c r="AY76" s="1048" t="s">
        <v>3754</v>
      </c>
      <c r="AZ76" s="1221" t="s">
        <v>3764</v>
      </c>
      <c r="BA76" s="950"/>
      <c r="BB76" s="950"/>
      <c r="BC76" s="950"/>
      <c r="BD76" s="950"/>
      <c r="BE76" s="950"/>
      <c r="BF76" s="950"/>
      <c r="BG76" s="950"/>
      <c r="BH76" s="950"/>
      <c r="BI76" s="950"/>
    </row>
    <row r="77" spans="1:61" ht="16.149999999999999" hidden="1" customHeight="1" thickBot="1">
      <c r="A77" s="1677"/>
      <c r="B77" s="1486"/>
      <c r="C77" s="1197" t="s">
        <v>49</v>
      </c>
      <c r="D77" s="1228" t="s">
        <v>3807</v>
      </c>
      <c r="E77" s="961" t="s">
        <v>3807</v>
      </c>
      <c r="F77" s="961" t="s">
        <v>3807</v>
      </c>
      <c r="G77" s="961" t="s">
        <v>3807</v>
      </c>
      <c r="H77" s="961" t="s">
        <v>3807</v>
      </c>
      <c r="I77" s="950" t="s">
        <v>3807</v>
      </c>
      <c r="J77" s="950">
        <f t="shared" si="9"/>
        <v>0</v>
      </c>
      <c r="K77" s="958" t="s">
        <v>3816</v>
      </c>
      <c r="L77" s="961" t="s">
        <v>3807</v>
      </c>
      <c r="M77" s="967">
        <f t="shared" si="10"/>
        <v>0</v>
      </c>
      <c r="N77" s="1228" t="s">
        <v>3816</v>
      </c>
      <c r="O77" s="961" t="s">
        <v>3816</v>
      </c>
      <c r="P77" s="961" t="s">
        <v>3816</v>
      </c>
      <c r="Q77" s="1215">
        <f t="shared" si="11"/>
        <v>0</v>
      </c>
      <c r="R77" s="958" t="s">
        <v>3807</v>
      </c>
      <c r="S77" s="961" t="s">
        <v>3807</v>
      </c>
      <c r="T77" s="961" t="s">
        <v>3807</v>
      </c>
      <c r="U77" s="961" t="s">
        <v>3807</v>
      </c>
      <c r="V77" s="961" t="s">
        <v>3807</v>
      </c>
      <c r="W77" s="950" t="s">
        <v>3807</v>
      </c>
      <c r="X77" s="950">
        <f t="shared" si="12"/>
        <v>0</v>
      </c>
      <c r="Y77" s="958" t="s">
        <v>3816</v>
      </c>
      <c r="Z77" s="961" t="s">
        <v>3807</v>
      </c>
      <c r="AA77" s="967">
        <f t="shared" si="13"/>
        <v>0</v>
      </c>
      <c r="AB77" s="1228" t="s">
        <v>3816</v>
      </c>
      <c r="AC77" s="961" t="s">
        <v>3807</v>
      </c>
      <c r="AD77" s="961" t="s">
        <v>3807</v>
      </c>
      <c r="AE77" s="1215">
        <f t="shared" si="14"/>
        <v>0</v>
      </c>
      <c r="AF77" s="958" t="s">
        <v>3807</v>
      </c>
      <c r="AG77" s="961" t="s">
        <v>3807</v>
      </c>
      <c r="AH77" s="961" t="s">
        <v>3807</v>
      </c>
      <c r="AI77" s="961" t="s">
        <v>3807</v>
      </c>
      <c r="AJ77" s="961" t="s">
        <v>3807</v>
      </c>
      <c r="AK77" s="961" t="s">
        <v>3807</v>
      </c>
      <c r="AL77" s="1215">
        <f t="shared" si="15"/>
        <v>0</v>
      </c>
      <c r="AM77" s="958" t="s">
        <v>3807</v>
      </c>
      <c r="AN77" s="961" t="s">
        <v>3807</v>
      </c>
      <c r="AO77" s="967">
        <f t="shared" si="16"/>
        <v>0</v>
      </c>
      <c r="AP77" s="1228" t="s">
        <v>3816</v>
      </c>
      <c r="AQ77" s="961" t="s">
        <v>3816</v>
      </c>
      <c r="AR77" s="961" t="s">
        <v>3816</v>
      </c>
      <c r="AS77" s="1215">
        <f t="shared" si="17"/>
        <v>0</v>
      </c>
      <c r="AT77" s="1265"/>
      <c r="AU77" s="1265"/>
      <c r="AV77" s="1265"/>
      <c r="AW77" s="1265"/>
      <c r="AX77" s="1048"/>
      <c r="AY77" s="1048" t="s">
        <v>3755</v>
      </c>
      <c r="AZ77" s="1221" t="s">
        <v>3764</v>
      </c>
      <c r="BA77" s="950"/>
      <c r="BB77" s="950"/>
      <c r="BC77" s="950"/>
      <c r="BD77" s="950"/>
      <c r="BE77" s="950"/>
      <c r="BF77" s="950"/>
      <c r="BG77" s="950"/>
      <c r="BH77" s="950"/>
      <c r="BI77" s="950"/>
    </row>
    <row r="78" spans="1:61" ht="16.149999999999999" hidden="1" customHeight="1" thickBot="1">
      <c r="A78" s="1677"/>
      <c r="B78" s="1486"/>
      <c r="C78" s="1197" t="s">
        <v>50</v>
      </c>
      <c r="D78" s="1228" t="s">
        <v>3807</v>
      </c>
      <c r="E78" s="961" t="s">
        <v>3807</v>
      </c>
      <c r="F78" s="961" t="s">
        <v>3807</v>
      </c>
      <c r="G78" s="961" t="s">
        <v>3807</v>
      </c>
      <c r="H78" s="961" t="s">
        <v>3807</v>
      </c>
      <c r="I78" s="950" t="s">
        <v>3807</v>
      </c>
      <c r="J78" s="950">
        <f t="shared" si="9"/>
        <v>0</v>
      </c>
      <c r="K78" s="958" t="s">
        <v>3816</v>
      </c>
      <c r="L78" s="961" t="s">
        <v>3807</v>
      </c>
      <c r="M78" s="967">
        <f t="shared" si="10"/>
        <v>0</v>
      </c>
      <c r="N78" s="1228" t="s">
        <v>3816</v>
      </c>
      <c r="O78" s="961" t="s">
        <v>3816</v>
      </c>
      <c r="P78" s="961" t="s">
        <v>3816</v>
      </c>
      <c r="Q78" s="1215">
        <f t="shared" si="11"/>
        <v>0</v>
      </c>
      <c r="R78" s="958" t="s">
        <v>3807</v>
      </c>
      <c r="S78" s="961" t="s">
        <v>3807</v>
      </c>
      <c r="T78" s="961" t="s">
        <v>3807</v>
      </c>
      <c r="U78" s="961" t="s">
        <v>3807</v>
      </c>
      <c r="V78" s="961" t="s">
        <v>3807</v>
      </c>
      <c r="W78" s="950" t="s">
        <v>3807</v>
      </c>
      <c r="X78" s="950">
        <f t="shared" si="12"/>
        <v>0</v>
      </c>
      <c r="Y78" s="958" t="s">
        <v>3816</v>
      </c>
      <c r="Z78" s="961" t="s">
        <v>3807</v>
      </c>
      <c r="AA78" s="967">
        <f t="shared" si="13"/>
        <v>0</v>
      </c>
      <c r="AB78" s="1228" t="s">
        <v>3816</v>
      </c>
      <c r="AC78" s="961" t="s">
        <v>3807</v>
      </c>
      <c r="AD78" s="961" t="s">
        <v>3807</v>
      </c>
      <c r="AE78" s="1215">
        <f t="shared" si="14"/>
        <v>0</v>
      </c>
      <c r="AF78" s="958" t="s">
        <v>3807</v>
      </c>
      <c r="AG78" s="961" t="s">
        <v>3807</v>
      </c>
      <c r="AH78" s="961" t="s">
        <v>3807</v>
      </c>
      <c r="AI78" s="961" t="s">
        <v>3807</v>
      </c>
      <c r="AJ78" s="961" t="s">
        <v>3807</v>
      </c>
      <c r="AK78" s="961" t="s">
        <v>3807</v>
      </c>
      <c r="AL78" s="1215">
        <f t="shared" si="15"/>
        <v>0</v>
      </c>
      <c r="AM78" s="958" t="s">
        <v>3807</v>
      </c>
      <c r="AN78" s="961" t="s">
        <v>3807</v>
      </c>
      <c r="AO78" s="967">
        <f t="shared" si="16"/>
        <v>0</v>
      </c>
      <c r="AP78" s="1228" t="s">
        <v>3816</v>
      </c>
      <c r="AQ78" s="961" t="s">
        <v>3816</v>
      </c>
      <c r="AR78" s="961" t="s">
        <v>3816</v>
      </c>
      <c r="AS78" s="1215">
        <f t="shared" si="17"/>
        <v>0</v>
      </c>
      <c r="AT78" s="1265"/>
      <c r="AU78" s="1265"/>
      <c r="AV78" s="1265"/>
      <c r="AW78" s="1265"/>
      <c r="AX78" s="1048"/>
      <c r="AY78" s="1048" t="s">
        <v>3756</v>
      </c>
      <c r="AZ78" s="1221" t="s">
        <v>3764</v>
      </c>
      <c r="BA78" s="950"/>
      <c r="BB78" s="950"/>
      <c r="BC78" s="950"/>
      <c r="BD78" s="950"/>
      <c r="BE78" s="950"/>
      <c r="BF78" s="950"/>
      <c r="BG78" s="950"/>
      <c r="BH78" s="950"/>
      <c r="BI78" s="950"/>
    </row>
    <row r="79" spans="1:61" ht="16.149999999999999" customHeight="1" thickBot="1">
      <c r="A79" s="1705" t="s">
        <v>3267</v>
      </c>
      <c r="B79" s="1485">
        <v>6</v>
      </c>
      <c r="C79" s="1197" t="s">
        <v>3850</v>
      </c>
      <c r="D79" s="1202" t="s">
        <v>3805</v>
      </c>
      <c r="E79" s="957" t="s">
        <v>3814</v>
      </c>
      <c r="F79" s="957" t="s">
        <v>3814</v>
      </c>
      <c r="G79" s="957" t="s">
        <v>3814</v>
      </c>
      <c r="H79" s="957" t="s">
        <v>3814</v>
      </c>
      <c r="I79" s="950" t="s">
        <v>3807</v>
      </c>
      <c r="J79" s="950">
        <f t="shared" si="9"/>
        <v>1</v>
      </c>
      <c r="K79" s="965" t="s">
        <v>3805</v>
      </c>
      <c r="L79" s="957" t="s">
        <v>3814</v>
      </c>
      <c r="M79" s="967">
        <f t="shared" si="10"/>
        <v>1</v>
      </c>
      <c r="N79" s="1202" t="s">
        <v>3805</v>
      </c>
      <c r="O79" s="957" t="s">
        <v>3814</v>
      </c>
      <c r="P79" s="957" t="s">
        <v>3814</v>
      </c>
      <c r="Q79" s="1215">
        <f t="shared" si="11"/>
        <v>1</v>
      </c>
      <c r="R79" s="1262" t="s">
        <v>3805</v>
      </c>
      <c r="S79" s="957" t="s">
        <v>3814</v>
      </c>
      <c r="T79" s="957" t="s">
        <v>3814</v>
      </c>
      <c r="U79" s="957" t="s">
        <v>3814</v>
      </c>
      <c r="V79" s="957" t="s">
        <v>3814</v>
      </c>
      <c r="W79" s="950" t="s">
        <v>3807</v>
      </c>
      <c r="X79" s="950">
        <f t="shared" si="12"/>
        <v>1</v>
      </c>
      <c r="Y79" s="1262" t="s">
        <v>3805</v>
      </c>
      <c r="Z79" s="957" t="s">
        <v>3814</v>
      </c>
      <c r="AA79" s="967">
        <f t="shared" si="13"/>
        <v>1</v>
      </c>
      <c r="AB79" s="1267" t="s">
        <v>3805</v>
      </c>
      <c r="AC79" s="957" t="s">
        <v>3814</v>
      </c>
      <c r="AD79" s="957" t="s">
        <v>3814</v>
      </c>
      <c r="AE79" s="1215">
        <f t="shared" si="14"/>
        <v>1</v>
      </c>
      <c r="AF79" s="958" t="s">
        <v>3807</v>
      </c>
      <c r="AG79" s="961" t="s">
        <v>3807</v>
      </c>
      <c r="AH79" s="961" t="s">
        <v>3807</v>
      </c>
      <c r="AI79" s="961" t="s">
        <v>3807</v>
      </c>
      <c r="AJ79" s="961" t="s">
        <v>3807</v>
      </c>
      <c r="AK79" s="961" t="s">
        <v>3807</v>
      </c>
      <c r="AL79" s="1215">
        <f t="shared" si="15"/>
        <v>0</v>
      </c>
      <c r="AM79" s="958" t="s">
        <v>3807</v>
      </c>
      <c r="AN79" s="961" t="s">
        <v>3807</v>
      </c>
      <c r="AO79" s="967">
        <f t="shared" si="16"/>
        <v>0</v>
      </c>
      <c r="AP79" s="1228" t="s">
        <v>3816</v>
      </c>
      <c r="AQ79" s="961" t="s">
        <v>3816</v>
      </c>
      <c r="AR79" s="961" t="s">
        <v>3816</v>
      </c>
      <c r="AS79" s="1215">
        <f t="shared" si="17"/>
        <v>0</v>
      </c>
      <c r="AT79" s="1265" t="s">
        <v>3872</v>
      </c>
      <c r="AU79" s="1265">
        <v>3</v>
      </c>
      <c r="AV79" s="1265"/>
      <c r="AW79" s="1265"/>
      <c r="AX79" s="1203"/>
      <c r="AY79" s="1250"/>
      <c r="AZ79" s="1221" t="s">
        <v>3767</v>
      </c>
      <c r="BA79" s="950" t="s">
        <v>3779</v>
      </c>
      <c r="BB79" s="950"/>
      <c r="BC79" s="950"/>
      <c r="BD79" s="950" t="s">
        <v>3779</v>
      </c>
      <c r="BE79" s="950" t="s">
        <v>3779</v>
      </c>
      <c r="BF79" s="950"/>
      <c r="BG79" s="950"/>
      <c r="BH79" s="950"/>
      <c r="BI79" s="950"/>
    </row>
    <row r="80" spans="1:61" ht="16.149999999999999" hidden="1" customHeight="1" thickBot="1">
      <c r="A80" s="1706"/>
      <c r="B80" s="1485"/>
      <c r="C80" s="1197" t="s">
        <v>3315</v>
      </c>
      <c r="D80" s="1228" t="s">
        <v>3807</v>
      </c>
      <c r="E80" s="961" t="s">
        <v>3807</v>
      </c>
      <c r="F80" s="961" t="s">
        <v>3807</v>
      </c>
      <c r="G80" s="961" t="s">
        <v>3807</v>
      </c>
      <c r="H80" s="961" t="s">
        <v>3807</v>
      </c>
      <c r="I80" s="950" t="s">
        <v>3807</v>
      </c>
      <c r="J80" s="950">
        <f t="shared" si="9"/>
        <v>0</v>
      </c>
      <c r="K80" s="958" t="s">
        <v>3816</v>
      </c>
      <c r="L80" s="961" t="s">
        <v>3807</v>
      </c>
      <c r="M80" s="967">
        <f t="shared" si="10"/>
        <v>0</v>
      </c>
      <c r="N80" s="1228" t="s">
        <v>3816</v>
      </c>
      <c r="O80" s="961" t="s">
        <v>3816</v>
      </c>
      <c r="P80" s="961" t="s">
        <v>3816</v>
      </c>
      <c r="Q80" s="1215">
        <f t="shared" si="11"/>
        <v>0</v>
      </c>
      <c r="R80" s="958" t="s">
        <v>3807</v>
      </c>
      <c r="S80" s="961" t="s">
        <v>3807</v>
      </c>
      <c r="T80" s="961" t="s">
        <v>3807</v>
      </c>
      <c r="U80" s="961" t="s">
        <v>3807</v>
      </c>
      <c r="V80" s="961" t="s">
        <v>3807</v>
      </c>
      <c r="W80" s="950" t="s">
        <v>3807</v>
      </c>
      <c r="X80" s="950">
        <f t="shared" si="12"/>
        <v>0</v>
      </c>
      <c r="Y80" s="958" t="s">
        <v>3816</v>
      </c>
      <c r="Z80" s="961" t="s">
        <v>3807</v>
      </c>
      <c r="AA80" s="967">
        <f t="shared" si="13"/>
        <v>0</v>
      </c>
      <c r="AB80" s="1228" t="s">
        <v>3816</v>
      </c>
      <c r="AC80" s="961" t="s">
        <v>3807</v>
      </c>
      <c r="AD80" s="961" t="s">
        <v>3807</v>
      </c>
      <c r="AE80" s="1215">
        <f t="shared" si="14"/>
        <v>0</v>
      </c>
      <c r="AF80" s="958" t="s">
        <v>3807</v>
      </c>
      <c r="AG80" s="961" t="s">
        <v>3807</v>
      </c>
      <c r="AH80" s="961" t="s">
        <v>3807</v>
      </c>
      <c r="AI80" s="961" t="s">
        <v>3807</v>
      </c>
      <c r="AJ80" s="961" t="s">
        <v>3807</v>
      </c>
      <c r="AK80" s="961" t="s">
        <v>3807</v>
      </c>
      <c r="AL80" s="1215">
        <f t="shared" si="15"/>
        <v>0</v>
      </c>
      <c r="AM80" s="958" t="s">
        <v>3807</v>
      </c>
      <c r="AN80" s="961" t="s">
        <v>3807</v>
      </c>
      <c r="AO80" s="967">
        <f t="shared" si="16"/>
        <v>0</v>
      </c>
      <c r="AP80" s="1228" t="s">
        <v>3816</v>
      </c>
      <c r="AQ80" s="961" t="s">
        <v>3816</v>
      </c>
      <c r="AR80" s="961" t="s">
        <v>3816</v>
      </c>
      <c r="AS80" s="1215">
        <f t="shared" si="17"/>
        <v>0</v>
      </c>
      <c r="AT80" s="1265"/>
      <c r="AU80" s="1265"/>
      <c r="AV80" s="1265"/>
      <c r="AW80" s="1265"/>
      <c r="AX80" s="1203"/>
      <c r="AY80" s="956"/>
      <c r="AZ80" s="1221" t="s">
        <v>3766</v>
      </c>
      <c r="BA80" s="950" t="s">
        <v>3779</v>
      </c>
      <c r="BB80" s="950" t="s">
        <v>3779</v>
      </c>
      <c r="BC80" s="950"/>
      <c r="BD80" s="950"/>
      <c r="BE80" s="950"/>
      <c r="BF80" s="950"/>
      <c r="BG80" s="950"/>
      <c r="BH80" s="950" t="s">
        <v>3779</v>
      </c>
      <c r="BI80" s="950"/>
    </row>
    <row r="81" spans="1:61" ht="16.149999999999999" customHeight="1" thickBot="1">
      <c r="A81" s="1706"/>
      <c r="B81" s="1485">
        <v>6</v>
      </c>
      <c r="C81" s="1197" t="s">
        <v>52</v>
      </c>
      <c r="D81" s="1202" t="s">
        <v>3814</v>
      </c>
      <c r="E81" s="957" t="s">
        <v>3814</v>
      </c>
      <c r="F81" s="957" t="s">
        <v>3814</v>
      </c>
      <c r="G81" s="957" t="s">
        <v>3814</v>
      </c>
      <c r="H81" s="957" t="s">
        <v>3814</v>
      </c>
      <c r="I81" s="950" t="s">
        <v>3807</v>
      </c>
      <c r="J81" s="950">
        <f t="shared" si="9"/>
        <v>0</v>
      </c>
      <c r="K81" s="965" t="s">
        <v>3814</v>
      </c>
      <c r="L81" s="957" t="s">
        <v>3814</v>
      </c>
      <c r="M81" s="967">
        <f t="shared" si="10"/>
        <v>0</v>
      </c>
      <c r="N81" s="1202" t="s">
        <v>3814</v>
      </c>
      <c r="O81" s="957" t="s">
        <v>3814</v>
      </c>
      <c r="P81" s="957" t="s">
        <v>3814</v>
      </c>
      <c r="Q81" s="1215">
        <f t="shared" si="11"/>
        <v>0</v>
      </c>
      <c r="R81" s="965" t="s">
        <v>3814</v>
      </c>
      <c r="S81" s="957" t="s">
        <v>3814</v>
      </c>
      <c r="T81" s="957" t="s">
        <v>3814</v>
      </c>
      <c r="U81" s="957" t="s">
        <v>3814</v>
      </c>
      <c r="V81" s="957" t="s">
        <v>3814</v>
      </c>
      <c r="W81" s="950" t="s">
        <v>3807</v>
      </c>
      <c r="X81" s="950">
        <f t="shared" si="12"/>
        <v>0</v>
      </c>
      <c r="Y81" s="965" t="s">
        <v>3814</v>
      </c>
      <c r="Z81" s="957" t="s">
        <v>3814</v>
      </c>
      <c r="AA81" s="967">
        <f t="shared" si="13"/>
        <v>0</v>
      </c>
      <c r="AB81" s="1202" t="s">
        <v>3814</v>
      </c>
      <c r="AC81" s="957" t="s">
        <v>3814</v>
      </c>
      <c r="AD81" s="957" t="s">
        <v>3814</v>
      </c>
      <c r="AE81" s="1215">
        <f t="shared" si="14"/>
        <v>0</v>
      </c>
      <c r="AF81" s="958" t="s">
        <v>3807</v>
      </c>
      <c r="AG81" s="961" t="s">
        <v>3807</v>
      </c>
      <c r="AH81" s="961" t="s">
        <v>3807</v>
      </c>
      <c r="AI81" s="961" t="s">
        <v>3807</v>
      </c>
      <c r="AJ81" s="961" t="s">
        <v>3807</v>
      </c>
      <c r="AK81" s="961" t="s">
        <v>3807</v>
      </c>
      <c r="AL81" s="1215">
        <f t="shared" si="15"/>
        <v>0</v>
      </c>
      <c r="AM81" s="958" t="s">
        <v>3807</v>
      </c>
      <c r="AN81" s="961" t="s">
        <v>3807</v>
      </c>
      <c r="AO81" s="967">
        <f t="shared" si="16"/>
        <v>0</v>
      </c>
      <c r="AP81" s="1228" t="s">
        <v>3816</v>
      </c>
      <c r="AQ81" s="961" t="s">
        <v>3816</v>
      </c>
      <c r="AR81" s="961" t="s">
        <v>3816</v>
      </c>
      <c r="AS81" s="1215">
        <f t="shared" si="17"/>
        <v>0</v>
      </c>
      <c r="AT81" s="1265"/>
      <c r="AU81" s="1265"/>
      <c r="AV81" s="1265"/>
      <c r="AW81" s="1265"/>
      <c r="AX81" s="1205" t="s">
        <v>3851</v>
      </c>
      <c r="AY81" s="956"/>
      <c r="AZ81" s="1221" t="s">
        <v>3767</v>
      </c>
      <c r="BA81" s="950" t="s">
        <v>3779</v>
      </c>
      <c r="BB81" s="950"/>
      <c r="BC81" s="950"/>
      <c r="BD81" s="950" t="s">
        <v>3779</v>
      </c>
      <c r="BE81" s="950" t="s">
        <v>3779</v>
      </c>
      <c r="BF81" s="950"/>
      <c r="BG81" s="950"/>
      <c r="BH81" s="950"/>
      <c r="BI81" s="950"/>
    </row>
    <row r="82" spans="1:61" ht="16.149999999999999" customHeight="1" thickBot="1">
      <c r="A82" s="1706"/>
      <c r="B82" s="1485">
        <v>6</v>
      </c>
      <c r="C82" s="1197" t="s">
        <v>53</v>
      </c>
      <c r="D82" s="1202" t="s">
        <v>3814</v>
      </c>
      <c r="E82" s="957" t="s">
        <v>3814</v>
      </c>
      <c r="F82" s="957" t="s">
        <v>3814</v>
      </c>
      <c r="G82" s="957" t="s">
        <v>3814</v>
      </c>
      <c r="H82" s="957" t="s">
        <v>3814</v>
      </c>
      <c r="I82" s="950" t="s">
        <v>3807</v>
      </c>
      <c r="J82" s="950">
        <f t="shared" si="9"/>
        <v>0</v>
      </c>
      <c r="K82" s="965" t="s">
        <v>3814</v>
      </c>
      <c r="L82" s="957" t="s">
        <v>3814</v>
      </c>
      <c r="M82" s="967">
        <f t="shared" si="10"/>
        <v>0</v>
      </c>
      <c r="N82" s="1202" t="s">
        <v>3814</v>
      </c>
      <c r="O82" s="957" t="s">
        <v>3814</v>
      </c>
      <c r="P82" s="957" t="s">
        <v>3814</v>
      </c>
      <c r="Q82" s="1215">
        <f t="shared" si="11"/>
        <v>0</v>
      </c>
      <c r="R82" s="965" t="s">
        <v>3814</v>
      </c>
      <c r="S82" s="957" t="s">
        <v>3814</v>
      </c>
      <c r="T82" s="957" t="s">
        <v>3814</v>
      </c>
      <c r="U82" s="957" t="s">
        <v>3814</v>
      </c>
      <c r="V82" s="957" t="s">
        <v>3814</v>
      </c>
      <c r="W82" s="950" t="s">
        <v>3807</v>
      </c>
      <c r="X82" s="950">
        <f t="shared" si="12"/>
        <v>0</v>
      </c>
      <c r="Y82" s="965" t="s">
        <v>3814</v>
      </c>
      <c r="Z82" s="957" t="s">
        <v>3814</v>
      </c>
      <c r="AA82" s="967">
        <f t="shared" si="13"/>
        <v>0</v>
      </c>
      <c r="AB82" s="1202" t="s">
        <v>3814</v>
      </c>
      <c r="AC82" s="957" t="s">
        <v>3814</v>
      </c>
      <c r="AD82" s="957" t="s">
        <v>3814</v>
      </c>
      <c r="AE82" s="1215">
        <f t="shared" si="14"/>
        <v>0</v>
      </c>
      <c r="AF82" s="958" t="s">
        <v>3807</v>
      </c>
      <c r="AG82" s="961" t="s">
        <v>3807</v>
      </c>
      <c r="AH82" s="961" t="s">
        <v>3807</v>
      </c>
      <c r="AI82" s="961" t="s">
        <v>3807</v>
      </c>
      <c r="AJ82" s="961" t="s">
        <v>3807</v>
      </c>
      <c r="AK82" s="961" t="s">
        <v>3807</v>
      </c>
      <c r="AL82" s="1215">
        <f t="shared" si="15"/>
        <v>0</v>
      </c>
      <c r="AM82" s="958" t="s">
        <v>3807</v>
      </c>
      <c r="AN82" s="961" t="s">
        <v>3807</v>
      </c>
      <c r="AO82" s="967">
        <f t="shared" si="16"/>
        <v>0</v>
      </c>
      <c r="AP82" s="1228" t="s">
        <v>3816</v>
      </c>
      <c r="AQ82" s="961" t="s">
        <v>3816</v>
      </c>
      <c r="AR82" s="961" t="s">
        <v>3816</v>
      </c>
      <c r="AS82" s="1215">
        <f t="shared" si="17"/>
        <v>0</v>
      </c>
      <c r="AT82" s="1265"/>
      <c r="AU82" s="1265"/>
      <c r="AV82" s="1265"/>
      <c r="AW82" s="1265"/>
      <c r="AX82" s="1205" t="s">
        <v>3851</v>
      </c>
      <c r="AY82" s="956"/>
      <c r="AZ82" s="1221" t="s">
        <v>3767</v>
      </c>
      <c r="BA82" s="950" t="s">
        <v>3779</v>
      </c>
      <c r="BB82" s="950"/>
      <c r="BC82" s="950"/>
      <c r="BD82" s="950" t="s">
        <v>3779</v>
      </c>
      <c r="BE82" s="950" t="s">
        <v>3779</v>
      </c>
      <c r="BF82" s="950"/>
      <c r="BG82" s="950"/>
      <c r="BH82" s="950"/>
      <c r="BI82" s="950"/>
    </row>
    <row r="83" spans="1:61" ht="16.149999999999999" hidden="1" customHeight="1" thickBot="1">
      <c r="A83" s="1706"/>
      <c r="B83" s="1485"/>
      <c r="C83" s="1197" t="s">
        <v>3268</v>
      </c>
      <c r="D83" s="1228" t="s">
        <v>3807</v>
      </c>
      <c r="E83" s="961" t="s">
        <v>3807</v>
      </c>
      <c r="F83" s="961" t="s">
        <v>3807</v>
      </c>
      <c r="G83" s="961" t="s">
        <v>3807</v>
      </c>
      <c r="H83" s="961" t="s">
        <v>3807</v>
      </c>
      <c r="I83" s="950" t="s">
        <v>3807</v>
      </c>
      <c r="J83" s="950">
        <f t="shared" si="9"/>
        <v>0</v>
      </c>
      <c r="K83" s="958" t="s">
        <v>3816</v>
      </c>
      <c r="L83" s="961" t="s">
        <v>3807</v>
      </c>
      <c r="M83" s="967">
        <f t="shared" si="10"/>
        <v>0</v>
      </c>
      <c r="N83" s="1228" t="s">
        <v>3816</v>
      </c>
      <c r="O83" s="961" t="s">
        <v>3816</v>
      </c>
      <c r="P83" s="961" t="s">
        <v>3816</v>
      </c>
      <c r="Q83" s="1215">
        <f t="shared" si="11"/>
        <v>0</v>
      </c>
      <c r="R83" s="958" t="s">
        <v>3807</v>
      </c>
      <c r="S83" s="961" t="s">
        <v>3807</v>
      </c>
      <c r="T83" s="961" t="s">
        <v>3807</v>
      </c>
      <c r="U83" s="961" t="s">
        <v>3807</v>
      </c>
      <c r="V83" s="961" t="s">
        <v>3807</v>
      </c>
      <c r="W83" s="950" t="s">
        <v>3807</v>
      </c>
      <c r="X83" s="950">
        <f t="shared" si="12"/>
        <v>0</v>
      </c>
      <c r="Y83" s="958" t="s">
        <v>3816</v>
      </c>
      <c r="Z83" s="961" t="s">
        <v>3807</v>
      </c>
      <c r="AA83" s="967">
        <f t="shared" si="13"/>
        <v>0</v>
      </c>
      <c r="AB83" s="1228" t="s">
        <v>3816</v>
      </c>
      <c r="AC83" s="961" t="s">
        <v>3807</v>
      </c>
      <c r="AD83" s="961" t="s">
        <v>3807</v>
      </c>
      <c r="AE83" s="1215">
        <f t="shared" si="14"/>
        <v>0</v>
      </c>
      <c r="AF83" s="958" t="s">
        <v>3807</v>
      </c>
      <c r="AG83" s="961" t="s">
        <v>3807</v>
      </c>
      <c r="AH83" s="961" t="s">
        <v>3807</v>
      </c>
      <c r="AI83" s="961" t="s">
        <v>3807</v>
      </c>
      <c r="AJ83" s="961" t="s">
        <v>3807</v>
      </c>
      <c r="AK83" s="961" t="s">
        <v>3807</v>
      </c>
      <c r="AL83" s="1215">
        <f t="shared" si="15"/>
        <v>0</v>
      </c>
      <c r="AM83" s="958" t="s">
        <v>3807</v>
      </c>
      <c r="AN83" s="961" t="s">
        <v>3807</v>
      </c>
      <c r="AO83" s="967">
        <f t="shared" si="16"/>
        <v>0</v>
      </c>
      <c r="AP83" s="1228" t="s">
        <v>3816</v>
      </c>
      <c r="AQ83" s="961" t="s">
        <v>3816</v>
      </c>
      <c r="AR83" s="961" t="s">
        <v>3816</v>
      </c>
      <c r="AS83" s="1215">
        <f t="shared" si="17"/>
        <v>0</v>
      </c>
      <c r="AT83" s="1265"/>
      <c r="AU83" s="1265"/>
      <c r="AV83" s="1265"/>
      <c r="AW83" s="1265"/>
      <c r="AX83" s="1205"/>
      <c r="AY83" s="1203" t="s">
        <v>3743</v>
      </c>
      <c r="AZ83" s="1221" t="s">
        <v>3764</v>
      </c>
      <c r="BA83" s="950"/>
      <c r="BB83" s="950"/>
      <c r="BC83" s="950"/>
      <c r="BD83" s="950"/>
      <c r="BE83" s="950"/>
      <c r="BF83" s="950"/>
      <c r="BG83" s="950"/>
      <c r="BH83" s="950"/>
      <c r="BI83" s="950"/>
    </row>
    <row r="84" spans="1:61" ht="16.149999999999999" customHeight="1" thickBot="1">
      <c r="A84" s="1706"/>
      <c r="B84" s="1485">
        <v>5</v>
      </c>
      <c r="C84" s="1197" t="s">
        <v>54</v>
      </c>
      <c r="D84" s="1202" t="s">
        <v>3805</v>
      </c>
      <c r="E84" s="957" t="s">
        <v>3814</v>
      </c>
      <c r="F84" s="957" t="s">
        <v>3814</v>
      </c>
      <c r="G84" s="957" t="s">
        <v>3814</v>
      </c>
      <c r="H84" s="957" t="s">
        <v>3814</v>
      </c>
      <c r="I84" s="950" t="s">
        <v>3807</v>
      </c>
      <c r="J84" s="950">
        <f t="shared" si="9"/>
        <v>1</v>
      </c>
      <c r="K84" s="965" t="s">
        <v>3805</v>
      </c>
      <c r="L84" s="957" t="s">
        <v>3814</v>
      </c>
      <c r="M84" s="967">
        <f t="shared" si="10"/>
        <v>1</v>
      </c>
      <c r="N84" s="1202" t="s">
        <v>3805</v>
      </c>
      <c r="O84" s="957" t="s">
        <v>3814</v>
      </c>
      <c r="P84" s="957" t="s">
        <v>3814</v>
      </c>
      <c r="Q84" s="1215">
        <f t="shared" si="11"/>
        <v>1</v>
      </c>
      <c r="R84" s="1262" t="s">
        <v>3805</v>
      </c>
      <c r="S84" s="957" t="s">
        <v>3814</v>
      </c>
      <c r="T84" s="957" t="s">
        <v>3814</v>
      </c>
      <c r="U84" s="957" t="s">
        <v>3814</v>
      </c>
      <c r="V84" s="957" t="s">
        <v>3814</v>
      </c>
      <c r="W84" s="950" t="s">
        <v>3807</v>
      </c>
      <c r="X84" s="950">
        <f t="shared" si="12"/>
        <v>1</v>
      </c>
      <c r="Y84" s="1262" t="s">
        <v>3805</v>
      </c>
      <c r="Z84" s="957" t="s">
        <v>3814</v>
      </c>
      <c r="AA84" s="1215">
        <f t="shared" si="13"/>
        <v>1</v>
      </c>
      <c r="AB84" s="1262" t="s">
        <v>3805</v>
      </c>
      <c r="AC84" s="957" t="s">
        <v>3814</v>
      </c>
      <c r="AD84" s="957" t="s">
        <v>3814</v>
      </c>
      <c r="AE84" s="1215">
        <f t="shared" si="14"/>
        <v>1</v>
      </c>
      <c r="AF84" s="958" t="s">
        <v>3807</v>
      </c>
      <c r="AG84" s="961" t="s">
        <v>3807</v>
      </c>
      <c r="AH84" s="961" t="s">
        <v>3807</v>
      </c>
      <c r="AI84" s="961" t="s">
        <v>3807</v>
      </c>
      <c r="AJ84" s="961" t="s">
        <v>3807</v>
      </c>
      <c r="AK84" s="961" t="s">
        <v>3807</v>
      </c>
      <c r="AL84" s="1215">
        <f t="shared" si="15"/>
        <v>0</v>
      </c>
      <c r="AM84" s="958" t="s">
        <v>3807</v>
      </c>
      <c r="AN84" s="961" t="s">
        <v>3807</v>
      </c>
      <c r="AO84" s="967">
        <f t="shared" si="16"/>
        <v>0</v>
      </c>
      <c r="AP84" s="1228" t="s">
        <v>3816</v>
      </c>
      <c r="AQ84" s="961" t="s">
        <v>3816</v>
      </c>
      <c r="AR84" s="961" t="s">
        <v>3816</v>
      </c>
      <c r="AS84" s="1215">
        <f t="shared" si="17"/>
        <v>0</v>
      </c>
      <c r="AT84" s="1265" t="s">
        <v>3871</v>
      </c>
      <c r="AU84" s="1265">
        <v>3</v>
      </c>
      <c r="AV84" s="1265"/>
      <c r="AW84" s="1265"/>
      <c r="AX84" s="1203"/>
      <c r="AY84" s="1203"/>
      <c r="AZ84" s="1221" t="s">
        <v>3770</v>
      </c>
      <c r="BA84" s="950" t="s">
        <v>3779</v>
      </c>
      <c r="BB84" s="950" t="s">
        <v>3779</v>
      </c>
      <c r="BC84" s="950" t="s">
        <v>3779</v>
      </c>
      <c r="BD84" s="950"/>
      <c r="BE84" s="950"/>
      <c r="BF84" s="950"/>
      <c r="BG84" s="950"/>
      <c r="BH84" s="950"/>
      <c r="BI84" s="950"/>
    </row>
    <row r="85" spans="1:61" ht="16.149999999999999" hidden="1" customHeight="1" thickBot="1">
      <c r="A85" s="1706"/>
      <c r="B85" s="1485"/>
      <c r="C85" s="1197" t="s">
        <v>55</v>
      </c>
      <c r="D85" s="1228" t="s">
        <v>3807</v>
      </c>
      <c r="E85" s="961" t="s">
        <v>3807</v>
      </c>
      <c r="F85" s="961" t="s">
        <v>3807</v>
      </c>
      <c r="G85" s="961" t="s">
        <v>3807</v>
      </c>
      <c r="H85" s="961" t="s">
        <v>3807</v>
      </c>
      <c r="I85" s="950" t="s">
        <v>3807</v>
      </c>
      <c r="J85" s="950">
        <f t="shared" si="9"/>
        <v>0</v>
      </c>
      <c r="K85" s="958" t="s">
        <v>3816</v>
      </c>
      <c r="L85" s="961" t="s">
        <v>3807</v>
      </c>
      <c r="M85" s="967">
        <f t="shared" si="10"/>
        <v>0</v>
      </c>
      <c r="N85" s="1228" t="s">
        <v>3816</v>
      </c>
      <c r="O85" s="961" t="s">
        <v>3816</v>
      </c>
      <c r="P85" s="961" t="s">
        <v>3816</v>
      </c>
      <c r="Q85" s="1215">
        <f t="shared" si="11"/>
        <v>0</v>
      </c>
      <c r="R85" s="958" t="s">
        <v>3807</v>
      </c>
      <c r="S85" s="961" t="s">
        <v>3807</v>
      </c>
      <c r="T85" s="961" t="s">
        <v>3807</v>
      </c>
      <c r="U85" s="961" t="s">
        <v>3807</v>
      </c>
      <c r="V85" s="961" t="s">
        <v>3807</v>
      </c>
      <c r="W85" s="950" t="s">
        <v>3807</v>
      </c>
      <c r="X85" s="950">
        <f t="shared" si="12"/>
        <v>0</v>
      </c>
      <c r="Y85" s="958" t="s">
        <v>3816</v>
      </c>
      <c r="Z85" s="961" t="s">
        <v>3807</v>
      </c>
      <c r="AA85" s="967">
        <f t="shared" si="13"/>
        <v>0</v>
      </c>
      <c r="AB85" s="1228" t="s">
        <v>3816</v>
      </c>
      <c r="AC85" s="961" t="s">
        <v>3807</v>
      </c>
      <c r="AD85" s="961" t="s">
        <v>3807</v>
      </c>
      <c r="AE85" s="1215">
        <f t="shared" si="14"/>
        <v>0</v>
      </c>
      <c r="AF85" s="958" t="s">
        <v>3807</v>
      </c>
      <c r="AG85" s="961" t="s">
        <v>3807</v>
      </c>
      <c r="AH85" s="961" t="s">
        <v>3807</v>
      </c>
      <c r="AI85" s="961" t="s">
        <v>3807</v>
      </c>
      <c r="AJ85" s="961" t="s">
        <v>3807</v>
      </c>
      <c r="AK85" s="961" t="s">
        <v>3807</v>
      </c>
      <c r="AL85" s="1215">
        <f t="shared" si="15"/>
        <v>0</v>
      </c>
      <c r="AM85" s="958" t="s">
        <v>3807</v>
      </c>
      <c r="AN85" s="961" t="s">
        <v>3807</v>
      </c>
      <c r="AO85" s="967">
        <f t="shared" si="16"/>
        <v>0</v>
      </c>
      <c r="AP85" s="1228" t="s">
        <v>3816</v>
      </c>
      <c r="AQ85" s="961" t="s">
        <v>3816</v>
      </c>
      <c r="AR85" s="961" t="s">
        <v>3816</v>
      </c>
      <c r="AS85" s="1215">
        <f t="shared" si="17"/>
        <v>0</v>
      </c>
      <c r="AT85" s="1265"/>
      <c r="AU85" s="1265"/>
      <c r="AV85" s="1265"/>
      <c r="AW85" s="1265"/>
      <c r="AX85" s="1203"/>
      <c r="AY85" s="1203" t="s">
        <v>3746</v>
      </c>
      <c r="AZ85" s="1221" t="s">
        <v>3762</v>
      </c>
      <c r="BA85" s="950" t="s">
        <v>3779</v>
      </c>
      <c r="BB85" s="950" t="s">
        <v>3779</v>
      </c>
      <c r="BC85" s="950"/>
      <c r="BD85" s="950"/>
      <c r="BE85" s="950"/>
      <c r="BF85" s="950"/>
      <c r="BG85" s="950"/>
      <c r="BH85" s="950" t="s">
        <v>3779</v>
      </c>
      <c r="BI85" s="950"/>
    </row>
    <row r="86" spans="1:61" ht="16.149999999999999" hidden="1" customHeight="1" thickBot="1">
      <c r="A86" s="1706"/>
      <c r="B86" s="1485"/>
      <c r="C86" s="1197" t="s">
        <v>3269</v>
      </c>
      <c r="D86" s="1228" t="s">
        <v>3807</v>
      </c>
      <c r="E86" s="961" t="s">
        <v>3807</v>
      </c>
      <c r="F86" s="961" t="s">
        <v>3807</v>
      </c>
      <c r="G86" s="961" t="s">
        <v>3807</v>
      </c>
      <c r="H86" s="961" t="s">
        <v>3807</v>
      </c>
      <c r="I86" s="950" t="s">
        <v>3807</v>
      </c>
      <c r="J86" s="950">
        <f t="shared" si="9"/>
        <v>0</v>
      </c>
      <c r="K86" s="958" t="s">
        <v>3816</v>
      </c>
      <c r="L86" s="961" t="s">
        <v>3807</v>
      </c>
      <c r="M86" s="967">
        <f t="shared" si="10"/>
        <v>0</v>
      </c>
      <c r="N86" s="1228" t="s">
        <v>3816</v>
      </c>
      <c r="O86" s="961" t="s">
        <v>3816</v>
      </c>
      <c r="P86" s="961" t="s">
        <v>3816</v>
      </c>
      <c r="Q86" s="1215">
        <f t="shared" si="11"/>
        <v>0</v>
      </c>
      <c r="R86" s="958" t="s">
        <v>3807</v>
      </c>
      <c r="S86" s="961" t="s">
        <v>3807</v>
      </c>
      <c r="T86" s="961" t="s">
        <v>3807</v>
      </c>
      <c r="U86" s="961" t="s">
        <v>3807</v>
      </c>
      <c r="V86" s="961" t="s">
        <v>3807</v>
      </c>
      <c r="W86" s="950" t="s">
        <v>3807</v>
      </c>
      <c r="X86" s="950">
        <f t="shared" si="12"/>
        <v>0</v>
      </c>
      <c r="Y86" s="958" t="s">
        <v>3816</v>
      </c>
      <c r="Z86" s="961" t="s">
        <v>3807</v>
      </c>
      <c r="AA86" s="967">
        <f t="shared" si="13"/>
        <v>0</v>
      </c>
      <c r="AB86" s="1228" t="s">
        <v>3807</v>
      </c>
      <c r="AC86" s="961" t="s">
        <v>3807</v>
      </c>
      <c r="AD86" s="961" t="s">
        <v>3807</v>
      </c>
      <c r="AE86" s="1215">
        <f t="shared" si="14"/>
        <v>0</v>
      </c>
      <c r="AF86" s="958" t="s">
        <v>3807</v>
      </c>
      <c r="AG86" s="961" t="s">
        <v>3807</v>
      </c>
      <c r="AH86" s="961" t="s">
        <v>3807</v>
      </c>
      <c r="AI86" s="961" t="s">
        <v>3807</v>
      </c>
      <c r="AJ86" s="961" t="s">
        <v>3807</v>
      </c>
      <c r="AK86" s="961" t="s">
        <v>3807</v>
      </c>
      <c r="AL86" s="1215">
        <f t="shared" si="15"/>
        <v>0</v>
      </c>
      <c r="AM86" s="958" t="s">
        <v>3807</v>
      </c>
      <c r="AN86" s="961" t="s">
        <v>3807</v>
      </c>
      <c r="AO86" s="967">
        <f t="shared" si="16"/>
        <v>0</v>
      </c>
      <c r="AP86" s="1228" t="s">
        <v>3816</v>
      </c>
      <c r="AQ86" s="961" t="s">
        <v>3816</v>
      </c>
      <c r="AR86" s="961" t="s">
        <v>3816</v>
      </c>
      <c r="AS86" s="1215">
        <f t="shared" si="17"/>
        <v>0</v>
      </c>
      <c r="AT86" s="1265"/>
      <c r="AU86" s="1265"/>
      <c r="AV86" s="1265"/>
      <c r="AW86" s="1265"/>
      <c r="AX86" s="1203"/>
      <c r="AY86" s="1203" t="s">
        <v>3746</v>
      </c>
      <c r="AZ86" s="1221" t="s">
        <v>3764</v>
      </c>
      <c r="BA86" s="950"/>
      <c r="BB86" s="950"/>
      <c r="BC86" s="950"/>
      <c r="BD86" s="950"/>
      <c r="BE86" s="950"/>
      <c r="BF86" s="950"/>
      <c r="BG86" s="950"/>
      <c r="BH86" s="950"/>
      <c r="BI86" s="950"/>
    </row>
    <row r="87" spans="1:61" ht="16.149999999999999" hidden="1" customHeight="1" thickBot="1">
      <c r="A87" s="1706"/>
      <c r="B87" s="1485"/>
      <c r="C87" s="1197" t="s">
        <v>121</v>
      </c>
      <c r="D87" s="1228" t="s">
        <v>3807</v>
      </c>
      <c r="E87" s="961" t="s">
        <v>3807</v>
      </c>
      <c r="F87" s="961" t="s">
        <v>3807</v>
      </c>
      <c r="G87" s="961" t="s">
        <v>3807</v>
      </c>
      <c r="H87" s="961" t="s">
        <v>3807</v>
      </c>
      <c r="I87" s="950" t="s">
        <v>3807</v>
      </c>
      <c r="J87" s="950">
        <f t="shared" si="9"/>
        <v>0</v>
      </c>
      <c r="K87" s="958" t="s">
        <v>3816</v>
      </c>
      <c r="L87" s="961" t="s">
        <v>3807</v>
      </c>
      <c r="M87" s="967">
        <f t="shared" si="10"/>
        <v>0</v>
      </c>
      <c r="N87" s="1228" t="s">
        <v>3816</v>
      </c>
      <c r="O87" s="961" t="s">
        <v>3816</v>
      </c>
      <c r="P87" s="961" t="s">
        <v>3816</v>
      </c>
      <c r="Q87" s="1215">
        <f t="shared" si="11"/>
        <v>0</v>
      </c>
      <c r="R87" s="958" t="s">
        <v>3807</v>
      </c>
      <c r="S87" s="961" t="s">
        <v>3807</v>
      </c>
      <c r="T87" s="961" t="s">
        <v>3807</v>
      </c>
      <c r="U87" s="961" t="s">
        <v>3807</v>
      </c>
      <c r="V87" s="961" t="s">
        <v>3807</v>
      </c>
      <c r="W87" s="950" t="s">
        <v>3807</v>
      </c>
      <c r="X87" s="950">
        <f t="shared" si="12"/>
        <v>0</v>
      </c>
      <c r="Y87" s="958" t="s">
        <v>3816</v>
      </c>
      <c r="Z87" s="961" t="s">
        <v>3807</v>
      </c>
      <c r="AA87" s="967">
        <f t="shared" si="13"/>
        <v>0</v>
      </c>
      <c r="AB87" s="1228" t="s">
        <v>3807</v>
      </c>
      <c r="AC87" s="961" t="s">
        <v>3807</v>
      </c>
      <c r="AD87" s="961" t="s">
        <v>3807</v>
      </c>
      <c r="AE87" s="1215">
        <f t="shared" si="14"/>
        <v>0</v>
      </c>
      <c r="AF87" s="958" t="s">
        <v>3807</v>
      </c>
      <c r="AG87" s="961" t="s">
        <v>3807</v>
      </c>
      <c r="AH87" s="961" t="s">
        <v>3807</v>
      </c>
      <c r="AI87" s="961" t="s">
        <v>3807</v>
      </c>
      <c r="AJ87" s="961" t="s">
        <v>3807</v>
      </c>
      <c r="AK87" s="961" t="s">
        <v>3807</v>
      </c>
      <c r="AL87" s="1215">
        <f t="shared" si="15"/>
        <v>0</v>
      </c>
      <c r="AM87" s="958" t="s">
        <v>3807</v>
      </c>
      <c r="AN87" s="961" t="s">
        <v>3807</v>
      </c>
      <c r="AO87" s="967">
        <f t="shared" si="16"/>
        <v>0</v>
      </c>
      <c r="AP87" s="1228" t="s">
        <v>3816</v>
      </c>
      <c r="AQ87" s="961" t="s">
        <v>3816</v>
      </c>
      <c r="AR87" s="961" t="s">
        <v>3816</v>
      </c>
      <c r="AS87" s="1215">
        <f t="shared" si="17"/>
        <v>0</v>
      </c>
      <c r="AT87" s="1265"/>
      <c r="AU87" s="1265"/>
      <c r="AV87" s="1265"/>
      <c r="AW87" s="1265"/>
      <c r="AX87" s="1203"/>
      <c r="AY87" s="1203" t="s">
        <v>3745</v>
      </c>
      <c r="AZ87" s="1221" t="s">
        <v>3764</v>
      </c>
      <c r="BA87" s="950"/>
      <c r="BB87" s="950"/>
      <c r="BC87" s="950"/>
      <c r="BD87" s="950"/>
      <c r="BE87" s="950"/>
      <c r="BF87" s="950"/>
      <c r="BG87" s="950"/>
      <c r="BH87" s="950"/>
      <c r="BI87" s="950"/>
    </row>
    <row r="88" spans="1:61" ht="16.149999999999999" hidden="1" customHeight="1" thickBot="1">
      <c r="A88" s="1706"/>
      <c r="B88" s="1485"/>
      <c r="C88" s="1197" t="s">
        <v>56</v>
      </c>
      <c r="D88" s="1228" t="s">
        <v>3807</v>
      </c>
      <c r="E88" s="961" t="s">
        <v>3807</v>
      </c>
      <c r="F88" s="961" t="s">
        <v>3807</v>
      </c>
      <c r="G88" s="961" t="s">
        <v>3807</v>
      </c>
      <c r="H88" s="961" t="s">
        <v>3807</v>
      </c>
      <c r="I88" s="950" t="s">
        <v>3807</v>
      </c>
      <c r="J88" s="950">
        <f t="shared" si="9"/>
        <v>0</v>
      </c>
      <c r="K88" s="958" t="s">
        <v>3816</v>
      </c>
      <c r="L88" s="961" t="s">
        <v>3807</v>
      </c>
      <c r="M88" s="967">
        <f t="shared" si="10"/>
        <v>0</v>
      </c>
      <c r="N88" s="1228" t="s">
        <v>3816</v>
      </c>
      <c r="O88" s="961" t="s">
        <v>3816</v>
      </c>
      <c r="P88" s="961" t="s">
        <v>3816</v>
      </c>
      <c r="Q88" s="1215">
        <f t="shared" si="11"/>
        <v>0</v>
      </c>
      <c r="R88" s="958" t="s">
        <v>3807</v>
      </c>
      <c r="S88" s="961" t="s">
        <v>3807</v>
      </c>
      <c r="T88" s="961" t="s">
        <v>3807</v>
      </c>
      <c r="U88" s="961" t="s">
        <v>3807</v>
      </c>
      <c r="V88" s="961" t="s">
        <v>3807</v>
      </c>
      <c r="W88" s="950" t="s">
        <v>3807</v>
      </c>
      <c r="X88" s="950">
        <f t="shared" si="12"/>
        <v>0</v>
      </c>
      <c r="Y88" s="958" t="s">
        <v>3816</v>
      </c>
      <c r="Z88" s="961" t="s">
        <v>3807</v>
      </c>
      <c r="AA88" s="967">
        <f t="shared" si="13"/>
        <v>0</v>
      </c>
      <c r="AB88" s="1228" t="s">
        <v>3816</v>
      </c>
      <c r="AC88" s="961" t="s">
        <v>3807</v>
      </c>
      <c r="AD88" s="961" t="s">
        <v>3807</v>
      </c>
      <c r="AE88" s="1215">
        <f t="shared" si="14"/>
        <v>0</v>
      </c>
      <c r="AF88" s="958" t="s">
        <v>3807</v>
      </c>
      <c r="AG88" s="961" t="s">
        <v>3807</v>
      </c>
      <c r="AH88" s="961" t="s">
        <v>3807</v>
      </c>
      <c r="AI88" s="961" t="s">
        <v>3807</v>
      </c>
      <c r="AJ88" s="961" t="s">
        <v>3807</v>
      </c>
      <c r="AK88" s="961" t="s">
        <v>3807</v>
      </c>
      <c r="AL88" s="1215">
        <f t="shared" si="15"/>
        <v>0</v>
      </c>
      <c r="AM88" s="958" t="s">
        <v>3807</v>
      </c>
      <c r="AN88" s="961" t="s">
        <v>3807</v>
      </c>
      <c r="AO88" s="967">
        <f t="shared" si="16"/>
        <v>0</v>
      </c>
      <c r="AP88" s="1228" t="s">
        <v>3816</v>
      </c>
      <c r="AQ88" s="961" t="s">
        <v>3816</v>
      </c>
      <c r="AR88" s="961" t="s">
        <v>3816</v>
      </c>
      <c r="AS88" s="1215">
        <f t="shared" si="17"/>
        <v>0</v>
      </c>
      <c r="AT88" s="1265"/>
      <c r="AU88" s="1265"/>
      <c r="AV88" s="1265"/>
      <c r="AW88" s="1265"/>
      <c r="AX88" s="1203"/>
      <c r="AY88" s="1203"/>
      <c r="AZ88" s="1222" t="s">
        <v>3763</v>
      </c>
      <c r="BA88" s="950"/>
      <c r="BB88" s="950"/>
      <c r="BC88" s="950"/>
      <c r="BD88" s="950"/>
      <c r="BE88" s="950"/>
      <c r="BF88" s="950"/>
      <c r="BG88" s="950"/>
      <c r="BH88" s="950"/>
      <c r="BI88" s="950"/>
    </row>
    <row r="89" spans="1:61" ht="16.149999999999999" hidden="1" customHeight="1" thickBot="1">
      <c r="A89" s="1706"/>
      <c r="B89" s="1485"/>
      <c r="C89" s="1197" t="s">
        <v>57</v>
      </c>
      <c r="D89" s="1228" t="s">
        <v>3807</v>
      </c>
      <c r="E89" s="961" t="s">
        <v>3807</v>
      </c>
      <c r="F89" s="961" t="s">
        <v>3807</v>
      </c>
      <c r="G89" s="961" t="s">
        <v>3807</v>
      </c>
      <c r="H89" s="961" t="s">
        <v>3807</v>
      </c>
      <c r="I89" s="950" t="s">
        <v>3807</v>
      </c>
      <c r="J89" s="950">
        <f t="shared" si="9"/>
        <v>0</v>
      </c>
      <c r="K89" s="958" t="s">
        <v>3816</v>
      </c>
      <c r="L89" s="961" t="s">
        <v>3807</v>
      </c>
      <c r="M89" s="967">
        <f t="shared" si="10"/>
        <v>0</v>
      </c>
      <c r="N89" s="1228" t="s">
        <v>3816</v>
      </c>
      <c r="O89" s="961" t="s">
        <v>3816</v>
      </c>
      <c r="P89" s="961" t="s">
        <v>3816</v>
      </c>
      <c r="Q89" s="1215">
        <f t="shared" si="11"/>
        <v>0</v>
      </c>
      <c r="R89" s="958" t="s">
        <v>3807</v>
      </c>
      <c r="S89" s="961" t="s">
        <v>3807</v>
      </c>
      <c r="T89" s="961" t="s">
        <v>3807</v>
      </c>
      <c r="U89" s="961" t="s">
        <v>3807</v>
      </c>
      <c r="V89" s="961" t="s">
        <v>3807</v>
      </c>
      <c r="W89" s="950" t="s">
        <v>3807</v>
      </c>
      <c r="X89" s="950">
        <f t="shared" si="12"/>
        <v>0</v>
      </c>
      <c r="Y89" s="958" t="s">
        <v>3816</v>
      </c>
      <c r="Z89" s="961" t="s">
        <v>3807</v>
      </c>
      <c r="AA89" s="967">
        <f t="shared" si="13"/>
        <v>0</v>
      </c>
      <c r="AB89" s="1228" t="s">
        <v>3816</v>
      </c>
      <c r="AC89" s="961" t="s">
        <v>3807</v>
      </c>
      <c r="AD89" s="961" t="s">
        <v>3807</v>
      </c>
      <c r="AE89" s="1215">
        <f t="shared" si="14"/>
        <v>0</v>
      </c>
      <c r="AF89" s="958" t="s">
        <v>3807</v>
      </c>
      <c r="AG89" s="961" t="s">
        <v>3807</v>
      </c>
      <c r="AH89" s="961" t="s">
        <v>3807</v>
      </c>
      <c r="AI89" s="961" t="s">
        <v>3807</v>
      </c>
      <c r="AJ89" s="961" t="s">
        <v>3807</v>
      </c>
      <c r="AK89" s="961" t="s">
        <v>3807</v>
      </c>
      <c r="AL89" s="1215">
        <f t="shared" si="15"/>
        <v>0</v>
      </c>
      <c r="AM89" s="958" t="s">
        <v>3807</v>
      </c>
      <c r="AN89" s="961" t="s">
        <v>3807</v>
      </c>
      <c r="AO89" s="967">
        <f t="shared" si="16"/>
        <v>0</v>
      </c>
      <c r="AP89" s="1228" t="s">
        <v>3816</v>
      </c>
      <c r="AQ89" s="961" t="s">
        <v>3816</v>
      </c>
      <c r="AR89" s="961" t="s">
        <v>3816</v>
      </c>
      <c r="AS89" s="1215">
        <f t="shared" si="17"/>
        <v>0</v>
      </c>
      <c r="AT89" s="1265"/>
      <c r="AU89" s="1265"/>
      <c r="AV89" s="1265"/>
      <c r="AW89" s="1265"/>
      <c r="AX89" s="1203"/>
      <c r="AY89" s="1203" t="s">
        <v>3747</v>
      </c>
      <c r="AZ89" s="1221" t="s">
        <v>3764</v>
      </c>
      <c r="BA89" s="950"/>
      <c r="BB89" s="950"/>
      <c r="BC89" s="950"/>
      <c r="BD89" s="950"/>
      <c r="BE89" s="950"/>
      <c r="BF89" s="950"/>
      <c r="BG89" s="950"/>
      <c r="BH89" s="950"/>
      <c r="BI89" s="950"/>
    </row>
    <row r="90" spans="1:61" ht="16.899999999999999" hidden="1" customHeight="1" thickBot="1">
      <c r="A90" s="1706"/>
      <c r="B90" s="1485"/>
      <c r="C90" s="1197" t="s">
        <v>58</v>
      </c>
      <c r="D90" s="1228" t="s">
        <v>3807</v>
      </c>
      <c r="E90" s="961" t="s">
        <v>3807</v>
      </c>
      <c r="F90" s="961" t="s">
        <v>3807</v>
      </c>
      <c r="G90" s="961" t="s">
        <v>3807</v>
      </c>
      <c r="H90" s="961" t="s">
        <v>3807</v>
      </c>
      <c r="I90" s="950" t="s">
        <v>3807</v>
      </c>
      <c r="J90" s="950">
        <f t="shared" si="9"/>
        <v>0</v>
      </c>
      <c r="K90" s="958" t="s">
        <v>3816</v>
      </c>
      <c r="L90" s="961" t="s">
        <v>3807</v>
      </c>
      <c r="M90" s="967">
        <f t="shared" si="10"/>
        <v>0</v>
      </c>
      <c r="N90" s="1228" t="s">
        <v>3816</v>
      </c>
      <c r="O90" s="961" t="s">
        <v>3816</v>
      </c>
      <c r="P90" s="961" t="s">
        <v>3816</v>
      </c>
      <c r="Q90" s="1215">
        <f t="shared" si="11"/>
        <v>0</v>
      </c>
      <c r="R90" s="958" t="s">
        <v>3807</v>
      </c>
      <c r="S90" s="961" t="s">
        <v>3807</v>
      </c>
      <c r="T90" s="961" t="s">
        <v>3807</v>
      </c>
      <c r="U90" s="961" t="s">
        <v>3807</v>
      </c>
      <c r="V90" s="961" t="s">
        <v>3807</v>
      </c>
      <c r="W90" s="950" t="s">
        <v>3807</v>
      </c>
      <c r="X90" s="950">
        <f t="shared" si="12"/>
        <v>0</v>
      </c>
      <c r="Y90" s="958" t="s">
        <v>3816</v>
      </c>
      <c r="Z90" s="961" t="s">
        <v>3807</v>
      </c>
      <c r="AA90" s="967">
        <f t="shared" si="13"/>
        <v>0</v>
      </c>
      <c r="AB90" s="1228" t="s">
        <v>3816</v>
      </c>
      <c r="AC90" s="961" t="s">
        <v>3807</v>
      </c>
      <c r="AD90" s="961" t="s">
        <v>3807</v>
      </c>
      <c r="AE90" s="1215">
        <f t="shared" si="14"/>
        <v>0</v>
      </c>
      <c r="AF90" s="958" t="s">
        <v>3807</v>
      </c>
      <c r="AG90" s="961" t="s">
        <v>3807</v>
      </c>
      <c r="AH90" s="961" t="s">
        <v>3807</v>
      </c>
      <c r="AI90" s="961" t="s">
        <v>3807</v>
      </c>
      <c r="AJ90" s="961" t="s">
        <v>3807</v>
      </c>
      <c r="AK90" s="961" t="s">
        <v>3807</v>
      </c>
      <c r="AL90" s="1215">
        <f t="shared" si="15"/>
        <v>0</v>
      </c>
      <c r="AM90" s="958" t="s">
        <v>3807</v>
      </c>
      <c r="AN90" s="961" t="s">
        <v>3807</v>
      </c>
      <c r="AO90" s="967">
        <f t="shared" si="16"/>
        <v>0</v>
      </c>
      <c r="AP90" s="1228" t="s">
        <v>3816</v>
      </c>
      <c r="AQ90" s="961" t="s">
        <v>3816</v>
      </c>
      <c r="AR90" s="961" t="s">
        <v>3816</v>
      </c>
      <c r="AS90" s="1215">
        <f t="shared" si="17"/>
        <v>0</v>
      </c>
      <c r="AT90" s="1265"/>
      <c r="AU90" s="1265"/>
      <c r="AV90" s="1265"/>
      <c r="AW90" s="1265"/>
      <c r="AX90" s="1203"/>
      <c r="AY90" s="1203" t="s">
        <v>3748</v>
      </c>
      <c r="AZ90" s="1221" t="s">
        <v>3764</v>
      </c>
      <c r="BA90" s="950"/>
      <c r="BB90" s="950"/>
      <c r="BC90" s="950"/>
      <c r="BD90" s="950"/>
      <c r="BE90" s="950"/>
      <c r="BF90" s="950"/>
      <c r="BG90" s="950"/>
      <c r="BH90" s="950"/>
      <c r="BI90" s="950"/>
    </row>
    <row r="91" spans="1:61" ht="16.149999999999999" hidden="1" customHeight="1" thickBot="1">
      <c r="A91" s="1706"/>
      <c r="B91" s="1485"/>
      <c r="C91" s="1197" t="s">
        <v>59</v>
      </c>
      <c r="D91" s="1228" t="s">
        <v>3807</v>
      </c>
      <c r="E91" s="961" t="s">
        <v>3807</v>
      </c>
      <c r="F91" s="961" t="s">
        <v>3807</v>
      </c>
      <c r="G91" s="961" t="s">
        <v>3807</v>
      </c>
      <c r="H91" s="961" t="s">
        <v>3807</v>
      </c>
      <c r="I91" s="950" t="s">
        <v>3807</v>
      </c>
      <c r="J91" s="950">
        <f t="shared" si="9"/>
        <v>0</v>
      </c>
      <c r="K91" s="958" t="s">
        <v>3816</v>
      </c>
      <c r="L91" s="961" t="s">
        <v>3807</v>
      </c>
      <c r="M91" s="967">
        <f t="shared" si="10"/>
        <v>0</v>
      </c>
      <c r="N91" s="1228" t="s">
        <v>3816</v>
      </c>
      <c r="O91" s="961" t="s">
        <v>3816</v>
      </c>
      <c r="P91" s="961" t="s">
        <v>3816</v>
      </c>
      <c r="Q91" s="1215">
        <f t="shared" si="11"/>
        <v>0</v>
      </c>
      <c r="R91" s="958" t="s">
        <v>3807</v>
      </c>
      <c r="S91" s="961" t="s">
        <v>3807</v>
      </c>
      <c r="T91" s="961" t="s">
        <v>3807</v>
      </c>
      <c r="U91" s="961" t="s">
        <v>3807</v>
      </c>
      <c r="V91" s="961" t="s">
        <v>3807</v>
      </c>
      <c r="W91" s="950" t="s">
        <v>3807</v>
      </c>
      <c r="X91" s="950">
        <f t="shared" si="12"/>
        <v>0</v>
      </c>
      <c r="Y91" s="958" t="s">
        <v>3816</v>
      </c>
      <c r="Z91" s="961" t="s">
        <v>3807</v>
      </c>
      <c r="AA91" s="967">
        <f t="shared" si="13"/>
        <v>0</v>
      </c>
      <c r="AB91" s="1228" t="s">
        <v>3816</v>
      </c>
      <c r="AC91" s="961" t="s">
        <v>3807</v>
      </c>
      <c r="AD91" s="961" t="s">
        <v>3807</v>
      </c>
      <c r="AE91" s="1215">
        <f t="shared" si="14"/>
        <v>0</v>
      </c>
      <c r="AF91" s="958" t="s">
        <v>3807</v>
      </c>
      <c r="AG91" s="961" t="s">
        <v>3807</v>
      </c>
      <c r="AH91" s="961" t="s">
        <v>3807</v>
      </c>
      <c r="AI91" s="961" t="s">
        <v>3807</v>
      </c>
      <c r="AJ91" s="961" t="s">
        <v>3807</v>
      </c>
      <c r="AK91" s="961" t="s">
        <v>3807</v>
      </c>
      <c r="AL91" s="1215">
        <f t="shared" si="15"/>
        <v>0</v>
      </c>
      <c r="AM91" s="958" t="s">
        <v>3807</v>
      </c>
      <c r="AN91" s="961" t="s">
        <v>3807</v>
      </c>
      <c r="AO91" s="967">
        <f t="shared" si="16"/>
        <v>0</v>
      </c>
      <c r="AP91" s="1228" t="s">
        <v>3816</v>
      </c>
      <c r="AQ91" s="961" t="s">
        <v>3816</v>
      </c>
      <c r="AR91" s="961" t="s">
        <v>3816</v>
      </c>
      <c r="AS91" s="1215">
        <f t="shared" si="17"/>
        <v>0</v>
      </c>
      <c r="AT91" s="1265"/>
      <c r="AU91" s="1265"/>
      <c r="AV91" s="1265"/>
      <c r="AW91" s="1265"/>
      <c r="AX91" s="1203"/>
      <c r="AY91" s="1203" t="s">
        <v>3749</v>
      </c>
      <c r="AZ91" s="1221" t="s">
        <v>3764</v>
      </c>
      <c r="BA91" s="950"/>
      <c r="BB91" s="950"/>
      <c r="BC91" s="950"/>
      <c r="BD91" s="950"/>
      <c r="BE91" s="950"/>
      <c r="BF91" s="950"/>
      <c r="BG91" s="950"/>
      <c r="BH91" s="950"/>
      <c r="BI91" s="950"/>
    </row>
    <row r="92" spans="1:61" ht="16.149999999999999" hidden="1" customHeight="1" thickBot="1">
      <c r="A92" s="1706"/>
      <c r="B92" s="1485"/>
      <c r="C92" s="1197" t="s">
        <v>209</v>
      </c>
      <c r="D92" s="1228" t="s">
        <v>3807</v>
      </c>
      <c r="E92" s="961" t="s">
        <v>3807</v>
      </c>
      <c r="F92" s="961" t="s">
        <v>3807</v>
      </c>
      <c r="G92" s="961" t="s">
        <v>3807</v>
      </c>
      <c r="H92" s="961" t="s">
        <v>3807</v>
      </c>
      <c r="I92" s="950" t="s">
        <v>3807</v>
      </c>
      <c r="J92" s="950">
        <f t="shared" si="9"/>
        <v>0</v>
      </c>
      <c r="K92" s="958" t="s">
        <v>3816</v>
      </c>
      <c r="L92" s="961" t="s">
        <v>3807</v>
      </c>
      <c r="M92" s="967">
        <f t="shared" si="10"/>
        <v>0</v>
      </c>
      <c r="N92" s="1228" t="s">
        <v>3816</v>
      </c>
      <c r="O92" s="961" t="s">
        <v>3816</v>
      </c>
      <c r="P92" s="961" t="s">
        <v>3816</v>
      </c>
      <c r="Q92" s="1215">
        <f t="shared" si="11"/>
        <v>0</v>
      </c>
      <c r="R92" s="958" t="s">
        <v>3807</v>
      </c>
      <c r="S92" s="961" t="s">
        <v>3807</v>
      </c>
      <c r="T92" s="961" t="s">
        <v>3807</v>
      </c>
      <c r="U92" s="961" t="s">
        <v>3807</v>
      </c>
      <c r="V92" s="961" t="s">
        <v>3807</v>
      </c>
      <c r="W92" s="950" t="s">
        <v>3807</v>
      </c>
      <c r="X92" s="950">
        <f t="shared" si="12"/>
        <v>0</v>
      </c>
      <c r="Y92" s="958" t="s">
        <v>3816</v>
      </c>
      <c r="Z92" s="961" t="s">
        <v>3807</v>
      </c>
      <c r="AA92" s="967">
        <f t="shared" si="13"/>
        <v>0</v>
      </c>
      <c r="AB92" s="1228" t="s">
        <v>3816</v>
      </c>
      <c r="AC92" s="961" t="s">
        <v>3807</v>
      </c>
      <c r="AD92" s="961" t="s">
        <v>3807</v>
      </c>
      <c r="AE92" s="1215">
        <f t="shared" si="14"/>
        <v>0</v>
      </c>
      <c r="AF92" s="958" t="s">
        <v>3807</v>
      </c>
      <c r="AG92" s="961" t="s">
        <v>3807</v>
      </c>
      <c r="AH92" s="961" t="s">
        <v>3807</v>
      </c>
      <c r="AI92" s="961" t="s">
        <v>3807</v>
      </c>
      <c r="AJ92" s="961" t="s">
        <v>3807</v>
      </c>
      <c r="AK92" s="961" t="s">
        <v>3807</v>
      </c>
      <c r="AL92" s="1215">
        <f t="shared" si="15"/>
        <v>0</v>
      </c>
      <c r="AM92" s="958" t="s">
        <v>3807</v>
      </c>
      <c r="AN92" s="961" t="s">
        <v>3807</v>
      </c>
      <c r="AO92" s="967">
        <f t="shared" si="16"/>
        <v>0</v>
      </c>
      <c r="AP92" s="1228" t="s">
        <v>3816</v>
      </c>
      <c r="AQ92" s="961" t="s">
        <v>3816</v>
      </c>
      <c r="AR92" s="961" t="s">
        <v>3816</v>
      </c>
      <c r="AS92" s="1215">
        <f t="shared" si="17"/>
        <v>0</v>
      </c>
      <c r="AT92" s="1265"/>
      <c r="AU92" s="1265"/>
      <c r="AV92" s="1265"/>
      <c r="AW92" s="1265"/>
      <c r="AX92" s="1203"/>
      <c r="AY92" s="1203" t="s">
        <v>3750</v>
      </c>
      <c r="AZ92" s="1221" t="s">
        <v>3764</v>
      </c>
      <c r="BA92" s="950"/>
      <c r="BB92" s="950"/>
      <c r="BC92" s="950"/>
      <c r="BD92" s="950"/>
      <c r="BE92" s="950"/>
      <c r="BF92" s="950"/>
      <c r="BG92" s="950"/>
      <c r="BH92" s="950"/>
      <c r="BI92" s="950"/>
    </row>
    <row r="93" spans="1:61" ht="16.149999999999999" customHeight="1" thickBot="1">
      <c r="A93" s="1706"/>
      <c r="B93" s="1257">
        <v>4</v>
      </c>
      <c r="C93" s="1241" t="s">
        <v>3273</v>
      </c>
      <c r="D93" s="1202" t="s">
        <v>3814</v>
      </c>
      <c r="E93" s="957" t="s">
        <v>3811</v>
      </c>
      <c r="F93" s="957" t="s">
        <v>3811</v>
      </c>
      <c r="G93" s="957" t="s">
        <v>3811</v>
      </c>
      <c r="H93" s="957" t="s">
        <v>3811</v>
      </c>
      <c r="I93" s="950" t="s">
        <v>3807</v>
      </c>
      <c r="J93" s="950">
        <f t="shared" si="9"/>
        <v>0</v>
      </c>
      <c r="K93" s="965" t="s">
        <v>3814</v>
      </c>
      <c r="L93" s="957" t="s">
        <v>3811</v>
      </c>
      <c r="M93" s="967">
        <f t="shared" si="10"/>
        <v>0</v>
      </c>
      <c r="N93" s="1202" t="s">
        <v>3814</v>
      </c>
      <c r="O93" s="957" t="s">
        <v>3811</v>
      </c>
      <c r="P93" s="957" t="s">
        <v>3811</v>
      </c>
      <c r="Q93" s="1215">
        <f t="shared" si="11"/>
        <v>0</v>
      </c>
      <c r="R93" s="965" t="s">
        <v>3814</v>
      </c>
      <c r="S93" s="957" t="s">
        <v>3811</v>
      </c>
      <c r="T93" s="957" t="s">
        <v>3811</v>
      </c>
      <c r="U93" s="957" t="s">
        <v>3811</v>
      </c>
      <c r="V93" s="957" t="s">
        <v>3811</v>
      </c>
      <c r="W93" s="950" t="s">
        <v>3807</v>
      </c>
      <c r="X93" s="950">
        <f t="shared" si="12"/>
        <v>0</v>
      </c>
      <c r="Y93" s="965" t="s">
        <v>3814</v>
      </c>
      <c r="Z93" s="957" t="s">
        <v>3811</v>
      </c>
      <c r="AA93" s="967">
        <f t="shared" si="13"/>
        <v>0</v>
      </c>
      <c r="AB93" s="1202" t="s">
        <v>3814</v>
      </c>
      <c r="AC93" s="957" t="s">
        <v>3811</v>
      </c>
      <c r="AD93" s="957" t="s">
        <v>3811</v>
      </c>
      <c r="AE93" s="1215">
        <f t="shared" si="14"/>
        <v>0</v>
      </c>
      <c r="AF93" s="958" t="s">
        <v>3807</v>
      </c>
      <c r="AG93" s="961" t="s">
        <v>3807</v>
      </c>
      <c r="AH93" s="961" t="s">
        <v>3807</v>
      </c>
      <c r="AI93" s="961" t="s">
        <v>3807</v>
      </c>
      <c r="AJ93" s="961" t="s">
        <v>3807</v>
      </c>
      <c r="AK93" s="961" t="s">
        <v>3807</v>
      </c>
      <c r="AL93" s="1215">
        <f t="shared" si="15"/>
        <v>0</v>
      </c>
      <c r="AM93" s="958" t="s">
        <v>3807</v>
      </c>
      <c r="AN93" s="961" t="s">
        <v>3807</v>
      </c>
      <c r="AO93" s="967">
        <f t="shared" si="16"/>
        <v>0</v>
      </c>
      <c r="AP93" s="1228" t="s">
        <v>3807</v>
      </c>
      <c r="AQ93" s="961" t="s">
        <v>3807</v>
      </c>
      <c r="AR93" s="961" t="s">
        <v>3807</v>
      </c>
      <c r="AS93" s="1215">
        <f t="shared" si="17"/>
        <v>0</v>
      </c>
      <c r="AT93" s="1265"/>
      <c r="AU93" s="1265"/>
      <c r="AV93" s="1265"/>
      <c r="AW93" s="1265"/>
      <c r="AX93" s="1702" t="s">
        <v>3859</v>
      </c>
      <c r="AY93" s="1697"/>
      <c r="AZ93" s="1221" t="s">
        <v>3766</v>
      </c>
      <c r="BA93" s="950" t="s">
        <v>3779</v>
      </c>
      <c r="BB93" s="950" t="s">
        <v>3779</v>
      </c>
      <c r="BC93" s="950"/>
      <c r="BD93" s="1257" t="s">
        <v>3779</v>
      </c>
      <c r="BE93" s="950"/>
      <c r="BF93" s="950"/>
      <c r="BG93" s="950"/>
      <c r="BH93" s="950" t="s">
        <v>3779</v>
      </c>
      <c r="BI93" s="950"/>
    </row>
    <row r="94" spans="1:61" ht="16.149999999999999" customHeight="1" thickBot="1">
      <c r="A94" s="1706"/>
      <c r="B94" s="1257">
        <v>4</v>
      </c>
      <c r="C94" s="1241" t="s">
        <v>3274</v>
      </c>
      <c r="D94" s="1202" t="s">
        <v>3814</v>
      </c>
      <c r="E94" s="957" t="s">
        <v>3811</v>
      </c>
      <c r="F94" s="957" t="s">
        <v>3811</v>
      </c>
      <c r="G94" s="957" t="s">
        <v>3811</v>
      </c>
      <c r="H94" s="957" t="s">
        <v>3811</v>
      </c>
      <c r="I94" s="950" t="s">
        <v>3807</v>
      </c>
      <c r="J94" s="950">
        <f t="shared" si="9"/>
        <v>0</v>
      </c>
      <c r="K94" s="965" t="s">
        <v>3814</v>
      </c>
      <c r="L94" s="957" t="s">
        <v>3811</v>
      </c>
      <c r="M94" s="967">
        <f t="shared" si="10"/>
        <v>0</v>
      </c>
      <c r="N94" s="1202" t="s">
        <v>3814</v>
      </c>
      <c r="O94" s="957" t="s">
        <v>3811</v>
      </c>
      <c r="P94" s="957" t="s">
        <v>3811</v>
      </c>
      <c r="Q94" s="1215">
        <f t="shared" si="11"/>
        <v>0</v>
      </c>
      <c r="R94" s="965" t="s">
        <v>3814</v>
      </c>
      <c r="S94" s="957" t="s">
        <v>3811</v>
      </c>
      <c r="T94" s="957" t="s">
        <v>3811</v>
      </c>
      <c r="U94" s="957" t="s">
        <v>3811</v>
      </c>
      <c r="V94" s="957" t="s">
        <v>3811</v>
      </c>
      <c r="W94" s="950" t="s">
        <v>3807</v>
      </c>
      <c r="X94" s="950">
        <f t="shared" si="12"/>
        <v>0</v>
      </c>
      <c r="Y94" s="965" t="s">
        <v>3814</v>
      </c>
      <c r="Z94" s="957" t="s">
        <v>3811</v>
      </c>
      <c r="AA94" s="967">
        <f t="shared" si="13"/>
        <v>0</v>
      </c>
      <c r="AB94" s="1202" t="s">
        <v>3814</v>
      </c>
      <c r="AC94" s="957" t="s">
        <v>3811</v>
      </c>
      <c r="AD94" s="957" t="s">
        <v>3811</v>
      </c>
      <c r="AE94" s="1215">
        <f t="shared" si="14"/>
        <v>0</v>
      </c>
      <c r="AF94" s="958" t="s">
        <v>3807</v>
      </c>
      <c r="AG94" s="961" t="s">
        <v>3807</v>
      </c>
      <c r="AH94" s="961" t="s">
        <v>3807</v>
      </c>
      <c r="AI94" s="961" t="s">
        <v>3807</v>
      </c>
      <c r="AJ94" s="961" t="s">
        <v>3807</v>
      </c>
      <c r="AK94" s="961" t="s">
        <v>3807</v>
      </c>
      <c r="AL94" s="1215">
        <f t="shared" si="15"/>
        <v>0</v>
      </c>
      <c r="AM94" s="958" t="s">
        <v>3807</v>
      </c>
      <c r="AN94" s="961" t="s">
        <v>3807</v>
      </c>
      <c r="AO94" s="967">
        <f t="shared" si="16"/>
        <v>0</v>
      </c>
      <c r="AP94" s="1228" t="s">
        <v>3807</v>
      </c>
      <c r="AQ94" s="961" t="s">
        <v>3807</v>
      </c>
      <c r="AR94" s="961" t="s">
        <v>3807</v>
      </c>
      <c r="AS94" s="1215">
        <f t="shared" si="17"/>
        <v>0</v>
      </c>
      <c r="AT94" s="1265"/>
      <c r="AU94" s="1265"/>
      <c r="AV94" s="1265"/>
      <c r="AW94" s="1265"/>
      <c r="AX94" s="1703"/>
      <c r="AY94" s="1698"/>
      <c r="AZ94" s="1221" t="s">
        <v>3766</v>
      </c>
      <c r="BA94" s="950" t="s">
        <v>3779</v>
      </c>
      <c r="BB94" s="950" t="s">
        <v>3779</v>
      </c>
      <c r="BC94" s="950"/>
      <c r="BD94" s="1257" t="s">
        <v>3779</v>
      </c>
      <c r="BE94" s="950"/>
      <c r="BF94" s="950"/>
      <c r="BG94" s="950"/>
      <c r="BH94" s="950" t="s">
        <v>3779</v>
      </c>
      <c r="BI94" s="950"/>
    </row>
    <row r="95" spans="1:61" ht="16.149999999999999" customHeight="1" thickBot="1">
      <c r="A95" s="1706"/>
      <c r="B95" s="1257">
        <v>4</v>
      </c>
      <c r="C95" s="1241" t="s">
        <v>3275</v>
      </c>
      <c r="D95" s="1202" t="s">
        <v>3814</v>
      </c>
      <c r="E95" s="957" t="s">
        <v>3811</v>
      </c>
      <c r="F95" s="957" t="s">
        <v>3811</v>
      </c>
      <c r="G95" s="957" t="s">
        <v>3811</v>
      </c>
      <c r="H95" s="957" t="s">
        <v>3811</v>
      </c>
      <c r="I95" s="950" t="s">
        <v>3807</v>
      </c>
      <c r="J95" s="950">
        <f t="shared" si="9"/>
        <v>0</v>
      </c>
      <c r="K95" s="965" t="s">
        <v>3814</v>
      </c>
      <c r="L95" s="957" t="s">
        <v>3811</v>
      </c>
      <c r="M95" s="967">
        <f t="shared" si="10"/>
        <v>0</v>
      </c>
      <c r="N95" s="1202" t="s">
        <v>3814</v>
      </c>
      <c r="O95" s="957" t="s">
        <v>3811</v>
      </c>
      <c r="P95" s="957" t="s">
        <v>3811</v>
      </c>
      <c r="Q95" s="1215">
        <f t="shared" si="11"/>
        <v>0</v>
      </c>
      <c r="R95" s="965" t="s">
        <v>3814</v>
      </c>
      <c r="S95" s="957" t="s">
        <v>3811</v>
      </c>
      <c r="T95" s="957" t="s">
        <v>3811</v>
      </c>
      <c r="U95" s="957" t="s">
        <v>3811</v>
      </c>
      <c r="V95" s="957" t="s">
        <v>3811</v>
      </c>
      <c r="W95" s="950" t="s">
        <v>3807</v>
      </c>
      <c r="X95" s="950">
        <f t="shared" si="12"/>
        <v>0</v>
      </c>
      <c r="Y95" s="965" t="s">
        <v>3814</v>
      </c>
      <c r="Z95" s="957" t="s">
        <v>3811</v>
      </c>
      <c r="AA95" s="967">
        <f t="shared" si="13"/>
        <v>0</v>
      </c>
      <c r="AB95" s="1202" t="s">
        <v>3814</v>
      </c>
      <c r="AC95" s="957" t="s">
        <v>3811</v>
      </c>
      <c r="AD95" s="957" t="s">
        <v>3811</v>
      </c>
      <c r="AE95" s="1215">
        <f t="shared" si="14"/>
        <v>0</v>
      </c>
      <c r="AF95" s="958" t="s">
        <v>3807</v>
      </c>
      <c r="AG95" s="961" t="s">
        <v>3807</v>
      </c>
      <c r="AH95" s="961" t="s">
        <v>3807</v>
      </c>
      <c r="AI95" s="961" t="s">
        <v>3807</v>
      </c>
      <c r="AJ95" s="961" t="s">
        <v>3807</v>
      </c>
      <c r="AK95" s="961" t="s">
        <v>3807</v>
      </c>
      <c r="AL95" s="1215">
        <f t="shared" si="15"/>
        <v>0</v>
      </c>
      <c r="AM95" s="958" t="s">
        <v>3807</v>
      </c>
      <c r="AN95" s="961" t="s">
        <v>3807</v>
      </c>
      <c r="AO95" s="967">
        <f t="shared" si="16"/>
        <v>0</v>
      </c>
      <c r="AP95" s="1228" t="s">
        <v>3807</v>
      </c>
      <c r="AQ95" s="961" t="s">
        <v>3807</v>
      </c>
      <c r="AR95" s="961" t="s">
        <v>3807</v>
      </c>
      <c r="AS95" s="1215">
        <f t="shared" si="17"/>
        <v>0</v>
      </c>
      <c r="AT95" s="1265"/>
      <c r="AU95" s="1265"/>
      <c r="AV95" s="1265"/>
      <c r="AW95" s="1265"/>
      <c r="AX95" s="1703"/>
      <c r="AY95" s="1698"/>
      <c r="AZ95" s="1221" t="s">
        <v>3766</v>
      </c>
      <c r="BA95" s="950" t="s">
        <v>3779</v>
      </c>
      <c r="BB95" s="950" t="s">
        <v>3779</v>
      </c>
      <c r="BC95" s="950"/>
      <c r="BD95" s="1257" t="s">
        <v>3779</v>
      </c>
      <c r="BE95" s="950"/>
      <c r="BF95" s="950"/>
      <c r="BG95" s="950"/>
      <c r="BH95" s="950" t="s">
        <v>3779</v>
      </c>
      <c r="BI95" s="950"/>
    </row>
    <row r="96" spans="1:61" ht="16.149999999999999" customHeight="1" thickBot="1">
      <c r="A96" s="1706"/>
      <c r="B96" s="1257">
        <v>4</v>
      </c>
      <c r="C96" s="1241" t="s">
        <v>3276</v>
      </c>
      <c r="D96" s="1202" t="s">
        <v>3814</v>
      </c>
      <c r="E96" s="957" t="s">
        <v>3811</v>
      </c>
      <c r="F96" s="957" t="s">
        <v>3811</v>
      </c>
      <c r="G96" s="957" t="s">
        <v>3811</v>
      </c>
      <c r="H96" s="957" t="s">
        <v>3811</v>
      </c>
      <c r="I96" s="950" t="s">
        <v>3807</v>
      </c>
      <c r="J96" s="950">
        <f t="shared" si="9"/>
        <v>0</v>
      </c>
      <c r="K96" s="965" t="s">
        <v>3814</v>
      </c>
      <c r="L96" s="957" t="s">
        <v>3811</v>
      </c>
      <c r="M96" s="967">
        <f t="shared" si="10"/>
        <v>0</v>
      </c>
      <c r="N96" s="1202" t="s">
        <v>3814</v>
      </c>
      <c r="O96" s="957" t="s">
        <v>3811</v>
      </c>
      <c r="P96" s="957" t="s">
        <v>3811</v>
      </c>
      <c r="Q96" s="1215">
        <f t="shared" si="11"/>
        <v>0</v>
      </c>
      <c r="R96" s="965" t="s">
        <v>3814</v>
      </c>
      <c r="S96" s="957" t="s">
        <v>3811</v>
      </c>
      <c r="T96" s="957" t="s">
        <v>3811</v>
      </c>
      <c r="U96" s="957" t="s">
        <v>3811</v>
      </c>
      <c r="V96" s="957" t="s">
        <v>3811</v>
      </c>
      <c r="W96" s="950" t="s">
        <v>3807</v>
      </c>
      <c r="X96" s="950">
        <f t="shared" si="12"/>
        <v>0</v>
      </c>
      <c r="Y96" s="965" t="s">
        <v>3814</v>
      </c>
      <c r="Z96" s="957" t="s">
        <v>3811</v>
      </c>
      <c r="AA96" s="967">
        <f t="shared" si="13"/>
        <v>0</v>
      </c>
      <c r="AB96" s="1202" t="s">
        <v>3814</v>
      </c>
      <c r="AC96" s="957" t="s">
        <v>3811</v>
      </c>
      <c r="AD96" s="957" t="s">
        <v>3811</v>
      </c>
      <c r="AE96" s="1215">
        <f t="shared" si="14"/>
        <v>0</v>
      </c>
      <c r="AF96" s="958" t="s">
        <v>3807</v>
      </c>
      <c r="AG96" s="961" t="s">
        <v>3807</v>
      </c>
      <c r="AH96" s="961" t="s">
        <v>3807</v>
      </c>
      <c r="AI96" s="961" t="s">
        <v>3807</v>
      </c>
      <c r="AJ96" s="961" t="s">
        <v>3807</v>
      </c>
      <c r="AK96" s="961" t="s">
        <v>3807</v>
      </c>
      <c r="AL96" s="1215">
        <f t="shared" si="15"/>
        <v>0</v>
      </c>
      <c r="AM96" s="958" t="s">
        <v>3807</v>
      </c>
      <c r="AN96" s="961" t="s">
        <v>3807</v>
      </c>
      <c r="AO96" s="967">
        <f t="shared" si="16"/>
        <v>0</v>
      </c>
      <c r="AP96" s="1228" t="s">
        <v>3807</v>
      </c>
      <c r="AQ96" s="961" t="s">
        <v>3807</v>
      </c>
      <c r="AR96" s="961" t="s">
        <v>3807</v>
      </c>
      <c r="AS96" s="1215">
        <f t="shared" si="17"/>
        <v>0</v>
      </c>
      <c r="AT96" s="1265"/>
      <c r="AU96" s="1265"/>
      <c r="AV96" s="1265"/>
      <c r="AW96" s="1265"/>
      <c r="AX96" s="1703"/>
      <c r="AY96" s="1698"/>
      <c r="AZ96" s="1221" t="s">
        <v>3766</v>
      </c>
      <c r="BA96" s="950" t="s">
        <v>3779</v>
      </c>
      <c r="BB96" s="950" t="s">
        <v>3779</v>
      </c>
      <c r="BC96" s="950"/>
      <c r="BD96" s="1257" t="s">
        <v>3779</v>
      </c>
      <c r="BE96" s="950"/>
      <c r="BF96" s="950"/>
      <c r="BG96" s="950"/>
      <c r="BH96" s="950" t="s">
        <v>3779</v>
      </c>
      <c r="BI96" s="950"/>
    </row>
    <row r="97" spans="1:61" ht="16.149999999999999" customHeight="1" thickBot="1">
      <c r="A97" s="1706"/>
      <c r="B97" s="1257">
        <v>4</v>
      </c>
      <c r="C97" s="1241" t="s">
        <v>3781</v>
      </c>
      <c r="D97" s="1202" t="s">
        <v>3814</v>
      </c>
      <c r="E97" s="957" t="s">
        <v>3811</v>
      </c>
      <c r="F97" s="957" t="s">
        <v>3811</v>
      </c>
      <c r="G97" s="957" t="s">
        <v>3811</v>
      </c>
      <c r="H97" s="957" t="s">
        <v>3811</v>
      </c>
      <c r="I97" s="950" t="s">
        <v>3807</v>
      </c>
      <c r="J97" s="950">
        <f t="shared" si="9"/>
        <v>0</v>
      </c>
      <c r="K97" s="965" t="s">
        <v>3814</v>
      </c>
      <c r="L97" s="957" t="s">
        <v>3811</v>
      </c>
      <c r="M97" s="967">
        <f t="shared" si="10"/>
        <v>0</v>
      </c>
      <c r="N97" s="1202" t="s">
        <v>3814</v>
      </c>
      <c r="O97" s="957" t="s">
        <v>3811</v>
      </c>
      <c r="P97" s="957" t="s">
        <v>3811</v>
      </c>
      <c r="Q97" s="1215">
        <f t="shared" si="11"/>
        <v>0</v>
      </c>
      <c r="R97" s="965" t="s">
        <v>3814</v>
      </c>
      <c r="S97" s="957" t="s">
        <v>3811</v>
      </c>
      <c r="T97" s="957" t="s">
        <v>3811</v>
      </c>
      <c r="U97" s="957" t="s">
        <v>3811</v>
      </c>
      <c r="V97" s="957" t="s">
        <v>3811</v>
      </c>
      <c r="W97" s="950" t="s">
        <v>3807</v>
      </c>
      <c r="X97" s="950">
        <f t="shared" si="12"/>
        <v>0</v>
      </c>
      <c r="Y97" s="965" t="s">
        <v>3814</v>
      </c>
      <c r="Z97" s="957" t="s">
        <v>3811</v>
      </c>
      <c r="AA97" s="967">
        <f t="shared" si="13"/>
        <v>0</v>
      </c>
      <c r="AB97" s="1202" t="s">
        <v>3814</v>
      </c>
      <c r="AC97" s="957" t="s">
        <v>3811</v>
      </c>
      <c r="AD97" s="957" t="s">
        <v>3811</v>
      </c>
      <c r="AE97" s="1215">
        <f t="shared" si="14"/>
        <v>0</v>
      </c>
      <c r="AF97" s="958" t="s">
        <v>3807</v>
      </c>
      <c r="AG97" s="961" t="s">
        <v>3807</v>
      </c>
      <c r="AH97" s="961" t="s">
        <v>3807</v>
      </c>
      <c r="AI97" s="961" t="s">
        <v>3807</v>
      </c>
      <c r="AJ97" s="961" t="s">
        <v>3807</v>
      </c>
      <c r="AK97" s="961" t="s">
        <v>3807</v>
      </c>
      <c r="AL97" s="1215">
        <f t="shared" si="15"/>
        <v>0</v>
      </c>
      <c r="AM97" s="958" t="s">
        <v>3807</v>
      </c>
      <c r="AN97" s="961" t="s">
        <v>3807</v>
      </c>
      <c r="AO97" s="967">
        <f t="shared" si="16"/>
        <v>0</v>
      </c>
      <c r="AP97" s="1228" t="s">
        <v>3807</v>
      </c>
      <c r="AQ97" s="961" t="s">
        <v>3807</v>
      </c>
      <c r="AR97" s="961" t="s">
        <v>3807</v>
      </c>
      <c r="AS97" s="1215">
        <f t="shared" si="17"/>
        <v>0</v>
      </c>
      <c r="AT97" s="1265"/>
      <c r="AU97" s="1265"/>
      <c r="AV97" s="1265"/>
      <c r="AW97" s="1265"/>
      <c r="AX97" s="1703"/>
      <c r="AY97" s="1698"/>
      <c r="AZ97" s="1221"/>
      <c r="BA97" s="950" t="s">
        <v>3779</v>
      </c>
      <c r="BB97" s="950" t="s">
        <v>3779</v>
      </c>
      <c r="BC97" s="950"/>
      <c r="BD97" s="1257" t="s">
        <v>3779</v>
      </c>
      <c r="BE97" s="950"/>
      <c r="BF97" s="950"/>
      <c r="BG97" s="950"/>
      <c r="BH97" s="950" t="s">
        <v>3779</v>
      </c>
      <c r="BI97" s="950"/>
    </row>
    <row r="98" spans="1:61" ht="16.149999999999999" customHeight="1" thickBot="1">
      <c r="A98" s="1706"/>
      <c r="B98" s="1257">
        <v>4</v>
      </c>
      <c r="C98" s="1241" t="s">
        <v>3780</v>
      </c>
      <c r="D98" s="1202" t="s">
        <v>3814</v>
      </c>
      <c r="E98" s="957" t="s">
        <v>3811</v>
      </c>
      <c r="F98" s="957" t="s">
        <v>3811</v>
      </c>
      <c r="G98" s="957" t="s">
        <v>3811</v>
      </c>
      <c r="H98" s="957" t="s">
        <v>3811</v>
      </c>
      <c r="I98" s="950" t="s">
        <v>3807</v>
      </c>
      <c r="J98" s="950">
        <f t="shared" si="9"/>
        <v>0</v>
      </c>
      <c r="K98" s="965" t="s">
        <v>3814</v>
      </c>
      <c r="L98" s="957" t="s">
        <v>3811</v>
      </c>
      <c r="M98" s="967">
        <f t="shared" si="10"/>
        <v>0</v>
      </c>
      <c r="N98" s="1202" t="s">
        <v>3814</v>
      </c>
      <c r="O98" s="957" t="s">
        <v>3811</v>
      </c>
      <c r="P98" s="957" t="s">
        <v>3811</v>
      </c>
      <c r="Q98" s="1215">
        <f t="shared" si="11"/>
        <v>0</v>
      </c>
      <c r="R98" s="965" t="s">
        <v>3814</v>
      </c>
      <c r="S98" s="957" t="s">
        <v>3811</v>
      </c>
      <c r="T98" s="957" t="s">
        <v>3811</v>
      </c>
      <c r="U98" s="957" t="s">
        <v>3811</v>
      </c>
      <c r="V98" s="957" t="s">
        <v>3811</v>
      </c>
      <c r="W98" s="950" t="s">
        <v>3807</v>
      </c>
      <c r="X98" s="950">
        <f t="shared" si="12"/>
        <v>0</v>
      </c>
      <c r="Y98" s="965" t="s">
        <v>3814</v>
      </c>
      <c r="Z98" s="957" t="s">
        <v>3811</v>
      </c>
      <c r="AA98" s="967">
        <f t="shared" si="13"/>
        <v>0</v>
      </c>
      <c r="AB98" s="1202" t="s">
        <v>3814</v>
      </c>
      <c r="AC98" s="957" t="s">
        <v>3811</v>
      </c>
      <c r="AD98" s="957" t="s">
        <v>3811</v>
      </c>
      <c r="AE98" s="1215">
        <f t="shared" si="14"/>
        <v>0</v>
      </c>
      <c r="AF98" s="958" t="s">
        <v>3807</v>
      </c>
      <c r="AG98" s="961" t="s">
        <v>3807</v>
      </c>
      <c r="AH98" s="961" t="s">
        <v>3807</v>
      </c>
      <c r="AI98" s="961" t="s">
        <v>3807</v>
      </c>
      <c r="AJ98" s="961" t="s">
        <v>3807</v>
      </c>
      <c r="AK98" s="961" t="s">
        <v>3807</v>
      </c>
      <c r="AL98" s="1215">
        <f t="shared" si="15"/>
        <v>0</v>
      </c>
      <c r="AM98" s="958" t="s">
        <v>3807</v>
      </c>
      <c r="AN98" s="961" t="s">
        <v>3807</v>
      </c>
      <c r="AO98" s="967">
        <f t="shared" si="16"/>
        <v>0</v>
      </c>
      <c r="AP98" s="1228" t="s">
        <v>3807</v>
      </c>
      <c r="AQ98" s="961" t="s">
        <v>3807</v>
      </c>
      <c r="AR98" s="961" t="s">
        <v>3807</v>
      </c>
      <c r="AS98" s="1215">
        <f t="shared" si="17"/>
        <v>0</v>
      </c>
      <c r="AT98" s="1265"/>
      <c r="AU98" s="1265"/>
      <c r="AV98" s="1265"/>
      <c r="AW98" s="1265"/>
      <c r="AX98" s="1704"/>
      <c r="AY98" s="1699"/>
      <c r="AZ98" s="1221"/>
      <c r="BA98" s="950" t="s">
        <v>3779</v>
      </c>
      <c r="BB98" s="950" t="s">
        <v>3779</v>
      </c>
      <c r="BC98" s="950"/>
      <c r="BD98" s="1257" t="s">
        <v>3779</v>
      </c>
      <c r="BE98" s="950"/>
      <c r="BF98" s="950"/>
      <c r="BG98" s="950"/>
      <c r="BH98" s="950" t="s">
        <v>3779</v>
      </c>
      <c r="BI98" s="950"/>
    </row>
    <row r="99" spans="1:61" ht="18" hidden="1" thickBot="1">
      <c r="A99" s="1706"/>
      <c r="B99" s="1485"/>
      <c r="C99" s="1197" t="s">
        <v>3729</v>
      </c>
      <c r="D99" s="1228" t="s">
        <v>3807</v>
      </c>
      <c r="E99" s="961" t="s">
        <v>3807</v>
      </c>
      <c r="F99" s="961" t="s">
        <v>3807</v>
      </c>
      <c r="G99" s="961" t="s">
        <v>3807</v>
      </c>
      <c r="H99" s="961" t="s">
        <v>3807</v>
      </c>
      <c r="I99" s="950" t="s">
        <v>3807</v>
      </c>
      <c r="J99" s="950">
        <f t="shared" si="9"/>
        <v>0</v>
      </c>
      <c r="K99" s="958" t="s">
        <v>3807</v>
      </c>
      <c r="L99" s="961" t="s">
        <v>3807</v>
      </c>
      <c r="M99" s="967">
        <f t="shared" si="10"/>
        <v>0</v>
      </c>
      <c r="N99" s="1228" t="s">
        <v>3807</v>
      </c>
      <c r="O99" s="961" t="s">
        <v>3807</v>
      </c>
      <c r="P99" s="961" t="s">
        <v>3807</v>
      </c>
      <c r="Q99" s="1215">
        <f t="shared" si="11"/>
        <v>0</v>
      </c>
      <c r="R99" s="958" t="s">
        <v>3807</v>
      </c>
      <c r="S99" s="961" t="s">
        <v>3807</v>
      </c>
      <c r="T99" s="961" t="s">
        <v>3807</v>
      </c>
      <c r="U99" s="961" t="s">
        <v>3807</v>
      </c>
      <c r="V99" s="961" t="s">
        <v>3807</v>
      </c>
      <c r="W99" s="950" t="s">
        <v>3807</v>
      </c>
      <c r="X99" s="950">
        <f t="shared" si="12"/>
        <v>0</v>
      </c>
      <c r="Y99" s="958" t="s">
        <v>3828</v>
      </c>
      <c r="Z99" s="961" t="s">
        <v>3807</v>
      </c>
      <c r="AA99" s="967">
        <f t="shared" si="13"/>
        <v>0</v>
      </c>
      <c r="AB99" s="1228" t="s">
        <v>3828</v>
      </c>
      <c r="AC99" s="961" t="s">
        <v>3807</v>
      </c>
      <c r="AD99" s="961" t="s">
        <v>3807</v>
      </c>
      <c r="AE99" s="1215">
        <f t="shared" si="14"/>
        <v>0</v>
      </c>
      <c r="AF99" s="958" t="s">
        <v>3807</v>
      </c>
      <c r="AG99" s="961" t="s">
        <v>3807</v>
      </c>
      <c r="AH99" s="961" t="s">
        <v>3807</v>
      </c>
      <c r="AI99" s="961" t="s">
        <v>3807</v>
      </c>
      <c r="AJ99" s="961" t="s">
        <v>3807</v>
      </c>
      <c r="AK99" s="961" t="s">
        <v>3807</v>
      </c>
      <c r="AL99" s="1215">
        <f t="shared" si="15"/>
        <v>0</v>
      </c>
      <c r="AM99" s="958" t="s">
        <v>3807</v>
      </c>
      <c r="AN99" s="961" t="s">
        <v>3807</v>
      </c>
      <c r="AO99" s="967">
        <f t="shared" si="16"/>
        <v>0</v>
      </c>
      <c r="AP99" s="1228" t="s">
        <v>3807</v>
      </c>
      <c r="AQ99" s="961" t="s">
        <v>3807</v>
      </c>
      <c r="AR99" s="961" t="s">
        <v>3807</v>
      </c>
      <c r="AS99" s="1215">
        <f t="shared" si="17"/>
        <v>0</v>
      </c>
      <c r="AT99" s="1265"/>
      <c r="AU99" s="1265"/>
      <c r="AV99" s="1265"/>
      <c r="AW99" s="1265"/>
      <c r="AX99" s="1203"/>
      <c r="AY99" s="1203" t="s">
        <v>3827</v>
      </c>
      <c r="AZ99" s="1221" t="s">
        <v>3764</v>
      </c>
      <c r="BA99" s="950"/>
      <c r="BB99" s="950"/>
      <c r="BC99" s="950"/>
      <c r="BD99" s="950"/>
      <c r="BE99" s="950"/>
      <c r="BF99" s="950"/>
      <c r="BG99" s="950"/>
      <c r="BH99" s="950"/>
      <c r="BI99" s="950"/>
    </row>
    <row r="100" spans="1:61" ht="18" thickBot="1">
      <c r="A100" s="1676" t="s">
        <v>9</v>
      </c>
      <c r="B100" s="1257">
        <v>4</v>
      </c>
      <c r="C100" s="1241" t="s">
        <v>60</v>
      </c>
      <c r="D100" s="1202" t="s">
        <v>3814</v>
      </c>
      <c r="E100" s="957" t="s">
        <v>3814</v>
      </c>
      <c r="F100" s="957" t="s">
        <v>3814</v>
      </c>
      <c r="G100" s="957" t="s">
        <v>3814</v>
      </c>
      <c r="H100" s="957" t="s">
        <v>3814</v>
      </c>
      <c r="I100" s="950" t="s">
        <v>3807</v>
      </c>
      <c r="J100" s="950">
        <f t="shared" si="9"/>
        <v>0</v>
      </c>
      <c r="K100" s="965" t="s">
        <v>3814</v>
      </c>
      <c r="L100" s="957" t="s">
        <v>3811</v>
      </c>
      <c r="M100" s="967">
        <f t="shared" si="10"/>
        <v>0</v>
      </c>
      <c r="N100" s="1202" t="s">
        <v>3814</v>
      </c>
      <c r="O100" s="957" t="s">
        <v>3811</v>
      </c>
      <c r="P100" s="957" t="s">
        <v>3811</v>
      </c>
      <c r="Q100" s="1215">
        <f t="shared" si="11"/>
        <v>0</v>
      </c>
      <c r="R100" s="1234" t="s">
        <v>3814</v>
      </c>
      <c r="S100" s="968" t="s">
        <v>3814</v>
      </c>
      <c r="T100" s="968" t="s">
        <v>3814</v>
      </c>
      <c r="U100" s="968" t="s">
        <v>3814</v>
      </c>
      <c r="V100" s="968" t="s">
        <v>3814</v>
      </c>
      <c r="W100" s="950" t="s">
        <v>3807</v>
      </c>
      <c r="X100" s="950">
        <f t="shared" si="12"/>
        <v>0</v>
      </c>
      <c r="Y100" s="965" t="s">
        <v>3814</v>
      </c>
      <c r="Z100" s="957" t="s">
        <v>3811</v>
      </c>
      <c r="AA100" s="967">
        <f t="shared" si="13"/>
        <v>0</v>
      </c>
      <c r="AB100" s="1202" t="s">
        <v>3814</v>
      </c>
      <c r="AC100" s="957" t="s">
        <v>3811</v>
      </c>
      <c r="AD100" s="957" t="s">
        <v>3811</v>
      </c>
      <c r="AE100" s="1215">
        <f t="shared" si="14"/>
        <v>0</v>
      </c>
      <c r="AF100" s="958" t="s">
        <v>3807</v>
      </c>
      <c r="AG100" s="961" t="s">
        <v>3807</v>
      </c>
      <c r="AH100" s="961" t="s">
        <v>3807</v>
      </c>
      <c r="AI100" s="961" t="s">
        <v>3807</v>
      </c>
      <c r="AJ100" s="961" t="s">
        <v>3807</v>
      </c>
      <c r="AK100" s="961" t="s">
        <v>3807</v>
      </c>
      <c r="AL100" s="1215">
        <f t="shared" si="15"/>
        <v>0</v>
      </c>
      <c r="AM100" s="958" t="s">
        <v>3807</v>
      </c>
      <c r="AN100" s="961" t="s">
        <v>3807</v>
      </c>
      <c r="AO100" s="967">
        <f t="shared" si="16"/>
        <v>0</v>
      </c>
      <c r="AP100" s="1228" t="s">
        <v>3807</v>
      </c>
      <c r="AQ100" s="961" t="s">
        <v>3807</v>
      </c>
      <c r="AR100" s="961" t="s">
        <v>3807</v>
      </c>
      <c r="AS100" s="1215">
        <f t="shared" si="17"/>
        <v>0</v>
      </c>
      <c r="AT100" s="1265"/>
      <c r="AU100" s="1265"/>
      <c r="AV100" s="1265"/>
      <c r="AW100" s="1265"/>
      <c r="AX100" s="1208" t="s">
        <v>3845</v>
      </c>
      <c r="AY100" s="1192"/>
      <c r="AZ100" s="1221" t="s">
        <v>3766</v>
      </c>
      <c r="BA100" s="950" t="s">
        <v>3779</v>
      </c>
      <c r="BB100" s="950" t="s">
        <v>3779</v>
      </c>
      <c r="BC100" s="950"/>
      <c r="BD100" s="1257" t="s">
        <v>3779</v>
      </c>
      <c r="BE100" s="950"/>
      <c r="BF100" s="950"/>
      <c r="BG100" s="950"/>
      <c r="BH100" s="950" t="s">
        <v>3779</v>
      </c>
      <c r="BI100" s="950"/>
    </row>
    <row r="101" spans="1:61" ht="18" hidden="1" thickBot="1">
      <c r="A101" s="1677"/>
      <c r="B101" s="1486"/>
      <c r="C101" s="1197" t="s">
        <v>196</v>
      </c>
      <c r="D101" s="1228" t="s">
        <v>3807</v>
      </c>
      <c r="E101" s="961" t="s">
        <v>3807</v>
      </c>
      <c r="F101" s="961" t="s">
        <v>3807</v>
      </c>
      <c r="G101" s="961" t="s">
        <v>3807</v>
      </c>
      <c r="H101" s="961" t="s">
        <v>3807</v>
      </c>
      <c r="I101" s="950" t="s">
        <v>3807</v>
      </c>
      <c r="J101" s="950">
        <f t="shared" si="9"/>
        <v>0</v>
      </c>
      <c r="K101" s="958" t="s">
        <v>3807</v>
      </c>
      <c r="L101" s="961" t="s">
        <v>3807</v>
      </c>
      <c r="M101" s="967">
        <f t="shared" si="10"/>
        <v>0</v>
      </c>
      <c r="N101" s="1228" t="s">
        <v>3807</v>
      </c>
      <c r="O101" s="961" t="s">
        <v>3807</v>
      </c>
      <c r="P101" s="961" t="s">
        <v>3807</v>
      </c>
      <c r="Q101" s="1215">
        <f t="shared" si="11"/>
        <v>0</v>
      </c>
      <c r="R101" s="958" t="s">
        <v>3807</v>
      </c>
      <c r="S101" s="961" t="s">
        <v>3807</v>
      </c>
      <c r="T101" s="961" t="s">
        <v>3807</v>
      </c>
      <c r="U101" s="961" t="s">
        <v>3807</v>
      </c>
      <c r="V101" s="961" t="s">
        <v>3807</v>
      </c>
      <c r="W101" s="950" t="s">
        <v>3807</v>
      </c>
      <c r="X101" s="950">
        <f t="shared" si="12"/>
        <v>0</v>
      </c>
      <c r="Y101" s="958" t="s">
        <v>3807</v>
      </c>
      <c r="Z101" s="961" t="s">
        <v>3807</v>
      </c>
      <c r="AA101" s="967">
        <f t="shared" si="13"/>
        <v>0</v>
      </c>
      <c r="AB101" s="1228" t="s">
        <v>3807</v>
      </c>
      <c r="AC101" s="961" t="s">
        <v>3807</v>
      </c>
      <c r="AD101" s="961" t="s">
        <v>3807</v>
      </c>
      <c r="AE101" s="1215">
        <f t="shared" si="14"/>
        <v>0</v>
      </c>
      <c r="AF101" s="958" t="s">
        <v>3807</v>
      </c>
      <c r="AG101" s="961" t="s">
        <v>3807</v>
      </c>
      <c r="AH101" s="961" t="s">
        <v>3807</v>
      </c>
      <c r="AI101" s="961" t="s">
        <v>3807</v>
      </c>
      <c r="AJ101" s="961" t="s">
        <v>3807</v>
      </c>
      <c r="AK101" s="961" t="s">
        <v>3807</v>
      </c>
      <c r="AL101" s="1215">
        <f t="shared" si="15"/>
        <v>0</v>
      </c>
      <c r="AM101" s="958" t="s">
        <v>3807</v>
      </c>
      <c r="AN101" s="961" t="s">
        <v>3807</v>
      </c>
      <c r="AO101" s="967">
        <f t="shared" si="16"/>
        <v>0</v>
      </c>
      <c r="AP101" s="1228" t="s">
        <v>3807</v>
      </c>
      <c r="AQ101" s="961" t="s">
        <v>3807</v>
      </c>
      <c r="AR101" s="961" t="s">
        <v>3807</v>
      </c>
      <c r="AS101" s="1215">
        <f t="shared" si="17"/>
        <v>0</v>
      </c>
      <c r="AT101" s="1265"/>
      <c r="AU101" s="1265"/>
      <c r="AV101" s="1265"/>
      <c r="AW101" s="1265"/>
      <c r="AX101" s="1203"/>
      <c r="AY101" s="1203" t="s">
        <v>3742</v>
      </c>
      <c r="AZ101" s="1221" t="s">
        <v>3764</v>
      </c>
      <c r="BA101" s="950"/>
      <c r="BB101" s="950"/>
      <c r="BC101" s="950"/>
      <c r="BD101" s="950"/>
      <c r="BE101" s="950"/>
      <c r="BF101" s="950"/>
      <c r="BG101" s="950"/>
      <c r="BH101" s="950"/>
      <c r="BI101" s="950"/>
    </row>
    <row r="102" spans="1:61" ht="18" thickBot="1">
      <c r="A102" s="1677"/>
      <c r="B102" s="1049">
        <v>4</v>
      </c>
      <c r="C102" s="1241" t="s">
        <v>61</v>
      </c>
      <c r="D102" s="1202" t="s">
        <v>3814</v>
      </c>
      <c r="E102" s="957" t="s">
        <v>3814</v>
      </c>
      <c r="F102" s="957" t="s">
        <v>3814</v>
      </c>
      <c r="G102" s="957" t="s">
        <v>3814</v>
      </c>
      <c r="H102" s="957" t="s">
        <v>3814</v>
      </c>
      <c r="I102" s="950" t="s">
        <v>3807</v>
      </c>
      <c r="J102" s="950">
        <f t="shared" si="9"/>
        <v>0</v>
      </c>
      <c r="K102" s="965" t="s">
        <v>3814</v>
      </c>
      <c r="L102" s="957" t="s">
        <v>3811</v>
      </c>
      <c r="M102" s="967">
        <f t="shared" si="10"/>
        <v>0</v>
      </c>
      <c r="N102" s="1202" t="s">
        <v>3814</v>
      </c>
      <c r="O102" s="957" t="s">
        <v>3811</v>
      </c>
      <c r="P102" s="957" t="s">
        <v>3811</v>
      </c>
      <c r="Q102" s="1215">
        <f t="shared" si="11"/>
        <v>0</v>
      </c>
      <c r="R102" s="1234" t="s">
        <v>3814</v>
      </c>
      <c r="S102" s="968" t="s">
        <v>3814</v>
      </c>
      <c r="T102" s="968" t="s">
        <v>3814</v>
      </c>
      <c r="U102" s="968" t="s">
        <v>3814</v>
      </c>
      <c r="V102" s="968" t="s">
        <v>3814</v>
      </c>
      <c r="W102" s="950" t="s">
        <v>3807</v>
      </c>
      <c r="X102" s="950">
        <f t="shared" si="12"/>
        <v>0</v>
      </c>
      <c r="Y102" s="965" t="s">
        <v>3814</v>
      </c>
      <c r="Z102" s="957" t="s">
        <v>3811</v>
      </c>
      <c r="AA102" s="967">
        <f t="shared" si="13"/>
        <v>0</v>
      </c>
      <c r="AB102" s="1202" t="s">
        <v>3814</v>
      </c>
      <c r="AC102" s="957" t="s">
        <v>3811</v>
      </c>
      <c r="AD102" s="957" t="s">
        <v>3811</v>
      </c>
      <c r="AE102" s="1215">
        <f t="shared" si="14"/>
        <v>0</v>
      </c>
      <c r="AF102" s="958" t="s">
        <v>3807</v>
      </c>
      <c r="AG102" s="961" t="s">
        <v>3807</v>
      </c>
      <c r="AH102" s="961" t="s">
        <v>3807</v>
      </c>
      <c r="AI102" s="961" t="s">
        <v>3807</v>
      </c>
      <c r="AJ102" s="961" t="s">
        <v>3807</v>
      </c>
      <c r="AK102" s="961" t="s">
        <v>3807</v>
      </c>
      <c r="AL102" s="1215">
        <f t="shared" si="15"/>
        <v>0</v>
      </c>
      <c r="AM102" s="958" t="s">
        <v>3807</v>
      </c>
      <c r="AN102" s="961" t="s">
        <v>3807</v>
      </c>
      <c r="AO102" s="967">
        <f t="shared" si="16"/>
        <v>0</v>
      </c>
      <c r="AP102" s="1228" t="s">
        <v>3807</v>
      </c>
      <c r="AQ102" s="961" t="s">
        <v>3807</v>
      </c>
      <c r="AR102" s="961" t="s">
        <v>3807</v>
      </c>
      <c r="AS102" s="1215">
        <f t="shared" si="17"/>
        <v>0</v>
      </c>
      <c r="AT102" s="1265"/>
      <c r="AU102" s="1265"/>
      <c r="AV102" s="1265"/>
      <c r="AW102" s="1265"/>
      <c r="AX102" s="1208" t="s">
        <v>3845</v>
      </c>
      <c r="AY102" s="1192"/>
      <c r="AZ102" s="1221" t="s">
        <v>3766</v>
      </c>
      <c r="BA102" s="950" t="s">
        <v>3779</v>
      </c>
      <c r="BB102" s="950" t="s">
        <v>3779</v>
      </c>
      <c r="BC102" s="950"/>
      <c r="BD102" s="1257" t="s">
        <v>3779</v>
      </c>
      <c r="BE102" s="950"/>
      <c r="BF102" s="950"/>
      <c r="BG102" s="950"/>
      <c r="BH102" s="950" t="s">
        <v>3779</v>
      </c>
      <c r="BI102" s="950"/>
    </row>
    <row r="103" spans="1:61" ht="18" thickBot="1">
      <c r="A103" s="1677"/>
      <c r="B103" s="1049">
        <v>4</v>
      </c>
      <c r="C103" s="1241" t="s">
        <v>3795</v>
      </c>
      <c r="D103" s="1202" t="s">
        <v>3814</v>
      </c>
      <c r="E103" s="957" t="s">
        <v>3814</v>
      </c>
      <c r="F103" s="957" t="s">
        <v>3814</v>
      </c>
      <c r="G103" s="957" t="s">
        <v>3814</v>
      </c>
      <c r="H103" s="957" t="s">
        <v>3814</v>
      </c>
      <c r="I103" s="950" t="s">
        <v>3807</v>
      </c>
      <c r="J103" s="950">
        <f t="shared" si="9"/>
        <v>0</v>
      </c>
      <c r="K103" s="965" t="s">
        <v>3814</v>
      </c>
      <c r="L103" s="957" t="s">
        <v>3811</v>
      </c>
      <c r="M103" s="967">
        <f t="shared" si="10"/>
        <v>0</v>
      </c>
      <c r="N103" s="1202" t="s">
        <v>3814</v>
      </c>
      <c r="O103" s="957" t="s">
        <v>3811</v>
      </c>
      <c r="P103" s="957" t="s">
        <v>3811</v>
      </c>
      <c r="Q103" s="1215">
        <f t="shared" si="11"/>
        <v>0</v>
      </c>
      <c r="R103" s="1234" t="s">
        <v>3814</v>
      </c>
      <c r="S103" s="968" t="s">
        <v>3814</v>
      </c>
      <c r="T103" s="968" t="s">
        <v>3814</v>
      </c>
      <c r="U103" s="968" t="s">
        <v>3814</v>
      </c>
      <c r="V103" s="968" t="s">
        <v>3814</v>
      </c>
      <c r="W103" s="950" t="s">
        <v>3807</v>
      </c>
      <c r="X103" s="950">
        <f t="shared" si="12"/>
        <v>0</v>
      </c>
      <c r="Y103" s="965" t="s">
        <v>3814</v>
      </c>
      <c r="Z103" s="957" t="s">
        <v>3811</v>
      </c>
      <c r="AA103" s="967">
        <f t="shared" si="13"/>
        <v>0</v>
      </c>
      <c r="AB103" s="1202" t="s">
        <v>3814</v>
      </c>
      <c r="AC103" s="957" t="s">
        <v>3811</v>
      </c>
      <c r="AD103" s="957" t="s">
        <v>3811</v>
      </c>
      <c r="AE103" s="1215">
        <f t="shared" si="14"/>
        <v>0</v>
      </c>
      <c r="AF103" s="958" t="s">
        <v>3807</v>
      </c>
      <c r="AG103" s="961" t="s">
        <v>3807</v>
      </c>
      <c r="AH103" s="961" t="s">
        <v>3807</v>
      </c>
      <c r="AI103" s="961" t="s">
        <v>3807</v>
      </c>
      <c r="AJ103" s="961" t="s">
        <v>3807</v>
      </c>
      <c r="AK103" s="961" t="s">
        <v>3807</v>
      </c>
      <c r="AL103" s="1215">
        <f t="shared" si="15"/>
        <v>0</v>
      </c>
      <c r="AM103" s="958" t="s">
        <v>3807</v>
      </c>
      <c r="AN103" s="961" t="s">
        <v>3807</v>
      </c>
      <c r="AO103" s="967">
        <f t="shared" si="16"/>
        <v>0</v>
      </c>
      <c r="AP103" s="1228" t="s">
        <v>3807</v>
      </c>
      <c r="AQ103" s="961" t="s">
        <v>3807</v>
      </c>
      <c r="AR103" s="961" t="s">
        <v>3807</v>
      </c>
      <c r="AS103" s="1215">
        <f t="shared" si="17"/>
        <v>0</v>
      </c>
      <c r="AT103" s="1265"/>
      <c r="AU103" s="1265"/>
      <c r="AV103" s="1265"/>
      <c r="AW103" s="1265"/>
      <c r="AX103" s="1208" t="s">
        <v>3845</v>
      </c>
      <c r="AY103" s="1192"/>
      <c r="AZ103" s="1221" t="s">
        <v>3766</v>
      </c>
      <c r="BA103" s="950" t="s">
        <v>3779</v>
      </c>
      <c r="BB103" s="950" t="s">
        <v>3779</v>
      </c>
      <c r="BC103" s="950"/>
      <c r="BD103" s="1257" t="s">
        <v>3779</v>
      </c>
      <c r="BE103" s="950"/>
      <c r="BF103" s="950"/>
      <c r="BG103" s="950"/>
      <c r="BH103" s="950" t="s">
        <v>3779</v>
      </c>
      <c r="BI103" s="950"/>
    </row>
    <row r="104" spans="1:61" ht="18" thickBot="1">
      <c r="A104" s="1677"/>
      <c r="B104" s="1553">
        <v>1</v>
      </c>
      <c r="C104" s="1197" t="s">
        <v>197</v>
      </c>
      <c r="D104" s="1202" t="s">
        <v>3814</v>
      </c>
      <c r="E104" s="957" t="s">
        <v>3814</v>
      </c>
      <c r="F104" s="957" t="s">
        <v>3814</v>
      </c>
      <c r="G104" s="957" t="s">
        <v>3814</v>
      </c>
      <c r="H104" s="957" t="s">
        <v>3814</v>
      </c>
      <c r="I104" s="950" t="s">
        <v>3807</v>
      </c>
      <c r="J104" s="950">
        <f t="shared" si="9"/>
        <v>0</v>
      </c>
      <c r="K104" s="965" t="s">
        <v>3814</v>
      </c>
      <c r="L104" s="957" t="s">
        <v>3811</v>
      </c>
      <c r="M104" s="967">
        <f t="shared" si="10"/>
        <v>0</v>
      </c>
      <c r="N104" s="1228" t="s">
        <v>3807</v>
      </c>
      <c r="O104" s="961" t="s">
        <v>3807</v>
      </c>
      <c r="P104" s="961" t="s">
        <v>3807</v>
      </c>
      <c r="Q104" s="1215">
        <f t="shared" si="11"/>
        <v>0</v>
      </c>
      <c r="R104" s="1234" t="s">
        <v>3814</v>
      </c>
      <c r="S104" s="968" t="s">
        <v>3814</v>
      </c>
      <c r="T104" s="968" t="s">
        <v>3814</v>
      </c>
      <c r="U104" s="968" t="s">
        <v>3814</v>
      </c>
      <c r="V104" s="968" t="s">
        <v>3814</v>
      </c>
      <c r="W104" s="950" t="s">
        <v>3807</v>
      </c>
      <c r="X104" s="950">
        <f t="shared" si="12"/>
        <v>0</v>
      </c>
      <c r="Y104" s="965" t="s">
        <v>3814</v>
      </c>
      <c r="Z104" s="957" t="s">
        <v>3811</v>
      </c>
      <c r="AA104" s="967">
        <f t="shared" si="13"/>
        <v>0</v>
      </c>
      <c r="AB104" s="1228" t="s">
        <v>3807</v>
      </c>
      <c r="AC104" s="961" t="s">
        <v>3807</v>
      </c>
      <c r="AD104" s="961" t="s">
        <v>3807</v>
      </c>
      <c r="AE104" s="1215">
        <f t="shared" si="14"/>
        <v>0</v>
      </c>
      <c r="AF104" s="958" t="s">
        <v>3807</v>
      </c>
      <c r="AG104" s="961" t="s">
        <v>3807</v>
      </c>
      <c r="AH104" s="961" t="s">
        <v>3807</v>
      </c>
      <c r="AI104" s="961" t="s">
        <v>3807</v>
      </c>
      <c r="AJ104" s="961" t="s">
        <v>3807</v>
      </c>
      <c r="AK104" s="961" t="s">
        <v>3807</v>
      </c>
      <c r="AL104" s="1215">
        <f t="shared" si="15"/>
        <v>0</v>
      </c>
      <c r="AM104" s="958" t="s">
        <v>3807</v>
      </c>
      <c r="AN104" s="961" t="s">
        <v>3807</v>
      </c>
      <c r="AO104" s="967">
        <f t="shared" si="16"/>
        <v>0</v>
      </c>
      <c r="AP104" s="1228" t="s">
        <v>3807</v>
      </c>
      <c r="AQ104" s="961" t="s">
        <v>3807</v>
      </c>
      <c r="AR104" s="961" t="s">
        <v>3807</v>
      </c>
      <c r="AS104" s="1215">
        <f t="shared" si="17"/>
        <v>0</v>
      </c>
      <c r="AT104" s="1265"/>
      <c r="AU104" s="1265"/>
      <c r="AV104" s="1265"/>
      <c r="AW104" s="1265"/>
      <c r="AX104" s="1203" t="s">
        <v>3843</v>
      </c>
      <c r="AY104" s="956"/>
      <c r="AZ104" s="1221" t="s">
        <v>3826</v>
      </c>
      <c r="BA104" s="950" t="s">
        <v>3779</v>
      </c>
      <c r="BB104" s="950" t="s">
        <v>3779</v>
      </c>
      <c r="BC104" s="950" t="s">
        <v>3779</v>
      </c>
      <c r="BD104" s="950"/>
      <c r="BE104" s="950"/>
      <c r="BF104" s="950" t="s">
        <v>3779</v>
      </c>
      <c r="BG104" s="950" t="s">
        <v>3779</v>
      </c>
      <c r="BH104" s="950" t="s">
        <v>3779</v>
      </c>
      <c r="BI104" s="950"/>
    </row>
    <row r="105" spans="1:61" ht="18" thickBot="1">
      <c r="A105" s="1677"/>
      <c r="B105" s="1049">
        <v>4</v>
      </c>
      <c r="C105" s="1197" t="s">
        <v>62</v>
      </c>
      <c r="D105" s="1202" t="s">
        <v>3805</v>
      </c>
      <c r="E105" s="957" t="s">
        <v>3814</v>
      </c>
      <c r="F105" s="957" t="s">
        <v>3814</v>
      </c>
      <c r="G105" s="957" t="s">
        <v>3814</v>
      </c>
      <c r="H105" s="957" t="s">
        <v>3814</v>
      </c>
      <c r="I105" s="950" t="s">
        <v>3807</v>
      </c>
      <c r="J105" s="950">
        <f t="shared" si="9"/>
        <v>1</v>
      </c>
      <c r="K105" s="965" t="s">
        <v>3815</v>
      </c>
      <c r="L105" s="957" t="s">
        <v>3814</v>
      </c>
      <c r="M105" s="967">
        <f t="shared" si="10"/>
        <v>1</v>
      </c>
      <c r="N105" s="1228" t="s">
        <v>3807</v>
      </c>
      <c r="O105" s="961" t="s">
        <v>3807</v>
      </c>
      <c r="P105" s="961" t="s">
        <v>3807</v>
      </c>
      <c r="Q105" s="1215">
        <f t="shared" si="11"/>
        <v>0</v>
      </c>
      <c r="R105" s="1262" t="s">
        <v>3805</v>
      </c>
      <c r="S105" s="968" t="s">
        <v>3814</v>
      </c>
      <c r="T105" s="968" t="s">
        <v>3814</v>
      </c>
      <c r="U105" s="968" t="s">
        <v>3814</v>
      </c>
      <c r="V105" s="968" t="s">
        <v>3814</v>
      </c>
      <c r="W105" s="950" t="s">
        <v>3807</v>
      </c>
      <c r="X105" s="950">
        <f t="shared" si="12"/>
        <v>1</v>
      </c>
      <c r="Y105" s="958" t="s">
        <v>3807</v>
      </c>
      <c r="Z105" s="961" t="s">
        <v>3807</v>
      </c>
      <c r="AA105" s="967">
        <f t="shared" si="13"/>
        <v>0</v>
      </c>
      <c r="AB105" s="1228" t="s">
        <v>3807</v>
      </c>
      <c r="AC105" s="961" t="s">
        <v>3807</v>
      </c>
      <c r="AD105" s="961" t="s">
        <v>3807</v>
      </c>
      <c r="AE105" s="1215">
        <f t="shared" si="14"/>
        <v>0</v>
      </c>
      <c r="AF105" s="958" t="s">
        <v>3807</v>
      </c>
      <c r="AG105" s="961" t="s">
        <v>3807</v>
      </c>
      <c r="AH105" s="961" t="s">
        <v>3807</v>
      </c>
      <c r="AI105" s="961" t="s">
        <v>3807</v>
      </c>
      <c r="AJ105" s="961" t="s">
        <v>3807</v>
      </c>
      <c r="AK105" s="961" t="s">
        <v>3807</v>
      </c>
      <c r="AL105" s="1215">
        <f t="shared" si="15"/>
        <v>0</v>
      </c>
      <c r="AM105" s="958" t="s">
        <v>3807</v>
      </c>
      <c r="AN105" s="961" t="s">
        <v>3807</v>
      </c>
      <c r="AO105" s="967">
        <f t="shared" si="16"/>
        <v>0</v>
      </c>
      <c r="AP105" s="1228" t="s">
        <v>3807</v>
      </c>
      <c r="AQ105" s="961" t="s">
        <v>3807</v>
      </c>
      <c r="AR105" s="961" t="s">
        <v>3807</v>
      </c>
      <c r="AS105" s="1215">
        <f t="shared" si="17"/>
        <v>0</v>
      </c>
      <c r="AT105" s="1265" t="s">
        <v>3871</v>
      </c>
      <c r="AU105" s="1265">
        <v>1</v>
      </c>
      <c r="AV105" s="1265"/>
      <c r="AW105" s="1265"/>
      <c r="AX105" s="1203"/>
      <c r="AY105" s="956"/>
      <c r="AZ105" s="1221" t="s">
        <v>3765</v>
      </c>
      <c r="BA105" s="950" t="s">
        <v>3779</v>
      </c>
      <c r="BB105" s="950" t="s">
        <v>3779</v>
      </c>
      <c r="BC105" s="950" t="s">
        <v>3779</v>
      </c>
      <c r="BD105" s="950"/>
      <c r="BE105" s="950"/>
      <c r="BF105" s="950"/>
      <c r="BG105" s="950"/>
      <c r="BH105" s="950"/>
      <c r="BI105" s="950"/>
    </row>
    <row r="106" spans="1:61" ht="18" thickBot="1">
      <c r="A106" s="1677"/>
      <c r="B106" s="1049">
        <v>4</v>
      </c>
      <c r="C106" s="1242" t="s">
        <v>1878</v>
      </c>
      <c r="D106" s="1202" t="s">
        <v>3814</v>
      </c>
      <c r="E106" s="957" t="s">
        <v>3814</v>
      </c>
      <c r="F106" s="957" t="s">
        <v>3814</v>
      </c>
      <c r="G106" s="957" t="s">
        <v>3814</v>
      </c>
      <c r="H106" s="957" t="s">
        <v>3814</v>
      </c>
      <c r="I106" s="950" t="s">
        <v>3807</v>
      </c>
      <c r="J106" s="950">
        <f t="shared" si="9"/>
        <v>0</v>
      </c>
      <c r="K106" s="965" t="s">
        <v>3814</v>
      </c>
      <c r="L106" s="957" t="s">
        <v>3811</v>
      </c>
      <c r="M106" s="967">
        <f t="shared" si="10"/>
        <v>0</v>
      </c>
      <c r="N106" s="1202" t="s">
        <v>3814</v>
      </c>
      <c r="O106" s="957" t="s">
        <v>3811</v>
      </c>
      <c r="P106" s="957" t="s">
        <v>3811</v>
      </c>
      <c r="Q106" s="1215">
        <f t="shared" si="11"/>
        <v>0</v>
      </c>
      <c r="R106" s="1234" t="s">
        <v>3814</v>
      </c>
      <c r="S106" s="968" t="s">
        <v>3814</v>
      </c>
      <c r="T106" s="968" t="s">
        <v>3814</v>
      </c>
      <c r="U106" s="968" t="s">
        <v>3814</v>
      </c>
      <c r="V106" s="968" t="s">
        <v>3814</v>
      </c>
      <c r="W106" s="950" t="s">
        <v>3807</v>
      </c>
      <c r="X106" s="950">
        <f t="shared" si="12"/>
        <v>0</v>
      </c>
      <c r="Y106" s="965" t="s">
        <v>3814</v>
      </c>
      <c r="Z106" s="957" t="s">
        <v>3811</v>
      </c>
      <c r="AA106" s="967">
        <f>COUNTIF(Y106:Z106,"Y")</f>
        <v>0</v>
      </c>
      <c r="AB106" s="1202" t="s">
        <v>3814</v>
      </c>
      <c r="AC106" s="957" t="s">
        <v>3811</v>
      </c>
      <c r="AD106" s="957" t="s">
        <v>3811</v>
      </c>
      <c r="AE106" s="1215">
        <f t="shared" si="14"/>
        <v>0</v>
      </c>
      <c r="AF106" s="958" t="s">
        <v>3807</v>
      </c>
      <c r="AG106" s="961" t="s">
        <v>3807</v>
      </c>
      <c r="AH106" s="961" t="s">
        <v>3807</v>
      </c>
      <c r="AI106" s="961" t="s">
        <v>3807</v>
      </c>
      <c r="AJ106" s="961" t="s">
        <v>3807</v>
      </c>
      <c r="AK106" s="961" t="s">
        <v>3807</v>
      </c>
      <c r="AL106" s="1215">
        <f t="shared" si="15"/>
        <v>0</v>
      </c>
      <c r="AM106" s="958" t="s">
        <v>3807</v>
      </c>
      <c r="AN106" s="961" t="s">
        <v>3807</v>
      </c>
      <c r="AO106" s="967">
        <f t="shared" si="16"/>
        <v>0</v>
      </c>
      <c r="AP106" s="1228" t="s">
        <v>3807</v>
      </c>
      <c r="AQ106" s="961" t="s">
        <v>3807</v>
      </c>
      <c r="AR106" s="961" t="s">
        <v>3807</v>
      </c>
      <c r="AS106" s="1215">
        <f t="shared" si="17"/>
        <v>0</v>
      </c>
      <c r="AT106" s="1265"/>
      <c r="AU106" s="1265"/>
      <c r="AV106" s="1265"/>
      <c r="AW106" s="1265"/>
      <c r="AX106" s="1208" t="s">
        <v>3845</v>
      </c>
      <c r="AY106" s="1192"/>
      <c r="AZ106" s="1223" t="s">
        <v>3768</v>
      </c>
      <c r="BA106" s="1195" t="s">
        <v>3779</v>
      </c>
      <c r="BB106" s="1195" t="s">
        <v>3779</v>
      </c>
      <c r="BC106" s="1195"/>
      <c r="BD106" s="1257" t="s">
        <v>3779</v>
      </c>
      <c r="BE106" s="1195"/>
      <c r="BF106" s="1195"/>
      <c r="BG106" s="1195"/>
      <c r="BH106" s="1195"/>
      <c r="BI106" s="1195"/>
    </row>
    <row r="107" spans="1:61" s="969" customFormat="1" ht="25.9" hidden="1" customHeight="1" thickBot="1">
      <c r="A107" s="951"/>
      <c r="B107" s="952"/>
      <c r="C107" s="1235" t="s">
        <v>3796</v>
      </c>
      <c r="D107" s="1216">
        <f t="shared" ref="D107:I107" si="18">COUNTIF(D4:D106,"Y")</f>
        <v>13</v>
      </c>
      <c r="E107" s="1217">
        <f t="shared" si="18"/>
        <v>0</v>
      </c>
      <c r="F107" s="1217">
        <f t="shared" si="18"/>
        <v>0</v>
      </c>
      <c r="G107" s="1217">
        <f t="shared" si="18"/>
        <v>0</v>
      </c>
      <c r="H107" s="1217">
        <f t="shared" si="18"/>
        <v>0</v>
      </c>
      <c r="I107" s="1217">
        <f t="shared" si="18"/>
        <v>0</v>
      </c>
      <c r="J107" s="1217"/>
      <c r="K107" s="1225">
        <f>COUNTIF(K4:K106,"Y")</f>
        <v>9</v>
      </c>
      <c r="L107" s="1217">
        <f>COUNTIF(L4:L106,"Y")</f>
        <v>0</v>
      </c>
      <c r="M107" s="1231"/>
      <c r="N107" s="1216">
        <f>COUNTIF(N4:N106,"Y")</f>
        <v>11</v>
      </c>
      <c r="O107" s="1217">
        <f>COUNTIF(O4:O106,"Y")</f>
        <v>0</v>
      </c>
      <c r="P107" s="1217">
        <f>COUNTIF(P4:P106,"Y")</f>
        <v>0</v>
      </c>
      <c r="Q107" s="1218"/>
      <c r="R107" s="1225">
        <f t="shared" ref="R107:W107" si="19">COUNTIF(R4:R106,"Y")</f>
        <v>12</v>
      </c>
      <c r="S107" s="1217">
        <f t="shared" si="19"/>
        <v>2</v>
      </c>
      <c r="T107" s="1217">
        <f t="shared" si="19"/>
        <v>0</v>
      </c>
      <c r="U107" s="1217">
        <f t="shared" si="19"/>
        <v>0</v>
      </c>
      <c r="V107" s="1217">
        <f t="shared" si="19"/>
        <v>0</v>
      </c>
      <c r="W107" s="1217">
        <f t="shared" si="19"/>
        <v>0</v>
      </c>
      <c r="X107" s="1217"/>
      <c r="Y107" s="1225">
        <f>COUNTIF(Y4:Y106,"Y")</f>
        <v>8</v>
      </c>
      <c r="Z107" s="1217">
        <f>COUNTIF(Z4:Z106,"Y")</f>
        <v>0</v>
      </c>
      <c r="AA107" s="1231"/>
      <c r="AB107" s="1216">
        <f>COUNTIF(AB4:AB106,"Y")</f>
        <v>13</v>
      </c>
      <c r="AC107" s="1217">
        <f>COUNTIF(AC4:AC106,"Y")</f>
        <v>0</v>
      </c>
      <c r="AD107" s="1217">
        <f>COUNTIF(AD4:AD106,"Y")</f>
        <v>0</v>
      </c>
      <c r="AE107" s="1218"/>
      <c r="AF107" s="1225">
        <f t="shared" ref="AF107:AK107" si="20">COUNTIF(AF4:AF106,"Y")</f>
        <v>18</v>
      </c>
      <c r="AG107" s="1217">
        <f t="shared" si="20"/>
        <v>7</v>
      </c>
      <c r="AH107" s="1217">
        <f t="shared" si="20"/>
        <v>0</v>
      </c>
      <c r="AI107" s="1217">
        <f t="shared" si="20"/>
        <v>1</v>
      </c>
      <c r="AJ107" s="1217">
        <f t="shared" si="20"/>
        <v>0</v>
      </c>
      <c r="AK107" s="1217">
        <f t="shared" si="20"/>
        <v>0</v>
      </c>
      <c r="AL107" s="1218"/>
      <c r="AM107" s="1225">
        <f>COUNTIF(AM4:AM106,"Y")</f>
        <v>5</v>
      </c>
      <c r="AN107" s="1217">
        <f>COUNTIF(AN4:AN106,"Y")</f>
        <v>1</v>
      </c>
      <c r="AO107" s="1231"/>
      <c r="AP107" s="1216">
        <f>COUNTIF(AP4:AP106,"Y")</f>
        <v>13</v>
      </c>
      <c r="AQ107" s="1217">
        <f t="shared" ref="AQ107:AR107" si="21">COUNTIF(AQ4:AQ106,"Y")</f>
        <v>2</v>
      </c>
      <c r="AR107" s="1217">
        <f t="shared" si="21"/>
        <v>0</v>
      </c>
      <c r="AS107" s="1218"/>
      <c r="AT107" s="1266"/>
      <c r="AU107" s="1266"/>
      <c r="AV107" s="1266"/>
      <c r="AW107" s="1266"/>
      <c r="AX107" s="1210" t="s">
        <v>3796</v>
      </c>
      <c r="AY107" s="1193"/>
      <c r="BA107" s="1212"/>
      <c r="BB107" s="1212"/>
      <c r="BC107" s="1212"/>
      <c r="BD107" s="1212"/>
      <c r="BE107" s="1212"/>
      <c r="BF107" s="1212"/>
      <c r="BG107" s="1212"/>
      <c r="BH107" s="1212"/>
      <c r="BI107" s="1212"/>
    </row>
    <row r="108" spans="1:61" hidden="1">
      <c r="AU108" s="952">
        <f>SUM(AU4:AU107)</f>
        <v>35</v>
      </c>
      <c r="AW108" s="952">
        <f>SUM(AW4:AW107)</f>
        <v>47</v>
      </c>
    </row>
    <row r="109" spans="1:61" hidden="1"/>
    <row r="110" spans="1:61">
      <c r="AU110" s="952" t="s">
        <v>3880</v>
      </c>
    </row>
    <row r="111" spans="1:61">
      <c r="C111" s="951" t="s">
        <v>3888</v>
      </c>
      <c r="AF111" s="952" t="s">
        <v>3889</v>
      </c>
      <c r="AG111" s="952" t="s">
        <v>3883</v>
      </c>
      <c r="AH111" s="952" t="s">
        <v>3883</v>
      </c>
      <c r="AI111" s="952" t="s">
        <v>3883</v>
      </c>
      <c r="AM111" s="952" t="s">
        <v>3883</v>
      </c>
      <c r="AN111" s="952" t="s">
        <v>3883</v>
      </c>
      <c r="AP111" s="952" t="s">
        <v>3884</v>
      </c>
      <c r="AQ111" s="952" t="s">
        <v>3884</v>
      </c>
      <c r="AR111" s="952" t="s">
        <v>3884</v>
      </c>
      <c r="AS111" s="951"/>
    </row>
    <row r="128" spans="39:39">
      <c r="AM128" s="951" t="s">
        <v>3883</v>
      </c>
    </row>
  </sheetData>
  <autoFilter ref="A3:BI109">
    <filterColumn colId="1">
      <customFilters>
        <customFilter operator="notEqual" val=" "/>
      </customFilters>
    </filterColumn>
  </autoFilter>
  <mergeCells count="37">
    <mergeCell ref="D1:Q1"/>
    <mergeCell ref="R1:AE1"/>
    <mergeCell ref="AF1:AS1"/>
    <mergeCell ref="BA1:BE1"/>
    <mergeCell ref="BF1:BG1"/>
    <mergeCell ref="AT1:AU1"/>
    <mergeCell ref="AV1:AW1"/>
    <mergeCell ref="A100:A106"/>
    <mergeCell ref="AY93:AY98"/>
    <mergeCell ref="A21:A45"/>
    <mergeCell ref="A46:A60"/>
    <mergeCell ref="A61:A66"/>
    <mergeCell ref="A75:A78"/>
    <mergeCell ref="AX93:AX98"/>
    <mergeCell ref="A67:A73"/>
    <mergeCell ref="A79:A99"/>
    <mergeCell ref="A4:A20"/>
    <mergeCell ref="A2:A3"/>
    <mergeCell ref="C2:C3"/>
    <mergeCell ref="AX2:AX3"/>
    <mergeCell ref="D2:J2"/>
    <mergeCell ref="R2:X2"/>
    <mergeCell ref="Y2:AA2"/>
    <mergeCell ref="AP2:AS2"/>
    <mergeCell ref="N2:Q2"/>
    <mergeCell ref="AB2:AE2"/>
    <mergeCell ref="AF2:AL2"/>
    <mergeCell ref="AM2:AO2"/>
    <mergeCell ref="B2:B3"/>
    <mergeCell ref="BI2:BI3"/>
    <mergeCell ref="BA2:BE2"/>
    <mergeCell ref="BF2:BG2"/>
    <mergeCell ref="BH2:BH3"/>
    <mergeCell ref="K2:M2"/>
    <mergeCell ref="AT2:AU2"/>
    <mergeCell ref="AV2:AW2"/>
    <mergeCell ref="AY2:AY3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B2:D9"/>
  <sheetViews>
    <sheetView workbookViewId="0">
      <selection activeCell="L13" sqref="L13"/>
    </sheetView>
  </sheetViews>
  <sheetFormatPr defaultRowHeight="16.5"/>
  <cols>
    <col min="2" max="2" width="15.5" bestFit="1" customWidth="1"/>
    <col min="3" max="3" width="17.25" customWidth="1"/>
    <col min="4" max="4" width="9" style="1269"/>
  </cols>
  <sheetData>
    <row r="2" spans="2:4">
      <c r="B2" s="1720" t="s">
        <v>3900</v>
      </c>
      <c r="C2" s="1721"/>
      <c r="D2" s="1722"/>
    </row>
    <row r="3" spans="2:4">
      <c r="B3" s="1268" t="s">
        <v>3898</v>
      </c>
      <c r="C3" s="1268" t="s">
        <v>3899</v>
      </c>
      <c r="D3" s="1271" t="s">
        <v>3902</v>
      </c>
    </row>
    <row r="4" spans="2:4">
      <c r="B4" s="1268" t="s">
        <v>3890</v>
      </c>
      <c r="C4" s="1268" t="s">
        <v>3897</v>
      </c>
      <c r="D4" s="1271">
        <v>7</v>
      </c>
    </row>
    <row r="5" spans="2:4">
      <c r="B5" s="1268" t="s">
        <v>3892</v>
      </c>
      <c r="C5" s="1268" t="s">
        <v>3901</v>
      </c>
      <c r="D5" s="1271">
        <v>4</v>
      </c>
    </row>
    <row r="6" spans="2:4">
      <c r="B6" s="1268" t="s">
        <v>3891</v>
      </c>
      <c r="C6" s="1268" t="s">
        <v>3895</v>
      </c>
      <c r="D6" s="1271">
        <v>11</v>
      </c>
    </row>
    <row r="7" spans="2:4">
      <c r="B7" s="1268" t="s">
        <v>3893</v>
      </c>
      <c r="C7" s="1268" t="s">
        <v>3896</v>
      </c>
      <c r="D7" s="1271">
        <v>6</v>
      </c>
    </row>
    <row r="8" spans="2:4">
      <c r="B8" s="1268" t="s">
        <v>3894</v>
      </c>
      <c r="C8" s="1268" t="s">
        <v>2066</v>
      </c>
      <c r="D8" s="1271">
        <v>17</v>
      </c>
    </row>
    <row r="9" spans="2:4">
      <c r="B9" s="1270" t="s">
        <v>3903</v>
      </c>
      <c r="C9" s="1268"/>
      <c r="D9" s="1271">
        <f>SUM(D4:D8)</f>
        <v>45</v>
      </c>
    </row>
  </sheetData>
  <mergeCells count="1">
    <mergeCell ref="B2:D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92D050"/>
  </sheetPr>
  <dimension ref="A1:K118"/>
  <sheetViews>
    <sheetView topLeftCell="A34" zoomScale="80" zoomScaleNormal="80" workbookViewId="0">
      <selection activeCell="B55" sqref="B55:B56"/>
    </sheetView>
  </sheetViews>
  <sheetFormatPr defaultColWidth="9" defaultRowHeight="16.5"/>
  <cols>
    <col min="1" max="1" width="9" style="144"/>
    <col min="2" max="2" width="15.5" style="144" bestFit="1" customWidth="1"/>
    <col min="3" max="3" width="53.875" style="144" bestFit="1" customWidth="1"/>
    <col min="4" max="4" width="7.75" style="144" bestFit="1" customWidth="1"/>
    <col min="5" max="6" width="9" style="144"/>
    <col min="7" max="7" width="7.75" style="144" bestFit="1" customWidth="1"/>
    <col min="8" max="10" width="9.125" style="144" bestFit="1" customWidth="1"/>
    <col min="11" max="11" width="53.5" style="144" customWidth="1"/>
    <col min="12" max="16384" width="9" style="144"/>
  </cols>
  <sheetData>
    <row r="1" spans="1:11" ht="37.5" customHeight="1">
      <c r="A1" s="141"/>
      <c r="B1" s="141"/>
      <c r="C1" s="142" t="s">
        <v>456</v>
      </c>
      <c r="D1" s="142"/>
      <c r="E1" s="1723" t="s">
        <v>1911</v>
      </c>
      <c r="F1" s="1723"/>
      <c r="G1" s="1724" t="s">
        <v>1912</v>
      </c>
      <c r="H1" s="1725"/>
      <c r="I1" s="1724" t="s">
        <v>1913</v>
      </c>
      <c r="J1" s="1725"/>
      <c r="K1" s="143"/>
    </row>
    <row r="2" spans="1:11">
      <c r="A2" s="141"/>
      <c r="B2" s="141"/>
      <c r="C2" s="142" t="s">
        <v>456</v>
      </c>
      <c r="D2" s="142"/>
      <c r="E2" s="145" t="s">
        <v>1914</v>
      </c>
      <c r="F2" s="145" t="s">
        <v>1915</v>
      </c>
      <c r="G2" s="145" t="s">
        <v>1916</v>
      </c>
      <c r="H2" s="146" t="s">
        <v>1917</v>
      </c>
      <c r="I2" s="145" t="s">
        <v>1916</v>
      </c>
      <c r="J2" s="146" t="s">
        <v>1917</v>
      </c>
      <c r="K2" s="143"/>
    </row>
    <row r="3" spans="1:11">
      <c r="A3" s="147"/>
      <c r="B3" s="147"/>
      <c r="C3" s="148"/>
      <c r="D3" s="148"/>
      <c r="E3" s="149">
        <f t="shared" ref="E3:J3" si="0">E4+E69+E118</f>
        <v>13.540000000000001</v>
      </c>
      <c r="F3" s="149">
        <f t="shared" si="0"/>
        <v>16.97</v>
      </c>
      <c r="G3" s="149">
        <f t="shared" si="0"/>
        <v>14.101706078650002</v>
      </c>
      <c r="H3" s="149">
        <f t="shared" si="0"/>
        <v>14.265161586666668</v>
      </c>
      <c r="I3" s="149">
        <f t="shared" si="0"/>
        <v>17.815026589166667</v>
      </c>
      <c r="J3" s="149">
        <f t="shared" si="0"/>
        <v>18.00087565275</v>
      </c>
      <c r="K3" s="150"/>
    </row>
    <row r="4" spans="1:11">
      <c r="A4" s="141"/>
      <c r="B4" s="141"/>
      <c r="C4" s="142"/>
      <c r="D4" s="142"/>
      <c r="E4" s="151">
        <f>E5+E23</f>
        <v>7.5200000000000014</v>
      </c>
      <c r="F4" s="151">
        <f t="shared" ref="F4:J4" si="1">F5+F23</f>
        <v>10.95</v>
      </c>
      <c r="G4" s="151">
        <f t="shared" si="1"/>
        <v>7.9329060786500012</v>
      </c>
      <c r="H4" s="151">
        <f t="shared" si="1"/>
        <v>8.0963615866666672</v>
      </c>
      <c r="I4" s="151">
        <f t="shared" si="1"/>
        <v>11.646226589166666</v>
      </c>
      <c r="J4" s="151">
        <f t="shared" si="1"/>
        <v>11.83207565275</v>
      </c>
      <c r="K4" s="143"/>
    </row>
    <row r="5" spans="1:11">
      <c r="A5" s="152" t="s">
        <v>1918</v>
      </c>
      <c r="B5" s="152" t="s">
        <v>1919</v>
      </c>
      <c r="C5" s="152" t="s">
        <v>1920</v>
      </c>
      <c r="D5" s="152" t="s">
        <v>1921</v>
      </c>
      <c r="E5" s="152">
        <f>SUM(E6:E22)</f>
        <v>6.870000000000001</v>
      </c>
      <c r="F5" s="152">
        <f t="shared" ref="F5:J5" si="2">SUM(F6:F22)</f>
        <v>10.299999999999999</v>
      </c>
      <c r="G5" s="152">
        <f>SUM(G6:G22)</f>
        <v>7.301906078650001</v>
      </c>
      <c r="H5" s="152">
        <f t="shared" si="2"/>
        <v>7.4653615866666678</v>
      </c>
      <c r="I5" s="152">
        <f>SUM(I7:I22)</f>
        <v>11.015226589166666</v>
      </c>
      <c r="J5" s="152">
        <f t="shared" si="2"/>
        <v>11.201075652749999</v>
      </c>
      <c r="K5" s="143"/>
    </row>
    <row r="6" spans="1:11">
      <c r="A6" s="1726" t="s">
        <v>1922</v>
      </c>
      <c r="B6" s="153" t="s">
        <v>1923</v>
      </c>
      <c r="C6" s="153" t="s">
        <v>1924</v>
      </c>
      <c r="D6" s="153">
        <v>1</v>
      </c>
      <c r="E6" s="154">
        <v>1.6</v>
      </c>
      <c r="F6" s="155">
        <v>1.83</v>
      </c>
      <c r="G6" s="156">
        <f>'[12]Panel NT DF HH'!I51</f>
        <v>1.6078923450000002</v>
      </c>
      <c r="H6" s="157">
        <f>'[12]Panel NT DF SM'!I48</f>
        <v>1.6836908250000002</v>
      </c>
      <c r="I6" s="143"/>
      <c r="J6" s="156"/>
      <c r="K6" s="158" t="s">
        <v>1925</v>
      </c>
    </row>
    <row r="7" spans="1:11">
      <c r="A7" s="1726"/>
      <c r="B7" s="153" t="s">
        <v>1926</v>
      </c>
      <c r="C7" s="153" t="s">
        <v>1927</v>
      </c>
      <c r="D7" s="153"/>
      <c r="E7" s="154"/>
      <c r="F7" s="155"/>
      <c r="G7" s="156"/>
      <c r="H7" s="157"/>
      <c r="I7" s="157">
        <f>'[12]Panel NT IMR 银HH'!I51</f>
        <v>2.1444320000000006</v>
      </c>
      <c r="J7" s="156">
        <f>'[12]Panel NT IMR 银SM'!I50</f>
        <v>2.0115251000000005</v>
      </c>
      <c r="K7" s="159" t="s">
        <v>1928</v>
      </c>
    </row>
    <row r="8" spans="1:11">
      <c r="A8" s="1726"/>
      <c r="B8" s="153" t="s">
        <v>1929</v>
      </c>
      <c r="C8" s="153" t="s">
        <v>1930</v>
      </c>
      <c r="D8" s="153"/>
      <c r="E8" s="154"/>
      <c r="F8" s="155"/>
      <c r="G8" s="157"/>
      <c r="H8" s="157">
        <f>'[12]Bezel SM'!I43</f>
        <v>0.83772118083333325</v>
      </c>
      <c r="I8" s="157"/>
      <c r="J8" s="156">
        <f>'[12]Bezel SM'!I43</f>
        <v>0.83772118083333325</v>
      </c>
      <c r="K8" s="150"/>
    </row>
    <row r="9" spans="1:11">
      <c r="A9" s="1727"/>
      <c r="B9" s="153" t="s">
        <v>1931</v>
      </c>
      <c r="C9" s="153" t="s">
        <v>1932</v>
      </c>
      <c r="D9" s="153">
        <v>1</v>
      </c>
      <c r="E9" s="154">
        <v>0.78</v>
      </c>
      <c r="F9" s="155">
        <v>0.79</v>
      </c>
      <c r="G9" s="157">
        <f>'[12]Bezel HH'!I49</f>
        <v>0.81372682291666665</v>
      </c>
      <c r="H9" s="150"/>
      <c r="I9" s="157">
        <f>'[12]Bezel HH'!I49</f>
        <v>0.81372682291666665</v>
      </c>
      <c r="J9" s="156"/>
      <c r="K9" s="143"/>
    </row>
    <row r="10" spans="1:11">
      <c r="A10" s="1727"/>
      <c r="B10" s="153" t="s">
        <v>1933</v>
      </c>
      <c r="C10" s="153" t="s">
        <v>1934</v>
      </c>
      <c r="D10" s="153">
        <v>1</v>
      </c>
      <c r="E10" s="154">
        <v>1.5</v>
      </c>
      <c r="F10" s="155">
        <v>2.0099999999999998</v>
      </c>
      <c r="G10" s="157">
        <f>'[12]U CASE (DF) HH'!I56</f>
        <v>1.7272011957333335</v>
      </c>
      <c r="H10" s="157">
        <f>'[12]U CASE (DF) SM'!I49</f>
        <v>1.7331002708333336</v>
      </c>
      <c r="I10" s="150"/>
      <c r="J10" s="156"/>
      <c r="K10" s="150" t="s">
        <v>1935</v>
      </c>
    </row>
    <row r="11" spans="1:11">
      <c r="A11" s="1727"/>
      <c r="B11" s="153" t="s">
        <v>1936</v>
      </c>
      <c r="C11" s="153" t="s">
        <v>1937</v>
      </c>
      <c r="D11" s="153"/>
      <c r="E11" s="154"/>
      <c r="F11" s="155"/>
      <c r="G11" s="157"/>
      <c r="H11" s="157"/>
      <c r="I11" s="157">
        <f>'[12]U case IMR 灰 HH'!I59</f>
        <v>2.2400549116666668</v>
      </c>
      <c r="J11" s="156">
        <f>'[12]U case IMR 灰 SM'!I54</f>
        <v>2.2243487769166665</v>
      </c>
      <c r="K11" s="159" t="s">
        <v>1938</v>
      </c>
    </row>
    <row r="12" spans="1:11">
      <c r="A12" s="1727"/>
      <c r="B12" s="153" t="s">
        <v>1939</v>
      </c>
      <c r="C12" s="153" t="s">
        <v>1940</v>
      </c>
      <c r="D12" s="153"/>
      <c r="E12" s="154"/>
      <c r="F12" s="155"/>
      <c r="G12" s="157">
        <f>'[12]D CASE (DF) HH'!I51</f>
        <v>2.0988857149999998</v>
      </c>
      <c r="H12" s="157">
        <f>'[12]D CASE (DF) SM'!I49</f>
        <v>2.1634493100000003</v>
      </c>
      <c r="I12" s="157"/>
      <c r="J12" s="156"/>
      <c r="K12" s="150"/>
    </row>
    <row r="13" spans="1:11" ht="31.5">
      <c r="A13" s="1727"/>
      <c r="B13" s="153" t="s">
        <v>1941</v>
      </c>
      <c r="C13" s="153" t="s">
        <v>1942</v>
      </c>
      <c r="D13" s="153">
        <v>1</v>
      </c>
      <c r="E13" s="154">
        <v>1.85</v>
      </c>
      <c r="F13" s="155">
        <v>4.0199999999999996</v>
      </c>
      <c r="G13" s="157"/>
      <c r="H13" s="150"/>
      <c r="I13" s="157">
        <f>'[12]L-case HH'!I54</f>
        <v>3.998812854583333</v>
      </c>
      <c r="J13" s="156">
        <f>'[12]L-case SM'!I51</f>
        <v>4.3541805949999999</v>
      </c>
      <c r="K13" s="160" t="s">
        <v>1943</v>
      </c>
    </row>
    <row r="14" spans="1:11">
      <c r="A14" s="1727"/>
      <c r="B14" s="153"/>
      <c r="C14" s="153" t="s">
        <v>1944</v>
      </c>
      <c r="D14" s="161"/>
      <c r="E14" s="161"/>
      <c r="F14" s="162"/>
      <c r="G14" s="157"/>
      <c r="H14" s="157"/>
      <c r="I14" s="157"/>
      <c r="J14" s="156"/>
      <c r="K14" s="143" t="s">
        <v>1945</v>
      </c>
    </row>
    <row r="15" spans="1:11">
      <c r="A15" s="1727"/>
      <c r="B15" s="153" t="s">
        <v>1946</v>
      </c>
      <c r="C15" s="153" t="s">
        <v>1947</v>
      </c>
      <c r="D15" s="153">
        <v>1</v>
      </c>
      <c r="E15" s="161"/>
      <c r="F15" s="162"/>
      <c r="G15" s="157">
        <v>7.0199999999999999E-2</v>
      </c>
      <c r="H15" s="157">
        <v>7.0199999999999999E-2</v>
      </c>
      <c r="I15" s="157">
        <v>7.0199999999999999E-2</v>
      </c>
      <c r="J15" s="156">
        <v>7.0199999999999999E-2</v>
      </c>
      <c r="K15" s="143"/>
    </row>
    <row r="16" spans="1:11">
      <c r="A16" s="1727"/>
      <c r="B16" s="153" t="s">
        <v>1948</v>
      </c>
      <c r="C16" s="153" t="s">
        <v>1949</v>
      </c>
      <c r="D16" s="161"/>
      <c r="E16" s="161"/>
      <c r="F16" s="162"/>
      <c r="G16" s="157">
        <v>0.1298</v>
      </c>
      <c r="H16" s="157">
        <v>0.123</v>
      </c>
      <c r="I16" s="157"/>
      <c r="J16" s="156"/>
      <c r="K16" s="143"/>
    </row>
    <row r="17" spans="1:11">
      <c r="A17" s="1727"/>
      <c r="B17" s="153" t="s">
        <v>1950</v>
      </c>
      <c r="C17" s="153" t="s">
        <v>1951</v>
      </c>
      <c r="D17" s="153">
        <v>1</v>
      </c>
      <c r="E17" s="1728">
        <v>0.36</v>
      </c>
      <c r="F17" s="155">
        <v>0.32</v>
      </c>
      <c r="G17" s="157"/>
      <c r="H17" s="150"/>
      <c r="I17" s="157">
        <v>0.48199999999999998</v>
      </c>
      <c r="J17" s="157">
        <v>0.43709999999999999</v>
      </c>
      <c r="K17" s="143"/>
    </row>
    <row r="18" spans="1:11">
      <c r="A18" s="1727"/>
      <c r="B18" s="153"/>
      <c r="C18" s="153" t="s">
        <v>1952</v>
      </c>
      <c r="D18" s="153">
        <v>1</v>
      </c>
      <c r="E18" s="1728"/>
      <c r="F18" s="1729">
        <v>0.55000000000000004</v>
      </c>
      <c r="G18" s="1730">
        <v>0.15820000000000001</v>
      </c>
      <c r="H18" s="1730">
        <v>0.15820000000000001</v>
      </c>
      <c r="I18" s="1730">
        <v>0.56999999999999995</v>
      </c>
      <c r="J18" s="1730">
        <v>0.56999999999999995</v>
      </c>
      <c r="K18" s="143"/>
    </row>
    <row r="19" spans="1:11">
      <c r="A19" s="1727"/>
      <c r="B19" s="153"/>
      <c r="C19" s="153" t="s">
        <v>1953</v>
      </c>
      <c r="D19" s="153">
        <v>1</v>
      </c>
      <c r="E19" s="1728"/>
      <c r="F19" s="1729"/>
      <c r="G19" s="1730"/>
      <c r="H19" s="1730"/>
      <c r="I19" s="1730"/>
      <c r="J19" s="1730"/>
      <c r="K19" s="143"/>
    </row>
    <row r="20" spans="1:11">
      <c r="A20" s="1723" t="s">
        <v>1954</v>
      </c>
      <c r="B20" s="153" t="s">
        <v>1955</v>
      </c>
      <c r="C20" s="153" t="s">
        <v>1956</v>
      </c>
      <c r="D20" s="153"/>
      <c r="E20" s="1731">
        <v>0.78</v>
      </c>
      <c r="F20" s="1731">
        <v>0.78</v>
      </c>
      <c r="G20" s="157">
        <v>0.48899999999999999</v>
      </c>
      <c r="H20" s="157">
        <v>0.48899999999999999</v>
      </c>
      <c r="I20" s="157">
        <v>0.48899999999999999</v>
      </c>
      <c r="J20" s="157">
        <v>0.48899999999999999</v>
      </c>
      <c r="K20" s="143"/>
    </row>
    <row r="21" spans="1:11">
      <c r="A21" s="1729"/>
      <c r="B21" s="153" t="s">
        <v>1957</v>
      </c>
      <c r="C21" s="153" t="s">
        <v>1958</v>
      </c>
      <c r="D21" s="153"/>
      <c r="E21" s="1731"/>
      <c r="F21" s="1731"/>
      <c r="G21" s="157">
        <v>1.9300000000000001E-2</v>
      </c>
      <c r="H21" s="157">
        <v>1.9300000000000001E-2</v>
      </c>
      <c r="I21" s="157">
        <v>1.9300000000000001E-2</v>
      </c>
      <c r="J21" s="157">
        <v>1.9300000000000001E-2</v>
      </c>
      <c r="K21" s="143"/>
    </row>
    <row r="22" spans="1:11">
      <c r="A22" s="1729"/>
      <c r="B22" s="153" t="s">
        <v>1959</v>
      </c>
      <c r="C22" s="153" t="s">
        <v>1960</v>
      </c>
      <c r="D22" s="153"/>
      <c r="E22" s="1731"/>
      <c r="F22" s="1731"/>
      <c r="G22" s="157">
        <v>0.18770000000000001</v>
      </c>
      <c r="H22" s="157">
        <v>0.18770000000000001</v>
      </c>
      <c r="I22" s="157">
        <v>0.18770000000000001</v>
      </c>
      <c r="J22" s="157">
        <v>0.18770000000000001</v>
      </c>
      <c r="K22" s="163"/>
    </row>
    <row r="23" spans="1:11">
      <c r="A23" s="164" t="s">
        <v>1961</v>
      </c>
      <c r="B23" s="164"/>
      <c r="C23" s="164"/>
      <c r="D23" s="164"/>
      <c r="E23" s="152">
        <f>SUM(E24:E42)</f>
        <v>0.65</v>
      </c>
      <c r="F23" s="152">
        <f>SUM(F24:F42)</f>
        <v>0.65</v>
      </c>
      <c r="G23" s="152">
        <f>H23</f>
        <v>0.63100000000000001</v>
      </c>
      <c r="H23" s="152">
        <f>SUM(H24:H42)</f>
        <v>0.63100000000000001</v>
      </c>
      <c r="I23" s="152">
        <f>SUM(I24:I42)</f>
        <v>0.63100000000000001</v>
      </c>
      <c r="J23" s="152">
        <f>SUM(J24:J42)</f>
        <v>0.63100000000000001</v>
      </c>
      <c r="K23" s="143"/>
    </row>
    <row r="24" spans="1:11">
      <c r="A24" s="1723" t="s">
        <v>1962</v>
      </c>
      <c r="B24" s="1732" t="s">
        <v>1962</v>
      </c>
      <c r="C24" s="165" t="s">
        <v>1963</v>
      </c>
      <c r="D24" s="166"/>
      <c r="E24" s="1735">
        <v>0.65</v>
      </c>
      <c r="F24" s="1735">
        <v>0.65</v>
      </c>
      <c r="G24" s="1736"/>
      <c r="H24" s="1736"/>
      <c r="I24" s="1736"/>
      <c r="J24" s="1736"/>
      <c r="K24" s="143"/>
    </row>
    <row r="25" spans="1:11">
      <c r="A25" s="1723"/>
      <c r="B25" s="1733"/>
      <c r="C25" s="165" t="s">
        <v>1964</v>
      </c>
      <c r="D25" s="166"/>
      <c r="E25" s="1735"/>
      <c r="F25" s="1735"/>
      <c r="G25" s="1736"/>
      <c r="H25" s="1736"/>
      <c r="I25" s="1736"/>
      <c r="J25" s="1736"/>
      <c r="K25" s="143"/>
    </row>
    <row r="26" spans="1:11">
      <c r="A26" s="1723"/>
      <c r="B26" s="1733"/>
      <c r="C26" s="166" t="s">
        <v>1965</v>
      </c>
      <c r="D26" s="166"/>
      <c r="E26" s="1735"/>
      <c r="F26" s="1735"/>
      <c r="G26" s="1736"/>
      <c r="H26" s="1736"/>
      <c r="I26" s="1736"/>
      <c r="J26" s="1736"/>
      <c r="K26" s="143"/>
    </row>
    <row r="27" spans="1:11">
      <c r="A27" s="1723"/>
      <c r="B27" s="1733"/>
      <c r="C27" s="166" t="s">
        <v>1966</v>
      </c>
      <c r="D27" s="166"/>
      <c r="E27" s="1735"/>
      <c r="F27" s="1735"/>
      <c r="G27" s="1736"/>
      <c r="H27" s="1736"/>
      <c r="I27" s="1736"/>
      <c r="J27" s="1736"/>
      <c r="K27" s="143"/>
    </row>
    <row r="28" spans="1:11">
      <c r="A28" s="1723"/>
      <c r="B28" s="1733"/>
      <c r="C28" s="165" t="s">
        <v>1967</v>
      </c>
      <c r="D28" s="166"/>
      <c r="E28" s="1735"/>
      <c r="F28" s="1735"/>
      <c r="G28" s="1736"/>
      <c r="H28" s="1736"/>
      <c r="I28" s="1736"/>
      <c r="J28" s="1736"/>
      <c r="K28" s="143"/>
    </row>
    <row r="29" spans="1:11">
      <c r="A29" s="1723"/>
      <c r="B29" s="1733"/>
      <c r="C29" s="165" t="s">
        <v>1968</v>
      </c>
      <c r="D29" s="166"/>
      <c r="E29" s="1735"/>
      <c r="F29" s="1735"/>
      <c r="G29" s="1736"/>
      <c r="H29" s="1736"/>
      <c r="I29" s="1736"/>
      <c r="J29" s="1736"/>
      <c r="K29" s="143"/>
    </row>
    <row r="30" spans="1:11">
      <c r="A30" s="1723"/>
      <c r="B30" s="1733"/>
      <c r="C30" s="167" t="s">
        <v>1969</v>
      </c>
      <c r="D30" s="168"/>
      <c r="E30" s="1735"/>
      <c r="F30" s="1735"/>
      <c r="G30" s="1736"/>
      <c r="H30" s="1736"/>
      <c r="I30" s="1736"/>
      <c r="J30" s="1736"/>
      <c r="K30" s="143"/>
    </row>
    <row r="31" spans="1:11">
      <c r="A31" s="1723"/>
      <c r="B31" s="1733"/>
      <c r="C31" s="167" t="s">
        <v>1970</v>
      </c>
      <c r="D31" s="168"/>
      <c r="E31" s="1735"/>
      <c r="F31" s="1735"/>
      <c r="G31" s="1736"/>
      <c r="H31" s="1736"/>
      <c r="I31" s="1736"/>
      <c r="J31" s="1736"/>
      <c r="K31" s="143"/>
    </row>
    <row r="32" spans="1:11">
      <c r="A32" s="1723"/>
      <c r="B32" s="1733"/>
      <c r="C32" s="167" t="s">
        <v>1971</v>
      </c>
      <c r="D32" s="168"/>
      <c r="E32" s="1735"/>
      <c r="F32" s="1735"/>
      <c r="G32" s="1736"/>
      <c r="H32" s="1736"/>
      <c r="I32" s="1736"/>
      <c r="J32" s="1736"/>
      <c r="K32" s="143"/>
    </row>
    <row r="33" spans="1:11">
      <c r="A33" s="1723"/>
      <c r="B33" s="1733"/>
      <c r="C33" s="169" t="s">
        <v>1972</v>
      </c>
      <c r="D33" s="166"/>
      <c r="E33" s="1735"/>
      <c r="F33" s="1735"/>
      <c r="G33" s="1736"/>
      <c r="H33" s="1736"/>
      <c r="I33" s="1736"/>
      <c r="J33" s="1736"/>
      <c r="K33" s="143"/>
    </row>
    <row r="34" spans="1:11">
      <c r="A34" s="1723"/>
      <c r="B34" s="1733"/>
      <c r="C34" s="170" t="s">
        <v>1973</v>
      </c>
      <c r="D34" s="166"/>
      <c r="E34" s="1735"/>
      <c r="F34" s="1735"/>
      <c r="G34" s="1736"/>
      <c r="H34" s="1736"/>
      <c r="I34" s="1736"/>
      <c r="J34" s="1736"/>
      <c r="K34" s="143"/>
    </row>
    <row r="35" spans="1:11">
      <c r="A35" s="1723"/>
      <c r="B35" s="1734"/>
      <c r="C35" s="171" t="s">
        <v>1974</v>
      </c>
      <c r="D35" s="166"/>
      <c r="E35" s="1735"/>
      <c r="F35" s="1735"/>
      <c r="G35" s="1736"/>
      <c r="H35" s="1736"/>
      <c r="I35" s="1736"/>
      <c r="J35" s="1736"/>
      <c r="K35" s="143"/>
    </row>
    <row r="36" spans="1:11" ht="17.25">
      <c r="A36" s="1723"/>
      <c r="B36" s="153" t="s">
        <v>1975</v>
      </c>
      <c r="C36" s="153" t="s">
        <v>1976</v>
      </c>
      <c r="D36" s="172">
        <v>1</v>
      </c>
      <c r="E36" s="142"/>
      <c r="F36" s="142"/>
      <c r="G36" s="156"/>
      <c r="H36" s="157">
        <v>8.3000000000000001E-3</v>
      </c>
      <c r="I36" s="157">
        <v>8.3000000000000001E-3</v>
      </c>
      <c r="J36" s="157">
        <v>8.3000000000000001E-3</v>
      </c>
      <c r="K36" s="143"/>
    </row>
    <row r="37" spans="1:11" ht="17.25">
      <c r="A37" s="1723"/>
      <c r="B37" s="153" t="s">
        <v>1977</v>
      </c>
      <c r="C37" s="153" t="s">
        <v>1978</v>
      </c>
      <c r="D37" s="173">
        <v>1</v>
      </c>
      <c r="E37" s="142"/>
      <c r="F37" s="142"/>
      <c r="G37" s="156"/>
      <c r="H37" s="157"/>
      <c r="I37" s="157"/>
      <c r="J37" s="157"/>
      <c r="K37" s="143" t="s">
        <v>1979</v>
      </c>
    </row>
    <row r="38" spans="1:11" ht="17.25">
      <c r="A38" s="1723"/>
      <c r="B38" s="153" t="s">
        <v>1980</v>
      </c>
      <c r="C38" s="153" t="s">
        <v>1981</v>
      </c>
      <c r="D38" s="174">
        <v>2</v>
      </c>
      <c r="E38" s="142"/>
      <c r="F38" s="142"/>
      <c r="G38" s="156"/>
      <c r="H38" s="157">
        <v>1.4999999999999999E-2</v>
      </c>
      <c r="I38" s="157">
        <v>1.4999999999999999E-2</v>
      </c>
      <c r="J38" s="157">
        <v>1.4999999999999999E-2</v>
      </c>
      <c r="K38" s="143"/>
    </row>
    <row r="39" spans="1:11" ht="17.25">
      <c r="A39" s="1723"/>
      <c r="B39" s="153" t="s">
        <v>1982</v>
      </c>
      <c r="C39" s="153" t="s">
        <v>1983</v>
      </c>
      <c r="D39" s="172">
        <v>1</v>
      </c>
      <c r="E39" s="142"/>
      <c r="F39" s="142"/>
      <c r="G39" s="156"/>
      <c r="H39" s="157">
        <v>2.1700000000000001E-2</v>
      </c>
      <c r="I39" s="157">
        <v>2.1700000000000001E-2</v>
      </c>
      <c r="J39" s="157">
        <v>2.1700000000000001E-2</v>
      </c>
      <c r="K39" s="143"/>
    </row>
    <row r="40" spans="1:11" ht="17.25">
      <c r="A40" s="1723"/>
      <c r="B40" s="153" t="s">
        <v>1984</v>
      </c>
      <c r="C40" s="153" t="s">
        <v>1985</v>
      </c>
      <c r="D40" s="175">
        <v>1</v>
      </c>
      <c r="E40" s="142"/>
      <c r="F40" s="142"/>
      <c r="G40" s="156"/>
      <c r="H40" s="176">
        <v>0.29799999999999999</v>
      </c>
      <c r="I40" s="157">
        <v>0.29799999999999999</v>
      </c>
      <c r="J40" s="157">
        <v>0.29799999999999999</v>
      </c>
      <c r="K40" s="143"/>
    </row>
    <row r="41" spans="1:11">
      <c r="A41" s="1723"/>
      <c r="B41" s="153" t="s">
        <v>1986</v>
      </c>
      <c r="C41" s="153" t="s">
        <v>1987</v>
      </c>
      <c r="D41" s="162">
        <v>2</v>
      </c>
      <c r="E41" s="142"/>
      <c r="F41" s="142"/>
      <c r="G41" s="156"/>
      <c r="H41" s="176">
        <f t="shared" ref="H41:J42" si="3">0.072*2</f>
        <v>0.14399999999999999</v>
      </c>
      <c r="I41" s="157">
        <f t="shared" si="3"/>
        <v>0.14399999999999999</v>
      </c>
      <c r="J41" s="157">
        <f t="shared" si="3"/>
        <v>0.14399999999999999</v>
      </c>
      <c r="K41" s="143"/>
    </row>
    <row r="42" spans="1:11">
      <c r="A42" s="1723"/>
      <c r="B42" s="153" t="s">
        <v>1988</v>
      </c>
      <c r="C42" s="153" t="s">
        <v>1989</v>
      </c>
      <c r="D42" s="162">
        <v>2</v>
      </c>
      <c r="E42" s="142"/>
      <c r="F42" s="142"/>
      <c r="G42" s="156"/>
      <c r="H42" s="176">
        <f t="shared" si="3"/>
        <v>0.14399999999999999</v>
      </c>
      <c r="I42" s="157">
        <f t="shared" si="3"/>
        <v>0.14399999999999999</v>
      </c>
      <c r="J42" s="157">
        <f t="shared" si="3"/>
        <v>0.14399999999999999</v>
      </c>
      <c r="K42" s="143"/>
    </row>
    <row r="43" spans="1:11">
      <c r="A43" s="155"/>
      <c r="B43" s="177"/>
      <c r="C43" s="178"/>
      <c r="D43" s="178"/>
      <c r="E43" s="179">
        <f>SUM(E44:E66)</f>
        <v>5.85</v>
      </c>
      <c r="F43" s="179"/>
      <c r="G43" s="155"/>
      <c r="H43" s="155"/>
      <c r="I43" s="155"/>
      <c r="J43" s="155"/>
      <c r="K43" s="143"/>
    </row>
    <row r="44" spans="1:11">
      <c r="A44" s="145">
        <v>4</v>
      </c>
      <c r="B44" s="180" t="s">
        <v>1990</v>
      </c>
      <c r="C44" s="142" t="s">
        <v>1991</v>
      </c>
      <c r="D44" s="142"/>
      <c r="E44" s="142">
        <v>0.93</v>
      </c>
      <c r="F44" s="155"/>
      <c r="G44" s="155"/>
      <c r="H44" s="155"/>
      <c r="I44" s="155"/>
      <c r="J44" s="155"/>
      <c r="K44" s="143"/>
    </row>
    <row r="45" spans="1:11">
      <c r="A45" s="1737">
        <v>5</v>
      </c>
      <c r="B45" s="1739" t="s">
        <v>1992</v>
      </c>
      <c r="C45" s="142" t="s">
        <v>1993</v>
      </c>
      <c r="D45" s="142"/>
      <c r="E45" s="1723">
        <v>1.5</v>
      </c>
      <c r="F45" s="181"/>
      <c r="G45" s="155"/>
      <c r="H45" s="155"/>
      <c r="I45" s="155"/>
      <c r="J45" s="155"/>
      <c r="K45" s="143"/>
    </row>
    <row r="46" spans="1:11">
      <c r="A46" s="1738"/>
      <c r="B46" s="1740"/>
      <c r="C46" s="148" t="s">
        <v>1994</v>
      </c>
      <c r="D46" s="148"/>
      <c r="E46" s="1723"/>
      <c r="F46" s="181"/>
      <c r="G46" s="155"/>
      <c r="H46" s="155"/>
      <c r="I46" s="155"/>
      <c r="J46" s="155"/>
      <c r="K46" s="143"/>
    </row>
    <row r="47" spans="1:11">
      <c r="A47" s="1738"/>
      <c r="B47" s="1740"/>
      <c r="C47" s="142" t="s">
        <v>1995</v>
      </c>
      <c r="D47" s="142"/>
      <c r="E47" s="1723"/>
      <c r="F47" s="181"/>
      <c r="G47" s="155"/>
      <c r="H47" s="155"/>
      <c r="I47" s="155"/>
      <c r="J47" s="155"/>
      <c r="K47" s="143"/>
    </row>
    <row r="48" spans="1:11">
      <c r="A48" s="1738"/>
      <c r="B48" s="1740"/>
      <c r="C48" s="142" t="s">
        <v>1996</v>
      </c>
      <c r="D48" s="142"/>
      <c r="E48" s="1723"/>
      <c r="F48" s="181"/>
      <c r="G48" s="155"/>
      <c r="H48" s="155"/>
      <c r="I48" s="155"/>
      <c r="J48" s="155"/>
      <c r="K48" s="143"/>
    </row>
    <row r="49" spans="1:11">
      <c r="A49" s="1738"/>
      <c r="B49" s="1740"/>
      <c r="C49" s="142" t="s">
        <v>1997</v>
      </c>
      <c r="D49" s="142"/>
      <c r="E49" s="1723"/>
      <c r="F49" s="181"/>
      <c r="G49" s="155"/>
      <c r="H49" s="155"/>
      <c r="I49" s="155"/>
      <c r="J49" s="155"/>
      <c r="K49" s="143"/>
    </row>
    <row r="50" spans="1:11">
      <c r="A50" s="1738"/>
      <c r="B50" s="1740"/>
      <c r="C50" s="142" t="s">
        <v>1998</v>
      </c>
      <c r="D50" s="142"/>
      <c r="E50" s="1723"/>
      <c r="F50" s="181"/>
      <c r="G50" s="155"/>
      <c r="H50" s="155"/>
      <c r="I50" s="155"/>
      <c r="J50" s="155"/>
      <c r="K50" s="143"/>
    </row>
    <row r="51" spans="1:11">
      <c r="A51" s="1738"/>
      <c r="B51" s="1740"/>
      <c r="C51" s="142" t="s">
        <v>1999</v>
      </c>
      <c r="D51" s="142"/>
      <c r="E51" s="1723"/>
      <c r="F51" s="181"/>
      <c r="G51" s="155"/>
      <c r="H51" s="155"/>
      <c r="I51" s="155"/>
      <c r="J51" s="155"/>
      <c r="K51" s="143"/>
    </row>
    <row r="52" spans="1:11">
      <c r="A52" s="1738"/>
      <c r="B52" s="1740"/>
      <c r="C52" s="182" t="s">
        <v>2000</v>
      </c>
      <c r="D52" s="182"/>
      <c r="E52" s="1723"/>
      <c r="F52" s="181"/>
      <c r="G52" s="155"/>
      <c r="H52" s="155"/>
      <c r="I52" s="155"/>
      <c r="J52" s="155"/>
      <c r="K52" s="143"/>
    </row>
    <row r="53" spans="1:11">
      <c r="A53" s="1738"/>
      <c r="B53" s="1740"/>
      <c r="C53" s="183" t="s">
        <v>2001</v>
      </c>
      <c r="D53" s="183"/>
      <c r="E53" s="1723"/>
      <c r="F53" s="181"/>
      <c r="G53" s="155"/>
      <c r="H53" s="155"/>
      <c r="I53" s="155"/>
      <c r="J53" s="155"/>
      <c r="K53" s="143"/>
    </row>
    <row r="54" spans="1:11">
      <c r="A54" s="145">
        <v>6</v>
      </c>
      <c r="B54" s="184" t="s">
        <v>2002</v>
      </c>
      <c r="C54" s="148" t="s">
        <v>2003</v>
      </c>
      <c r="D54" s="148"/>
      <c r="E54" s="148">
        <v>2.25</v>
      </c>
      <c r="F54" s="185"/>
      <c r="G54" s="155"/>
      <c r="H54" s="155"/>
      <c r="I54" s="155"/>
      <c r="J54" s="155"/>
      <c r="K54" s="143"/>
    </row>
    <row r="55" spans="1:11">
      <c r="A55" s="1737">
        <v>8</v>
      </c>
      <c r="B55" s="1741" t="s">
        <v>2004</v>
      </c>
      <c r="C55" s="148" t="s">
        <v>2005</v>
      </c>
      <c r="D55" s="148"/>
      <c r="E55" s="1731">
        <v>1</v>
      </c>
      <c r="F55" s="155"/>
      <c r="G55" s="155"/>
      <c r="H55" s="155"/>
      <c r="I55" s="155"/>
      <c r="J55" s="155"/>
      <c r="K55" s="143"/>
    </row>
    <row r="56" spans="1:11">
      <c r="A56" s="1738"/>
      <c r="B56" s="1742"/>
      <c r="C56" s="148" t="s">
        <v>2006</v>
      </c>
      <c r="D56" s="148"/>
      <c r="E56" s="1731"/>
      <c r="F56" s="155"/>
      <c r="G56" s="155"/>
      <c r="H56" s="155"/>
      <c r="I56" s="155"/>
      <c r="J56" s="155"/>
      <c r="K56" s="143"/>
    </row>
    <row r="57" spans="1:11">
      <c r="A57" s="1723">
        <v>7</v>
      </c>
      <c r="B57" s="1743" t="s">
        <v>2007</v>
      </c>
      <c r="C57" s="148" t="s">
        <v>2008</v>
      </c>
      <c r="D57" s="148"/>
      <c r="E57" s="1731">
        <v>0.17</v>
      </c>
      <c r="F57" s="181"/>
      <c r="G57" s="155"/>
      <c r="H57" s="155"/>
      <c r="I57" s="155"/>
      <c r="J57" s="155"/>
      <c r="K57" s="143"/>
    </row>
    <row r="58" spans="1:11">
      <c r="A58" s="1729"/>
      <c r="B58" s="1744"/>
      <c r="C58" s="148" t="s">
        <v>2009</v>
      </c>
      <c r="D58" s="148"/>
      <c r="E58" s="1731"/>
      <c r="F58" s="181"/>
      <c r="G58" s="155"/>
      <c r="H58" s="155"/>
      <c r="I58" s="155"/>
      <c r="J58" s="155"/>
      <c r="K58" s="143"/>
    </row>
    <row r="59" spans="1:11">
      <c r="A59" s="1729"/>
      <c r="B59" s="1744"/>
      <c r="C59" s="148" t="s">
        <v>2010</v>
      </c>
      <c r="D59" s="148"/>
      <c r="E59" s="1731"/>
      <c r="F59" s="181"/>
      <c r="G59" s="155"/>
      <c r="H59" s="155"/>
      <c r="I59" s="155"/>
      <c r="J59" s="155"/>
      <c r="K59" s="143"/>
    </row>
    <row r="60" spans="1:11">
      <c r="A60" s="1729"/>
      <c r="B60" s="1744"/>
      <c r="C60" s="148" t="s">
        <v>2011</v>
      </c>
      <c r="D60" s="148"/>
      <c r="E60" s="1731"/>
      <c r="F60" s="181"/>
      <c r="G60" s="155"/>
      <c r="H60" s="155"/>
      <c r="I60" s="155"/>
      <c r="J60" s="155"/>
      <c r="K60" s="143"/>
    </row>
    <row r="61" spans="1:11">
      <c r="A61" s="1723">
        <v>9</v>
      </c>
      <c r="B61" s="1723" t="s">
        <v>2012</v>
      </c>
      <c r="C61" s="142" t="s">
        <v>2013</v>
      </c>
      <c r="D61" s="142"/>
      <c r="E61" s="1731"/>
      <c r="F61" s="181"/>
      <c r="G61" s="155"/>
      <c r="H61" s="155"/>
      <c r="I61" s="155"/>
      <c r="J61" s="155"/>
      <c r="K61" s="143"/>
    </row>
    <row r="62" spans="1:11">
      <c r="A62" s="1729"/>
      <c r="B62" s="1729"/>
      <c r="C62" s="142" t="s">
        <v>2014</v>
      </c>
      <c r="D62" s="142"/>
      <c r="E62" s="1731"/>
      <c r="F62" s="181"/>
      <c r="G62" s="155"/>
      <c r="H62" s="155"/>
      <c r="I62" s="155"/>
      <c r="J62" s="155"/>
      <c r="K62" s="143"/>
    </row>
    <row r="63" spans="1:11">
      <c r="A63" s="1729"/>
      <c r="B63" s="1729"/>
      <c r="C63" s="142" t="s">
        <v>2015</v>
      </c>
      <c r="D63" s="142"/>
      <c r="E63" s="1731"/>
      <c r="F63" s="181"/>
      <c r="G63" s="155"/>
      <c r="H63" s="155"/>
      <c r="I63" s="155"/>
      <c r="J63" s="155"/>
      <c r="K63" s="143"/>
    </row>
    <row r="64" spans="1:11">
      <c r="A64" s="1729"/>
      <c r="B64" s="1729"/>
      <c r="C64" s="142" t="s">
        <v>2016</v>
      </c>
      <c r="D64" s="142"/>
      <c r="E64" s="1731"/>
      <c r="F64" s="181"/>
      <c r="G64" s="155"/>
      <c r="H64" s="155"/>
      <c r="I64" s="155"/>
      <c r="J64" s="155"/>
      <c r="K64" s="143"/>
    </row>
    <row r="65" spans="1:11">
      <c r="A65" s="1729"/>
      <c r="B65" s="1729"/>
      <c r="C65" s="142" t="s">
        <v>2017</v>
      </c>
      <c r="D65" s="142"/>
      <c r="E65" s="1731"/>
      <c r="F65" s="181"/>
      <c r="G65" s="155"/>
      <c r="H65" s="155"/>
      <c r="I65" s="155"/>
      <c r="J65" s="155"/>
      <c r="K65" s="143"/>
    </row>
    <row r="66" spans="1:11">
      <c r="A66" s="1729"/>
      <c r="B66" s="1729"/>
      <c r="C66" s="145" t="s">
        <v>2018</v>
      </c>
      <c r="D66" s="145"/>
      <c r="E66" s="1731"/>
      <c r="F66" s="181"/>
      <c r="G66" s="155"/>
      <c r="H66" s="155"/>
      <c r="I66" s="155"/>
      <c r="J66" s="155"/>
      <c r="K66" s="143"/>
    </row>
    <row r="67" spans="1:11">
      <c r="A67" s="155"/>
      <c r="B67" s="155"/>
      <c r="C67" s="155"/>
      <c r="D67" s="155"/>
      <c r="E67" s="155"/>
      <c r="F67" s="155"/>
      <c r="G67" s="155"/>
      <c r="H67" s="155"/>
      <c r="I67" s="155"/>
      <c r="J67" s="155"/>
      <c r="K67" s="143"/>
    </row>
    <row r="68" spans="1:11">
      <c r="A68" s="155"/>
      <c r="B68" s="155"/>
      <c r="C68" s="155"/>
      <c r="D68" s="155"/>
      <c r="E68" s="155"/>
      <c r="F68" s="155"/>
      <c r="G68" s="155"/>
      <c r="H68" s="155"/>
      <c r="I68" s="155"/>
      <c r="J68" s="155"/>
      <c r="K68" s="143"/>
    </row>
    <row r="69" spans="1:11">
      <c r="A69" s="152" t="s">
        <v>2019</v>
      </c>
      <c r="B69" s="152"/>
      <c r="C69" s="152"/>
      <c r="D69" s="152"/>
      <c r="E69" s="152">
        <f>SUM(E70:E116)</f>
        <v>5.85</v>
      </c>
      <c r="F69" s="152">
        <f>SUM(F70:F116)</f>
        <v>5.85</v>
      </c>
      <c r="G69" s="152">
        <f>H69</f>
        <v>5.9588000000000001</v>
      </c>
      <c r="H69" s="152">
        <f>SUM(H70:H116)</f>
        <v>5.9588000000000001</v>
      </c>
      <c r="I69" s="152">
        <f>SUM(I70:I116)</f>
        <v>5.9588000000000001</v>
      </c>
      <c r="J69" s="152">
        <f>SUM(J70:J116)</f>
        <v>5.9588000000000001</v>
      </c>
      <c r="K69" s="143"/>
    </row>
    <row r="70" spans="1:11">
      <c r="A70" s="1745" t="s">
        <v>2020</v>
      </c>
      <c r="B70" s="186" t="s">
        <v>2021</v>
      </c>
      <c r="C70" s="186" t="s">
        <v>2013</v>
      </c>
      <c r="D70" s="187">
        <v>14</v>
      </c>
      <c r="E70" s="1746">
        <v>0.17</v>
      </c>
      <c r="F70" s="1746">
        <v>0.17</v>
      </c>
      <c r="G70" s="155"/>
      <c r="H70" s="188">
        <f>0.0025*14</f>
        <v>3.5000000000000003E-2</v>
      </c>
      <c r="I70" s="188">
        <f>0.0025*14</f>
        <v>3.5000000000000003E-2</v>
      </c>
      <c r="J70" s="188">
        <f>0.0025*14</f>
        <v>3.5000000000000003E-2</v>
      </c>
      <c r="K70" s="143"/>
    </row>
    <row r="71" spans="1:11">
      <c r="A71" s="1745"/>
      <c r="B71" s="186" t="s">
        <v>2022</v>
      </c>
      <c r="C71" s="186" t="s">
        <v>2014</v>
      </c>
      <c r="D71" s="189">
        <v>15</v>
      </c>
      <c r="E71" s="1746"/>
      <c r="F71" s="1746"/>
      <c r="G71" s="155"/>
      <c r="H71" s="188">
        <f>0.0025*15</f>
        <v>3.7499999999999999E-2</v>
      </c>
      <c r="I71" s="188">
        <f>0.0025*15</f>
        <v>3.7499999999999999E-2</v>
      </c>
      <c r="J71" s="188">
        <f>0.0025*15</f>
        <v>3.7499999999999999E-2</v>
      </c>
      <c r="K71" s="143"/>
    </row>
    <row r="72" spans="1:11">
      <c r="A72" s="1745"/>
      <c r="B72" s="186" t="s">
        <v>2023</v>
      </c>
      <c r="C72" s="186" t="s">
        <v>2015</v>
      </c>
      <c r="D72" s="189">
        <v>8</v>
      </c>
      <c r="E72" s="1746"/>
      <c r="F72" s="1746"/>
      <c r="G72" s="155"/>
      <c r="H72" s="188">
        <f>0.0025*8</f>
        <v>0.02</v>
      </c>
      <c r="I72" s="188">
        <f>0.0025*8</f>
        <v>0.02</v>
      </c>
      <c r="J72" s="188">
        <f>0.0025*8</f>
        <v>0.02</v>
      </c>
      <c r="K72" s="143"/>
    </row>
    <row r="73" spans="1:11">
      <c r="A73" s="1745"/>
      <c r="B73" s="186" t="s">
        <v>2024</v>
      </c>
      <c r="C73" s="186" t="s">
        <v>2016</v>
      </c>
      <c r="D73" s="189">
        <v>5</v>
      </c>
      <c r="E73" s="1746"/>
      <c r="F73" s="1746"/>
      <c r="G73" s="155"/>
      <c r="H73" s="188">
        <f>0.0025*5</f>
        <v>1.2500000000000001E-2</v>
      </c>
      <c r="I73" s="188">
        <f>0.0025*5</f>
        <v>1.2500000000000001E-2</v>
      </c>
      <c r="J73" s="188">
        <f>0.0025*5</f>
        <v>1.2500000000000001E-2</v>
      </c>
      <c r="K73" s="143"/>
    </row>
    <row r="74" spans="1:11">
      <c r="A74" s="1745"/>
      <c r="B74" s="186" t="s">
        <v>2025</v>
      </c>
      <c r="C74" s="186" t="s">
        <v>2017</v>
      </c>
      <c r="D74" s="189">
        <v>6</v>
      </c>
      <c r="E74" s="1746"/>
      <c r="F74" s="1746"/>
      <c r="G74" s="155"/>
      <c r="H74" s="188">
        <f>0.0025*6</f>
        <v>1.4999999999999999E-2</v>
      </c>
      <c r="I74" s="188">
        <f>0.0025*6</f>
        <v>1.4999999999999999E-2</v>
      </c>
      <c r="J74" s="188">
        <f>0.0025*6</f>
        <v>1.4999999999999999E-2</v>
      </c>
      <c r="K74" s="143"/>
    </row>
    <row r="75" spans="1:11">
      <c r="A75" s="1745"/>
      <c r="B75" s="190" t="s">
        <v>2026</v>
      </c>
      <c r="C75" s="191" t="s">
        <v>2027</v>
      </c>
      <c r="D75" s="192">
        <v>2</v>
      </c>
      <c r="E75" s="1746"/>
      <c r="F75" s="1746"/>
      <c r="G75" s="155"/>
      <c r="H75" s="188">
        <f>0.0034*2</f>
        <v>6.7999999999999996E-3</v>
      </c>
      <c r="I75" s="188">
        <f>0.0034*2</f>
        <v>6.7999999999999996E-3</v>
      </c>
      <c r="J75" s="188">
        <f>0.0034*2</f>
        <v>6.7999999999999996E-3</v>
      </c>
      <c r="K75" s="143"/>
    </row>
    <row r="76" spans="1:11">
      <c r="A76" s="1745"/>
      <c r="B76" s="190"/>
      <c r="C76" s="191"/>
      <c r="D76" s="193"/>
      <c r="E76" s="1746"/>
      <c r="F76" s="1746"/>
      <c r="G76" s="155"/>
      <c r="H76" s="188"/>
      <c r="I76" s="188"/>
      <c r="J76" s="188"/>
      <c r="K76" s="143"/>
    </row>
    <row r="77" spans="1:11">
      <c r="A77" s="1745"/>
      <c r="B77" s="190"/>
      <c r="C77" s="191"/>
      <c r="D77" s="193"/>
      <c r="E77" s="1746"/>
      <c r="F77" s="1746"/>
      <c r="G77" s="155"/>
      <c r="H77" s="188"/>
      <c r="I77" s="188"/>
      <c r="J77" s="188"/>
      <c r="K77" s="143"/>
    </row>
    <row r="78" spans="1:11">
      <c r="A78" s="1745"/>
      <c r="B78" s="190"/>
      <c r="C78" s="191"/>
      <c r="D78" s="193"/>
      <c r="E78" s="1746"/>
      <c r="F78" s="1746"/>
      <c r="G78" s="155"/>
      <c r="H78" s="188"/>
      <c r="I78" s="188"/>
      <c r="J78" s="188"/>
      <c r="K78" s="143"/>
    </row>
    <row r="79" spans="1:11">
      <c r="A79" s="1745"/>
      <c r="B79" s="190"/>
      <c r="C79" s="191"/>
      <c r="D79" s="193"/>
      <c r="E79" s="1746"/>
      <c r="F79" s="1746"/>
      <c r="G79" s="155"/>
      <c r="H79" s="188"/>
      <c r="I79" s="188"/>
      <c r="J79" s="188"/>
      <c r="K79" s="143"/>
    </row>
    <row r="80" spans="1:11">
      <c r="A80" s="1745"/>
      <c r="B80" s="190"/>
      <c r="C80" s="191"/>
      <c r="D80" s="194"/>
      <c r="E80" s="1746"/>
      <c r="F80" s="1746"/>
      <c r="G80" s="155"/>
      <c r="H80" s="188"/>
      <c r="I80" s="188"/>
      <c r="J80" s="188"/>
      <c r="K80" s="143"/>
    </row>
    <row r="81" spans="1:11">
      <c r="A81" s="1745" t="s">
        <v>2028</v>
      </c>
      <c r="B81" s="186" t="s">
        <v>2029</v>
      </c>
      <c r="C81" s="186" t="s">
        <v>2010</v>
      </c>
      <c r="D81" s="193">
        <v>1</v>
      </c>
      <c r="E81" s="1746"/>
      <c r="F81" s="1746"/>
      <c r="G81" s="155"/>
      <c r="H81" s="188">
        <v>2.8E-3</v>
      </c>
      <c r="I81" s="188">
        <v>2.8E-3</v>
      </c>
      <c r="J81" s="188">
        <v>2.8E-3</v>
      </c>
      <c r="K81" s="143"/>
    </row>
    <row r="82" spans="1:11">
      <c r="A82" s="1745"/>
      <c r="B82" s="186" t="s">
        <v>2030</v>
      </c>
      <c r="C82" s="186" t="s">
        <v>2011</v>
      </c>
      <c r="D82" s="193">
        <v>1</v>
      </c>
      <c r="E82" s="1746"/>
      <c r="F82" s="1746"/>
      <c r="G82" s="155"/>
      <c r="H82" s="188">
        <v>2.8999999999999998E-3</v>
      </c>
      <c r="I82" s="188">
        <v>2.8999999999999998E-3</v>
      </c>
      <c r="J82" s="188">
        <v>2.8999999999999998E-3</v>
      </c>
      <c r="K82" s="143"/>
    </row>
    <row r="83" spans="1:11">
      <c r="A83" s="1745"/>
      <c r="B83" s="190"/>
      <c r="C83" s="195"/>
      <c r="D83" s="196"/>
      <c r="E83" s="1746"/>
      <c r="F83" s="1746"/>
      <c r="G83" s="155"/>
      <c r="H83" s="188"/>
      <c r="I83" s="188"/>
      <c r="J83" s="188"/>
      <c r="K83" s="143"/>
    </row>
    <row r="84" spans="1:11">
      <c r="A84" s="1745"/>
      <c r="B84" s="190"/>
      <c r="C84" s="195"/>
      <c r="D84" s="196"/>
      <c r="E84" s="1746"/>
      <c r="F84" s="1746"/>
      <c r="G84" s="155"/>
      <c r="H84" s="188"/>
      <c r="I84" s="188"/>
      <c r="J84" s="188"/>
      <c r="K84" s="143"/>
    </row>
    <row r="85" spans="1:11">
      <c r="A85" s="1745"/>
      <c r="B85" s="190"/>
      <c r="C85" s="195"/>
      <c r="D85" s="196"/>
      <c r="E85" s="1746"/>
      <c r="F85" s="1746"/>
      <c r="G85" s="155"/>
      <c r="H85" s="188"/>
      <c r="I85" s="188"/>
      <c r="J85" s="188"/>
      <c r="K85" s="143"/>
    </row>
    <row r="86" spans="1:11">
      <c r="A86" s="1745"/>
      <c r="B86" s="190"/>
      <c r="C86" s="195"/>
      <c r="D86" s="196"/>
      <c r="E86" s="1746"/>
      <c r="F86" s="1746"/>
      <c r="G86" s="155"/>
      <c r="H86" s="188"/>
      <c r="I86" s="188"/>
      <c r="J86" s="188"/>
      <c r="K86" s="143"/>
    </row>
    <row r="87" spans="1:11">
      <c r="A87" s="1745"/>
      <c r="B87" s="190"/>
      <c r="C87" s="191"/>
      <c r="D87" s="194"/>
      <c r="E87" s="1746"/>
      <c r="F87" s="1746"/>
      <c r="G87" s="155"/>
      <c r="H87" s="188"/>
      <c r="I87" s="188"/>
      <c r="J87" s="188"/>
      <c r="K87" s="143"/>
    </row>
    <row r="88" spans="1:11">
      <c r="A88" s="1745" t="s">
        <v>467</v>
      </c>
      <c r="B88" s="190"/>
      <c r="C88" s="191"/>
      <c r="D88" s="193"/>
      <c r="E88" s="1746"/>
      <c r="F88" s="1746"/>
      <c r="G88" s="155"/>
      <c r="H88" s="188"/>
      <c r="I88" s="188"/>
      <c r="J88" s="188"/>
      <c r="K88" s="143"/>
    </row>
    <row r="89" spans="1:11">
      <c r="A89" s="1745"/>
      <c r="B89" s="190"/>
      <c r="C89" s="191"/>
      <c r="D89" s="194"/>
      <c r="E89" s="1746"/>
      <c r="F89" s="1746"/>
      <c r="G89" s="155"/>
      <c r="H89" s="188"/>
      <c r="I89" s="188"/>
      <c r="J89" s="188"/>
      <c r="K89" s="143"/>
    </row>
    <row r="90" spans="1:11">
      <c r="A90" s="1745" t="s">
        <v>2031</v>
      </c>
      <c r="B90" s="186" t="s">
        <v>2032</v>
      </c>
      <c r="C90" s="186" t="s">
        <v>2008</v>
      </c>
      <c r="D90" s="189">
        <v>1</v>
      </c>
      <c r="E90" s="1746"/>
      <c r="F90" s="1746"/>
      <c r="G90" s="155"/>
      <c r="H90" s="188">
        <v>1.55E-2</v>
      </c>
      <c r="I90" s="188">
        <v>1.55E-2</v>
      </c>
      <c r="J90" s="188">
        <v>1.55E-2</v>
      </c>
      <c r="K90" s="143"/>
    </row>
    <row r="91" spans="1:11">
      <c r="A91" s="1745"/>
      <c r="B91" s="186" t="s">
        <v>2033</v>
      </c>
      <c r="C91" s="186" t="s">
        <v>2009</v>
      </c>
      <c r="D91" s="189">
        <v>2</v>
      </c>
      <c r="E91" s="1746"/>
      <c r="F91" s="1746"/>
      <c r="G91" s="155"/>
      <c r="H91" s="188">
        <f>0.0179*2</f>
        <v>3.5799999999999998E-2</v>
      </c>
      <c r="I91" s="188">
        <f>0.0179*2</f>
        <v>3.5799999999999998E-2</v>
      </c>
      <c r="J91" s="188">
        <f>0.0179*2</f>
        <v>3.5799999999999998E-2</v>
      </c>
      <c r="K91" s="143"/>
    </row>
    <row r="92" spans="1:11">
      <c r="A92" s="1745"/>
      <c r="B92" s="190"/>
      <c r="C92" s="191"/>
      <c r="D92" s="193"/>
      <c r="E92" s="1746"/>
      <c r="F92" s="1746"/>
      <c r="G92" s="155"/>
      <c r="H92" s="188"/>
      <c r="I92" s="188"/>
      <c r="J92" s="188"/>
      <c r="K92" s="143"/>
    </row>
    <row r="93" spans="1:11">
      <c r="A93" s="1745"/>
      <c r="B93" s="190"/>
      <c r="C93" s="191"/>
      <c r="D93" s="193"/>
      <c r="E93" s="1746"/>
      <c r="F93" s="1746"/>
      <c r="G93" s="155"/>
      <c r="H93" s="188"/>
      <c r="I93" s="188"/>
      <c r="J93" s="188"/>
      <c r="K93" s="143"/>
    </row>
    <row r="94" spans="1:11">
      <c r="A94" s="1745"/>
      <c r="B94" s="190"/>
      <c r="C94" s="191"/>
      <c r="D94" s="194"/>
      <c r="E94" s="1746"/>
      <c r="F94" s="1746"/>
      <c r="G94" s="155"/>
      <c r="H94" s="188"/>
      <c r="I94" s="188"/>
      <c r="J94" s="188"/>
      <c r="K94" s="143"/>
    </row>
    <row r="95" spans="1:11">
      <c r="A95" s="1747" t="s">
        <v>2034</v>
      </c>
      <c r="B95" s="186" t="s">
        <v>2035</v>
      </c>
      <c r="C95" s="186" t="s">
        <v>2036</v>
      </c>
      <c r="D95" s="193">
        <v>1</v>
      </c>
      <c r="E95" s="1746">
        <v>1</v>
      </c>
      <c r="F95" s="1746">
        <v>1</v>
      </c>
      <c r="G95" s="155"/>
      <c r="H95" s="188">
        <v>0.56000000000000005</v>
      </c>
      <c r="I95" s="188">
        <v>0.56000000000000005</v>
      </c>
      <c r="J95" s="188">
        <v>0.56000000000000005</v>
      </c>
      <c r="K95" s="143"/>
    </row>
    <row r="96" spans="1:11">
      <c r="A96" s="1747"/>
      <c r="B96" s="186" t="s">
        <v>2037</v>
      </c>
      <c r="C96" s="186" t="s">
        <v>2038</v>
      </c>
      <c r="D96" s="193">
        <v>1</v>
      </c>
      <c r="E96" s="1746"/>
      <c r="F96" s="1746"/>
      <c r="G96" s="155"/>
      <c r="H96" s="188">
        <v>0.56000000000000005</v>
      </c>
      <c r="I96" s="188">
        <v>0.56000000000000005</v>
      </c>
      <c r="J96" s="188">
        <v>0.56000000000000005</v>
      </c>
      <c r="K96" s="143"/>
    </row>
    <row r="97" spans="1:11">
      <c r="A97" s="1747"/>
      <c r="B97" s="186"/>
      <c r="C97" s="186"/>
      <c r="D97" s="193"/>
      <c r="E97" s="197"/>
      <c r="F97" s="155"/>
      <c r="G97" s="155"/>
      <c r="H97" s="188"/>
      <c r="I97" s="188"/>
      <c r="J97" s="188"/>
      <c r="K97" s="143"/>
    </row>
    <row r="98" spans="1:11" ht="17.25">
      <c r="A98" s="198" t="s">
        <v>2039</v>
      </c>
      <c r="B98" s="186" t="s">
        <v>2040</v>
      </c>
      <c r="C98" s="186" t="s">
        <v>2003</v>
      </c>
      <c r="D98" s="193">
        <v>1</v>
      </c>
      <c r="E98" s="154">
        <v>2.25</v>
      </c>
      <c r="F98" s="154">
        <v>2.25</v>
      </c>
      <c r="G98" s="155"/>
      <c r="H98" s="188">
        <v>2.2000000000000002</v>
      </c>
      <c r="I98" s="188">
        <v>2.2000000000000002</v>
      </c>
      <c r="J98" s="188">
        <v>2.2000000000000002</v>
      </c>
      <c r="K98" s="143"/>
    </row>
    <row r="99" spans="1:11" ht="17.25">
      <c r="A99" s="198"/>
      <c r="B99" s="186"/>
      <c r="C99" s="186"/>
      <c r="D99" s="193"/>
      <c r="E99" s="197"/>
      <c r="F99" s="155"/>
      <c r="G99" s="155"/>
      <c r="H99" s="188"/>
      <c r="I99" s="188"/>
      <c r="J99" s="188"/>
      <c r="K99" s="143"/>
    </row>
    <row r="100" spans="1:11" ht="17.25">
      <c r="A100" s="198"/>
      <c r="B100" s="186"/>
      <c r="C100" s="186"/>
      <c r="D100" s="193"/>
      <c r="E100" s="197"/>
      <c r="F100" s="155"/>
      <c r="G100" s="155"/>
      <c r="H100" s="188"/>
      <c r="I100" s="188"/>
      <c r="J100" s="188"/>
      <c r="K100" s="143"/>
    </row>
    <row r="101" spans="1:11">
      <c r="A101" s="1747" t="s">
        <v>1324</v>
      </c>
      <c r="B101" s="186" t="s">
        <v>2041</v>
      </c>
      <c r="C101" s="186" t="s">
        <v>2042</v>
      </c>
      <c r="D101" s="193">
        <v>1</v>
      </c>
      <c r="E101" s="154">
        <v>0.93</v>
      </c>
      <c r="F101" s="154">
        <v>0.93</v>
      </c>
      <c r="G101" s="155"/>
      <c r="H101" s="188">
        <v>0.86</v>
      </c>
      <c r="I101" s="188">
        <v>0.86</v>
      </c>
      <c r="J101" s="188">
        <v>0.86</v>
      </c>
      <c r="K101" s="143"/>
    </row>
    <row r="102" spans="1:11">
      <c r="A102" s="1747"/>
      <c r="B102" s="186"/>
      <c r="C102" s="186"/>
      <c r="D102" s="193"/>
      <c r="E102" s="199"/>
      <c r="F102" s="155"/>
      <c r="G102" s="155"/>
      <c r="H102" s="188"/>
      <c r="I102" s="188"/>
      <c r="J102" s="188"/>
      <c r="K102" s="143"/>
    </row>
    <row r="103" spans="1:11">
      <c r="A103" s="1747"/>
      <c r="B103" s="186"/>
      <c r="C103" s="186"/>
      <c r="D103" s="193"/>
      <c r="E103" s="199"/>
      <c r="F103" s="155"/>
      <c r="G103" s="155"/>
      <c r="H103" s="188"/>
      <c r="I103" s="188"/>
      <c r="J103" s="188"/>
      <c r="K103" s="143"/>
    </row>
    <row r="104" spans="1:11" ht="17.25">
      <c r="A104" s="198" t="s">
        <v>2043</v>
      </c>
      <c r="B104" s="186"/>
      <c r="C104" s="186"/>
      <c r="D104" s="194"/>
      <c r="E104" s="200"/>
      <c r="F104" s="155"/>
      <c r="G104" s="155"/>
      <c r="H104" s="188"/>
      <c r="I104" s="188"/>
      <c r="J104" s="188"/>
      <c r="K104" s="143"/>
    </row>
    <row r="105" spans="1:11" ht="17.25">
      <c r="A105" s="198" t="s">
        <v>2044</v>
      </c>
      <c r="B105" s="186"/>
      <c r="C105" s="186"/>
      <c r="D105" s="194"/>
      <c r="E105" s="200"/>
      <c r="F105" s="155"/>
      <c r="G105" s="155"/>
      <c r="H105" s="188"/>
      <c r="I105" s="188"/>
      <c r="J105" s="188"/>
      <c r="K105" s="143"/>
    </row>
    <row r="106" spans="1:11">
      <c r="A106" s="1745" t="s">
        <v>2045</v>
      </c>
      <c r="B106" s="186" t="s">
        <v>2046</v>
      </c>
      <c r="C106" s="186" t="s">
        <v>1993</v>
      </c>
      <c r="D106" s="193">
        <v>1</v>
      </c>
      <c r="E106" s="1746">
        <v>1.5</v>
      </c>
      <c r="F106" s="1746">
        <v>1.5</v>
      </c>
      <c r="G106" s="155"/>
      <c r="H106" s="188">
        <v>0.28000000000000003</v>
      </c>
      <c r="I106" s="188">
        <v>0.28000000000000003</v>
      </c>
      <c r="J106" s="188">
        <v>0.28000000000000003</v>
      </c>
      <c r="K106" s="143"/>
    </row>
    <row r="107" spans="1:11">
      <c r="A107" s="1745"/>
      <c r="B107" s="186" t="s">
        <v>2047</v>
      </c>
      <c r="C107" s="186" t="s">
        <v>2048</v>
      </c>
      <c r="D107" s="193">
        <v>1</v>
      </c>
      <c r="E107" s="1746"/>
      <c r="F107" s="1746"/>
      <c r="G107" s="155"/>
      <c r="H107" s="188">
        <v>8.5000000000000006E-2</v>
      </c>
      <c r="I107" s="188">
        <v>8.5000000000000006E-2</v>
      </c>
      <c r="J107" s="188">
        <v>8.5000000000000006E-2</v>
      </c>
      <c r="K107" s="143"/>
    </row>
    <row r="108" spans="1:11">
      <c r="A108" s="1745"/>
      <c r="B108" s="186" t="s">
        <v>2049</v>
      </c>
      <c r="C108" s="186" t="s">
        <v>2050</v>
      </c>
      <c r="D108" s="193">
        <v>1</v>
      </c>
      <c r="E108" s="1746"/>
      <c r="F108" s="1746"/>
      <c r="G108" s="155"/>
      <c r="H108" s="188">
        <v>0.05</v>
      </c>
      <c r="I108" s="188">
        <v>0.05</v>
      </c>
      <c r="J108" s="188">
        <v>0.05</v>
      </c>
      <c r="K108" s="143"/>
    </row>
    <row r="109" spans="1:11">
      <c r="A109" s="1745"/>
      <c r="B109" s="186" t="s">
        <v>2051</v>
      </c>
      <c r="C109" s="186" t="s">
        <v>2052</v>
      </c>
      <c r="D109" s="193">
        <v>1</v>
      </c>
      <c r="E109" s="1746"/>
      <c r="F109" s="1746"/>
      <c r="G109" s="155"/>
      <c r="H109" s="188">
        <v>0.06</v>
      </c>
      <c r="I109" s="188">
        <v>0.06</v>
      </c>
      <c r="J109" s="188">
        <v>0.06</v>
      </c>
      <c r="K109" s="143"/>
    </row>
    <row r="110" spans="1:11">
      <c r="A110" s="1745"/>
      <c r="B110" s="186" t="s">
        <v>2053</v>
      </c>
      <c r="C110" s="186" t="s">
        <v>2054</v>
      </c>
      <c r="D110" s="193">
        <v>1</v>
      </c>
      <c r="E110" s="1746"/>
      <c r="F110" s="1746"/>
      <c r="G110" s="155"/>
      <c r="H110" s="188">
        <v>0.18</v>
      </c>
      <c r="I110" s="188">
        <v>0.18</v>
      </c>
      <c r="J110" s="188">
        <v>0.18</v>
      </c>
      <c r="K110" s="143"/>
    </row>
    <row r="111" spans="1:11">
      <c r="A111" s="1745"/>
      <c r="B111" s="186"/>
      <c r="C111" s="186"/>
      <c r="D111" s="193"/>
      <c r="E111" s="1746"/>
      <c r="F111" s="1746"/>
      <c r="G111" s="155"/>
      <c r="H111" s="188"/>
      <c r="I111" s="188"/>
      <c r="J111" s="188"/>
      <c r="K111" s="143"/>
    </row>
    <row r="112" spans="1:11">
      <c r="A112" s="1745"/>
      <c r="B112" s="186"/>
      <c r="C112" s="186"/>
      <c r="D112" s="194"/>
      <c r="E112" s="1746"/>
      <c r="F112" s="1746"/>
      <c r="G112" s="155"/>
      <c r="H112" s="188"/>
      <c r="I112" s="188"/>
      <c r="J112" s="188"/>
      <c r="K112" s="143"/>
    </row>
    <row r="113" spans="1:11">
      <c r="A113" s="1745" t="s">
        <v>2055</v>
      </c>
      <c r="B113" s="186" t="s">
        <v>2056</v>
      </c>
      <c r="C113" s="186" t="s">
        <v>2057</v>
      </c>
      <c r="D113" s="193">
        <v>1</v>
      </c>
      <c r="E113" s="1746"/>
      <c r="F113" s="1746"/>
      <c r="G113" s="155"/>
      <c r="H113" s="188">
        <v>0.94</v>
      </c>
      <c r="I113" s="188">
        <v>0.94</v>
      </c>
      <c r="J113" s="188">
        <v>0.94</v>
      </c>
      <c r="K113" s="143"/>
    </row>
    <row r="114" spans="1:11">
      <c r="A114" s="1745"/>
      <c r="B114" s="186" t="s">
        <v>2058</v>
      </c>
      <c r="C114" s="186" t="s">
        <v>2059</v>
      </c>
      <c r="D114" s="193">
        <v>1</v>
      </c>
      <c r="E114" s="1746"/>
      <c r="F114" s="1746"/>
      <c r="G114" s="155"/>
      <c r="H114" s="188"/>
      <c r="I114" s="188"/>
      <c r="J114" s="188"/>
      <c r="K114" s="143"/>
    </row>
    <row r="115" spans="1:11">
      <c r="A115" s="1745"/>
      <c r="B115" s="190"/>
      <c r="C115" s="201"/>
      <c r="D115" s="202"/>
      <c r="E115" s="1746"/>
      <c r="F115" s="1746"/>
      <c r="G115" s="155"/>
      <c r="H115" s="188"/>
      <c r="I115" s="188"/>
      <c r="J115" s="188"/>
      <c r="K115" s="143"/>
    </row>
    <row r="116" spans="1:11">
      <c r="A116" s="1745"/>
      <c r="B116" s="203"/>
      <c r="C116" s="191"/>
      <c r="D116" s="203"/>
      <c r="E116" s="1746"/>
      <c r="F116" s="1746"/>
      <c r="G116" s="155"/>
      <c r="H116" s="188"/>
      <c r="I116" s="188"/>
      <c r="J116" s="188"/>
      <c r="K116" s="143"/>
    </row>
    <row r="117" spans="1:11">
      <c r="A117" s="155"/>
      <c r="B117" s="155"/>
      <c r="C117" s="155"/>
      <c r="D117" s="155"/>
      <c r="E117" s="155"/>
      <c r="F117" s="155"/>
      <c r="G117" s="155"/>
      <c r="H117" s="155"/>
      <c r="I117" s="155"/>
      <c r="J117" s="155"/>
      <c r="K117" s="143"/>
    </row>
    <row r="118" spans="1:11">
      <c r="A118" s="152" t="s">
        <v>2060</v>
      </c>
      <c r="B118" s="152" t="s">
        <v>2061</v>
      </c>
      <c r="C118" s="152"/>
      <c r="D118" s="152">
        <v>1</v>
      </c>
      <c r="E118" s="152">
        <v>0.17</v>
      </c>
      <c r="F118" s="152">
        <v>0.17</v>
      </c>
      <c r="G118" s="152">
        <f>H118</f>
        <v>0.21</v>
      </c>
      <c r="H118" s="152">
        <v>0.21</v>
      </c>
      <c r="I118" s="152">
        <v>0.21</v>
      </c>
      <c r="J118" s="152">
        <v>0.21</v>
      </c>
      <c r="K118" s="143"/>
    </row>
  </sheetData>
  <mergeCells count="46">
    <mergeCell ref="A95:A97"/>
    <mergeCell ref="E95:E96"/>
    <mergeCell ref="F95:F96"/>
    <mergeCell ref="A101:A103"/>
    <mergeCell ref="A106:A112"/>
    <mergeCell ref="E106:E116"/>
    <mergeCell ref="F106:F116"/>
    <mergeCell ref="A113:A116"/>
    <mergeCell ref="A70:A80"/>
    <mergeCell ref="E70:E94"/>
    <mergeCell ref="F70:F94"/>
    <mergeCell ref="A81:A87"/>
    <mergeCell ref="A88:A89"/>
    <mergeCell ref="A90:A94"/>
    <mergeCell ref="A55:A56"/>
    <mergeCell ref="B55:B56"/>
    <mergeCell ref="E55:E56"/>
    <mergeCell ref="A57:A60"/>
    <mergeCell ref="B57:B60"/>
    <mergeCell ref="E57:E66"/>
    <mergeCell ref="A61:A66"/>
    <mergeCell ref="B61:B66"/>
    <mergeCell ref="G24:G35"/>
    <mergeCell ref="H24:H35"/>
    <mergeCell ref="I24:I35"/>
    <mergeCell ref="J24:J35"/>
    <mergeCell ref="A45:A53"/>
    <mergeCell ref="B45:B53"/>
    <mergeCell ref="E45:E53"/>
    <mergeCell ref="A20:A22"/>
    <mergeCell ref="E20:E22"/>
    <mergeCell ref="F20:F22"/>
    <mergeCell ref="A24:A42"/>
    <mergeCell ref="B24:B35"/>
    <mergeCell ref="E24:E35"/>
    <mergeCell ref="F24:F35"/>
    <mergeCell ref="E1:F1"/>
    <mergeCell ref="G1:H1"/>
    <mergeCell ref="I1:J1"/>
    <mergeCell ref="A6:A19"/>
    <mergeCell ref="E17:E19"/>
    <mergeCell ref="F18:F19"/>
    <mergeCell ref="G18:G19"/>
    <mergeCell ref="H18:H19"/>
    <mergeCell ref="I18:I19"/>
    <mergeCell ref="J18:J19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>
    <tabColor rgb="FF92D050"/>
  </sheetPr>
  <dimension ref="B2:F123"/>
  <sheetViews>
    <sheetView topLeftCell="A88" workbookViewId="0">
      <selection activeCell="C103" sqref="C103"/>
    </sheetView>
  </sheetViews>
  <sheetFormatPr defaultRowHeight="16.5"/>
  <cols>
    <col min="2" max="2" width="17.5" customWidth="1"/>
    <col min="3" max="3" width="35.875" customWidth="1"/>
    <col min="5" max="6" width="18.75" customWidth="1"/>
  </cols>
  <sheetData>
    <row r="2" spans="2:6">
      <c r="B2" s="204" t="s">
        <v>2062</v>
      </c>
      <c r="C2" s="204" t="s">
        <v>1920</v>
      </c>
      <c r="D2" s="204" t="s">
        <v>2063</v>
      </c>
      <c r="E2" s="205" t="s">
        <v>2064</v>
      </c>
      <c r="F2" s="204" t="s">
        <v>2065</v>
      </c>
    </row>
    <row r="3" spans="2:6">
      <c r="B3" s="1748" t="s">
        <v>2066</v>
      </c>
      <c r="C3" s="206" t="s">
        <v>2067</v>
      </c>
      <c r="D3" s="207">
        <v>1</v>
      </c>
      <c r="E3" s="208"/>
      <c r="F3" s="1750">
        <f>SUM(E3:E14)</f>
        <v>0</v>
      </c>
    </row>
    <row r="4" spans="2:6">
      <c r="B4" s="1748"/>
      <c r="C4" s="209" t="s">
        <v>2068</v>
      </c>
      <c r="D4" s="210">
        <v>1</v>
      </c>
      <c r="E4" s="211"/>
      <c r="F4" s="1750"/>
    </row>
    <row r="5" spans="2:6">
      <c r="B5" s="1748"/>
      <c r="C5" s="212" t="s">
        <v>2069</v>
      </c>
      <c r="D5" s="213">
        <v>1</v>
      </c>
      <c r="E5" s="214"/>
      <c r="F5" s="1750"/>
    </row>
    <row r="6" spans="2:6">
      <c r="B6" s="1748"/>
      <c r="C6" s="212" t="s">
        <v>2070</v>
      </c>
      <c r="D6" s="213">
        <v>1</v>
      </c>
      <c r="E6" s="214"/>
      <c r="F6" s="1750"/>
    </row>
    <row r="7" spans="2:6">
      <c r="B7" s="1748"/>
      <c r="C7" s="209" t="s">
        <v>2071</v>
      </c>
      <c r="D7" s="210">
        <v>1</v>
      </c>
      <c r="E7" s="211"/>
      <c r="F7" s="1750"/>
    </row>
    <row r="8" spans="2:6">
      <c r="B8" s="1748"/>
      <c r="C8" s="215" t="s">
        <v>2072</v>
      </c>
      <c r="D8" s="148">
        <v>1</v>
      </c>
      <c r="E8" s="149"/>
      <c r="F8" s="1750"/>
    </row>
    <row r="9" spans="2:6">
      <c r="B9" s="1748"/>
      <c r="C9" s="209" t="s">
        <v>2073</v>
      </c>
      <c r="D9" s="210">
        <v>0</v>
      </c>
      <c r="E9" s="211"/>
      <c r="F9" s="1750"/>
    </row>
    <row r="10" spans="2:6">
      <c r="B10" s="1748"/>
      <c r="C10" s="209" t="s">
        <v>2074</v>
      </c>
      <c r="D10" s="210">
        <v>0</v>
      </c>
      <c r="E10" s="211"/>
      <c r="F10" s="1750"/>
    </row>
    <row r="11" spans="2:6">
      <c r="B11" s="1748"/>
      <c r="C11" s="209" t="s">
        <v>2075</v>
      </c>
      <c r="D11" s="210">
        <v>0</v>
      </c>
      <c r="E11" s="211"/>
      <c r="F11" s="1750"/>
    </row>
    <row r="12" spans="2:6">
      <c r="B12" s="1748"/>
      <c r="C12" s="209" t="s">
        <v>2076</v>
      </c>
      <c r="D12" s="210">
        <v>0</v>
      </c>
      <c r="E12" s="211"/>
      <c r="F12" s="1750"/>
    </row>
    <row r="13" spans="2:6">
      <c r="B13" s="1748"/>
      <c r="C13" s="216" t="s">
        <v>2077</v>
      </c>
      <c r="D13" s="210">
        <v>1</v>
      </c>
      <c r="E13" s="211"/>
      <c r="F13" s="1750"/>
    </row>
    <row r="14" spans="2:6">
      <c r="B14" s="1748"/>
      <c r="C14" s="209"/>
      <c r="D14" s="210"/>
      <c r="E14" s="211"/>
      <c r="F14" s="1750"/>
    </row>
    <row r="15" spans="2:6">
      <c r="B15" s="1748" t="s">
        <v>2078</v>
      </c>
      <c r="C15" s="215" t="s">
        <v>2079</v>
      </c>
      <c r="D15" s="210">
        <v>0</v>
      </c>
      <c r="E15" s="211"/>
      <c r="F15" s="1751">
        <f>SUM(E15:E26)</f>
        <v>0</v>
      </c>
    </row>
    <row r="16" spans="2:6">
      <c r="B16" s="1748"/>
      <c r="C16" s="217" t="s">
        <v>2080</v>
      </c>
      <c r="D16" s="218">
        <v>0</v>
      </c>
      <c r="E16" s="219"/>
      <c r="F16" s="1752"/>
    </row>
    <row r="17" spans="2:6">
      <c r="B17" s="1748"/>
      <c r="C17" s="217" t="s">
        <v>2081</v>
      </c>
      <c r="D17" s="218">
        <v>0</v>
      </c>
      <c r="E17" s="219"/>
      <c r="F17" s="1752"/>
    </row>
    <row r="18" spans="2:6">
      <c r="B18" s="1748"/>
      <c r="C18" s="209" t="s">
        <v>2082</v>
      </c>
      <c r="D18" s="210">
        <v>1</v>
      </c>
      <c r="E18" s="211"/>
      <c r="F18" s="1752"/>
    </row>
    <row r="19" spans="2:6">
      <c r="B19" s="1748"/>
      <c r="C19" s="209" t="s">
        <v>2083</v>
      </c>
      <c r="D19" s="210">
        <v>1</v>
      </c>
      <c r="E19" s="211"/>
      <c r="F19" s="1752"/>
    </row>
    <row r="20" spans="2:6">
      <c r="B20" s="1748"/>
      <c r="C20" s="209" t="s">
        <v>2084</v>
      </c>
      <c r="D20" s="210">
        <v>1</v>
      </c>
      <c r="E20" s="211"/>
      <c r="F20" s="1752"/>
    </row>
    <row r="21" spans="2:6">
      <c r="B21" s="1748"/>
      <c r="C21" s="209" t="s">
        <v>2085</v>
      </c>
      <c r="D21" s="210">
        <v>1</v>
      </c>
      <c r="E21" s="211"/>
      <c r="F21" s="1752"/>
    </row>
    <row r="22" spans="2:6">
      <c r="B22" s="1748"/>
      <c r="C22" s="209" t="s">
        <v>2086</v>
      </c>
      <c r="D22" s="210">
        <v>1</v>
      </c>
      <c r="E22" s="211"/>
      <c r="F22" s="1752"/>
    </row>
    <row r="23" spans="2:6">
      <c r="B23" s="1748"/>
      <c r="C23" s="209" t="s">
        <v>2087</v>
      </c>
      <c r="D23" s="210">
        <v>1</v>
      </c>
      <c r="E23" s="211"/>
      <c r="F23" s="1752"/>
    </row>
    <row r="24" spans="2:6">
      <c r="B24" s="1748"/>
      <c r="C24" s="217" t="s">
        <v>2088</v>
      </c>
      <c r="D24" s="218">
        <v>2</v>
      </c>
      <c r="E24" s="219"/>
      <c r="F24" s="1753"/>
    </row>
    <row r="25" spans="2:6">
      <c r="B25" s="1748"/>
      <c r="C25" s="209" t="s">
        <v>2089</v>
      </c>
      <c r="D25" s="210">
        <v>2</v>
      </c>
      <c r="E25" s="211"/>
      <c r="F25" s="1753"/>
    </row>
    <row r="26" spans="2:6">
      <c r="B26" s="1748"/>
      <c r="C26" s="209"/>
      <c r="D26" s="210"/>
      <c r="E26" s="211"/>
      <c r="F26" s="1754"/>
    </row>
    <row r="27" spans="2:6" ht="25.5">
      <c r="B27" s="1748" t="s">
        <v>2090</v>
      </c>
      <c r="C27" s="220" t="s">
        <v>2091</v>
      </c>
      <c r="D27" s="210">
        <v>1</v>
      </c>
      <c r="E27" s="211"/>
      <c r="F27" s="1750">
        <f>SUM(E27:E48)</f>
        <v>0</v>
      </c>
    </row>
    <row r="28" spans="2:6">
      <c r="B28" s="1748"/>
      <c r="C28" s="221" t="s">
        <v>2092</v>
      </c>
      <c r="D28" s="218">
        <v>0</v>
      </c>
      <c r="E28" s="219"/>
      <c r="F28" s="1750"/>
    </row>
    <row r="29" spans="2:6">
      <c r="B29" s="1748"/>
      <c r="C29" s="220" t="s">
        <v>2093</v>
      </c>
      <c r="D29" s="210">
        <v>1</v>
      </c>
      <c r="E29" s="211"/>
      <c r="F29" s="1750"/>
    </row>
    <row r="30" spans="2:6">
      <c r="B30" s="1748"/>
      <c r="C30" s="217" t="s">
        <v>2094</v>
      </c>
      <c r="D30" s="218">
        <v>0</v>
      </c>
      <c r="E30" s="219"/>
      <c r="F30" s="1750"/>
    </row>
    <row r="31" spans="2:6">
      <c r="B31" s="1748"/>
      <c r="C31" s="209" t="s">
        <v>2095</v>
      </c>
      <c r="D31" s="210">
        <v>3</v>
      </c>
      <c r="E31" s="211"/>
      <c r="F31" s="1750"/>
    </row>
    <row r="32" spans="2:6">
      <c r="B32" s="1748"/>
      <c r="C32" s="222" t="s">
        <v>2096</v>
      </c>
      <c r="D32" s="218">
        <v>0</v>
      </c>
      <c r="E32" s="219"/>
      <c r="F32" s="1750"/>
    </row>
    <row r="33" spans="2:6">
      <c r="B33" s="1748"/>
      <c r="C33" s="220" t="s">
        <v>2097</v>
      </c>
      <c r="D33" s="210">
        <v>1</v>
      </c>
      <c r="E33" s="211"/>
      <c r="F33" s="1750"/>
    </row>
    <row r="34" spans="2:6" ht="25.5">
      <c r="B34" s="1748"/>
      <c r="C34" s="221" t="s">
        <v>2098</v>
      </c>
      <c r="D34" s="218">
        <v>0</v>
      </c>
      <c r="E34" s="219"/>
      <c r="F34" s="1750"/>
    </row>
    <row r="35" spans="2:6" ht="25.5">
      <c r="B35" s="1748"/>
      <c r="C35" s="221" t="s">
        <v>2099</v>
      </c>
      <c r="D35" s="218">
        <v>0</v>
      </c>
      <c r="E35" s="219"/>
      <c r="F35" s="1750"/>
    </row>
    <row r="36" spans="2:6">
      <c r="B36" s="1748"/>
      <c r="C36" s="220" t="s">
        <v>2100</v>
      </c>
      <c r="D36" s="210">
        <v>0</v>
      </c>
      <c r="E36" s="211"/>
      <c r="F36" s="1750"/>
    </row>
    <row r="37" spans="2:6">
      <c r="B37" s="1748"/>
      <c r="C37" s="209" t="s">
        <v>2101</v>
      </c>
      <c r="D37" s="210">
        <v>10</v>
      </c>
      <c r="E37" s="211"/>
      <c r="F37" s="1750"/>
    </row>
    <row r="38" spans="2:6">
      <c r="B38" s="1748"/>
      <c r="C38" s="217" t="s">
        <v>2102</v>
      </c>
      <c r="D38" s="218">
        <v>0</v>
      </c>
      <c r="E38" s="219"/>
      <c r="F38" s="1750"/>
    </row>
    <row r="39" spans="2:6">
      <c r="B39" s="1748"/>
      <c r="C39" s="223" t="s">
        <v>2103</v>
      </c>
      <c r="D39" s="210">
        <v>1</v>
      </c>
      <c r="E39" s="211"/>
      <c r="F39" s="1750"/>
    </row>
    <row r="40" spans="2:6">
      <c r="B40" s="1748"/>
      <c r="C40" s="224" t="s">
        <v>2104</v>
      </c>
      <c r="D40" s="225">
        <v>0</v>
      </c>
      <c r="E40" s="226"/>
      <c r="F40" s="1750"/>
    </row>
    <row r="41" spans="2:6">
      <c r="B41" s="1748"/>
      <c r="C41" s="223" t="s">
        <v>2105</v>
      </c>
      <c r="D41" s="210">
        <v>1</v>
      </c>
      <c r="E41" s="211"/>
      <c r="F41" s="1750"/>
    </row>
    <row r="42" spans="2:6">
      <c r="B42" s="1748"/>
      <c r="C42" s="215" t="s">
        <v>2106</v>
      </c>
      <c r="D42" s="148">
        <v>2</v>
      </c>
      <c r="E42" s="149"/>
      <c r="F42" s="1750"/>
    </row>
    <row r="43" spans="2:6">
      <c r="B43" s="1748"/>
      <c r="C43" s="209" t="s">
        <v>2107</v>
      </c>
      <c r="D43" s="210">
        <v>1</v>
      </c>
      <c r="E43" s="211"/>
      <c r="F43" s="1750"/>
    </row>
    <row r="44" spans="2:6">
      <c r="B44" s="1748"/>
      <c r="C44" s="209" t="s">
        <v>2108</v>
      </c>
      <c r="D44" s="210">
        <v>3</v>
      </c>
      <c r="E44" s="211"/>
      <c r="F44" s="1750"/>
    </row>
    <row r="45" spans="2:6">
      <c r="B45" s="1748"/>
      <c r="C45" s="223" t="s">
        <v>2109</v>
      </c>
      <c r="D45" s="210">
        <v>0</v>
      </c>
      <c r="E45" s="211"/>
      <c r="F45" s="1750"/>
    </row>
    <row r="46" spans="2:6">
      <c r="B46" s="1748"/>
      <c r="C46" s="223" t="s">
        <v>2110</v>
      </c>
      <c r="D46" s="210">
        <v>1</v>
      </c>
      <c r="E46" s="211"/>
      <c r="F46" s="1750"/>
    </row>
    <row r="47" spans="2:6">
      <c r="B47" s="1748"/>
      <c r="C47" s="223" t="s">
        <v>2111</v>
      </c>
      <c r="D47" s="210">
        <v>0</v>
      </c>
      <c r="E47" s="211"/>
      <c r="F47" s="1750"/>
    </row>
    <row r="48" spans="2:6">
      <c r="B48" s="1748"/>
      <c r="C48" s="209"/>
      <c r="D48" s="210"/>
      <c r="E48" s="211"/>
      <c r="F48" s="1750"/>
    </row>
    <row r="49" spans="2:6">
      <c r="B49" s="1748" t="s">
        <v>469</v>
      </c>
      <c r="C49" s="227" t="s">
        <v>2112</v>
      </c>
      <c r="D49" s="228">
        <v>0</v>
      </c>
      <c r="E49" s="229"/>
      <c r="F49" s="1750">
        <f>SUM(E49:E64)</f>
        <v>0</v>
      </c>
    </row>
    <row r="50" spans="2:6">
      <c r="B50" s="1748"/>
      <c r="C50" s="230" t="s">
        <v>2113</v>
      </c>
      <c r="D50" s="228">
        <v>0</v>
      </c>
      <c r="E50" s="229"/>
      <c r="F50" s="1750"/>
    </row>
    <row r="51" spans="2:6">
      <c r="B51" s="1748"/>
      <c r="C51" s="230" t="s">
        <v>1210</v>
      </c>
      <c r="D51" s="228">
        <v>0</v>
      </c>
      <c r="E51" s="229"/>
      <c r="F51" s="1750"/>
    </row>
    <row r="52" spans="2:6">
      <c r="B52" s="1748"/>
      <c r="C52" s="230" t="s">
        <v>2114</v>
      </c>
      <c r="D52" s="228">
        <v>0</v>
      </c>
      <c r="E52" s="229"/>
      <c r="F52" s="1750"/>
    </row>
    <row r="53" spans="2:6">
      <c r="B53" s="1748"/>
      <c r="C53" s="230" t="s">
        <v>2115</v>
      </c>
      <c r="D53" s="228">
        <v>0</v>
      </c>
      <c r="E53" s="229"/>
      <c r="F53" s="1750"/>
    </row>
    <row r="54" spans="2:6">
      <c r="B54" s="1748"/>
      <c r="C54" s="230" t="s">
        <v>2116</v>
      </c>
      <c r="D54" s="228">
        <v>0</v>
      </c>
      <c r="E54" s="229"/>
      <c r="F54" s="1750"/>
    </row>
    <row r="55" spans="2:6">
      <c r="B55" s="1748"/>
      <c r="C55" s="230" t="s">
        <v>2117</v>
      </c>
      <c r="D55" s="228">
        <v>0</v>
      </c>
      <c r="E55" s="229"/>
      <c r="F55" s="1750"/>
    </row>
    <row r="56" spans="2:6">
      <c r="B56" s="1748"/>
      <c r="C56" s="230" t="s">
        <v>2118</v>
      </c>
      <c r="D56" s="228">
        <v>0</v>
      </c>
      <c r="E56" s="229"/>
      <c r="F56" s="1750"/>
    </row>
    <row r="57" spans="2:6">
      <c r="B57" s="1748"/>
      <c r="C57" s="230" t="s">
        <v>2119</v>
      </c>
      <c r="D57" s="228">
        <v>0</v>
      </c>
      <c r="E57" s="229"/>
      <c r="F57" s="1750"/>
    </row>
    <row r="58" spans="2:6">
      <c r="B58" s="1748"/>
      <c r="C58" s="230" t="s">
        <v>2120</v>
      </c>
      <c r="D58" s="228">
        <v>0</v>
      </c>
      <c r="E58" s="231"/>
      <c r="F58" s="1750"/>
    </row>
    <row r="59" spans="2:6">
      <c r="B59" s="1748"/>
      <c r="C59" s="230" t="s">
        <v>2121</v>
      </c>
      <c r="D59" s="232">
        <v>5</v>
      </c>
      <c r="E59" s="231"/>
      <c r="F59" s="1750"/>
    </row>
    <row r="60" spans="2:6">
      <c r="B60" s="1748"/>
      <c r="C60" s="230" t="s">
        <v>2122</v>
      </c>
      <c r="D60" s="232">
        <v>20</v>
      </c>
      <c r="E60" s="231"/>
      <c r="F60" s="1750"/>
    </row>
    <row r="61" spans="2:6">
      <c r="B61" s="1748"/>
      <c r="C61" s="230" t="s">
        <v>2123</v>
      </c>
      <c r="D61" s="232">
        <v>17</v>
      </c>
      <c r="E61" s="231"/>
      <c r="F61" s="1750"/>
    </row>
    <row r="62" spans="2:6">
      <c r="B62" s="1748"/>
      <c r="C62" s="230" t="s">
        <v>2124</v>
      </c>
      <c r="D62" s="232">
        <v>11</v>
      </c>
      <c r="E62" s="231"/>
      <c r="F62" s="1750"/>
    </row>
    <row r="63" spans="2:6">
      <c r="B63" s="1748"/>
      <c r="C63" s="233" t="s">
        <v>2125</v>
      </c>
      <c r="D63" s="232">
        <v>60</v>
      </c>
      <c r="E63" s="211"/>
      <c r="F63" s="1750"/>
    </row>
    <row r="64" spans="2:6">
      <c r="B64" s="1748"/>
      <c r="C64" s="233" t="s">
        <v>411</v>
      </c>
      <c r="D64" s="232" t="s">
        <v>411</v>
      </c>
      <c r="E64" s="211"/>
      <c r="F64" s="1750"/>
    </row>
    <row r="65" spans="2:6">
      <c r="B65" s="1755" t="s">
        <v>2126</v>
      </c>
      <c r="C65" s="234" t="s">
        <v>2127</v>
      </c>
      <c r="D65" s="235">
        <v>0</v>
      </c>
      <c r="E65" s="236"/>
      <c r="F65" s="1750">
        <f>SUM(E65:E89)</f>
        <v>0</v>
      </c>
    </row>
    <row r="66" spans="2:6">
      <c r="B66" s="1748"/>
      <c r="C66" s="234" t="s">
        <v>2128</v>
      </c>
      <c r="D66" s="235">
        <v>0</v>
      </c>
      <c r="E66" s="236"/>
      <c r="F66" s="1750"/>
    </row>
    <row r="67" spans="2:6">
      <c r="B67" s="1748"/>
      <c r="C67" s="234" t="s">
        <v>2129</v>
      </c>
      <c r="D67" s="235">
        <v>0</v>
      </c>
      <c r="E67" s="236"/>
      <c r="F67" s="1750"/>
    </row>
    <row r="68" spans="2:6">
      <c r="B68" s="1748"/>
      <c r="C68" s="237" t="s">
        <v>2130</v>
      </c>
      <c r="D68" s="238">
        <v>0</v>
      </c>
      <c r="E68" s="219"/>
      <c r="F68" s="1750"/>
    </row>
    <row r="69" spans="2:6">
      <c r="B69" s="1748"/>
      <c r="C69" s="234" t="s">
        <v>2131</v>
      </c>
      <c r="D69" s="235">
        <v>0</v>
      </c>
      <c r="E69" s="236"/>
      <c r="F69" s="1750"/>
    </row>
    <row r="70" spans="2:6">
      <c r="B70" s="1748"/>
      <c r="C70" s="239" t="s">
        <v>2132</v>
      </c>
      <c r="D70" s="240">
        <v>1</v>
      </c>
      <c r="E70" s="241"/>
      <c r="F70" s="1750"/>
    </row>
    <row r="71" spans="2:6">
      <c r="B71" s="1748"/>
      <c r="C71" s="209" t="s">
        <v>2133</v>
      </c>
      <c r="D71" s="210">
        <v>1</v>
      </c>
      <c r="E71" s="211"/>
      <c r="F71" s="1750"/>
    </row>
    <row r="72" spans="2:6">
      <c r="B72" s="1748"/>
      <c r="C72" s="217" t="s">
        <v>2134</v>
      </c>
      <c r="D72" s="218">
        <v>0</v>
      </c>
      <c r="E72" s="219"/>
      <c r="F72" s="1750"/>
    </row>
    <row r="73" spans="2:6">
      <c r="B73" s="1748"/>
      <c r="C73" s="209" t="s">
        <v>2135</v>
      </c>
      <c r="D73" s="210">
        <v>2</v>
      </c>
      <c r="E73" s="211"/>
      <c r="F73" s="1750"/>
    </row>
    <row r="74" spans="2:6">
      <c r="B74" s="1748"/>
      <c r="C74" s="209" t="s">
        <v>2136</v>
      </c>
      <c r="D74" s="210">
        <v>1</v>
      </c>
      <c r="E74" s="211"/>
      <c r="F74" s="1750"/>
    </row>
    <row r="75" spans="2:6">
      <c r="B75" s="1748"/>
      <c r="C75" s="209" t="s">
        <v>2137</v>
      </c>
      <c r="D75" s="210">
        <v>2</v>
      </c>
      <c r="E75" s="211"/>
      <c r="F75" s="1750"/>
    </row>
    <row r="76" spans="2:6">
      <c r="B76" s="1748"/>
      <c r="C76" s="223" t="s">
        <v>2138</v>
      </c>
      <c r="D76" s="242">
        <v>4</v>
      </c>
      <c r="E76" s="243"/>
      <c r="F76" s="1750"/>
    </row>
    <row r="77" spans="2:6">
      <c r="B77" s="1748"/>
      <c r="C77" s="223" t="s">
        <v>2139</v>
      </c>
      <c r="D77" s="242">
        <v>3</v>
      </c>
      <c r="E77" s="243"/>
      <c r="F77" s="1750"/>
    </row>
    <row r="78" spans="2:6">
      <c r="B78" s="1748"/>
      <c r="C78" s="223" t="s">
        <v>2140</v>
      </c>
      <c r="D78" s="242">
        <v>2</v>
      </c>
      <c r="E78" s="243"/>
      <c r="F78" s="1750"/>
    </row>
    <row r="79" spans="2:6">
      <c r="B79" s="1748"/>
      <c r="C79" s="223" t="s">
        <v>2141</v>
      </c>
      <c r="D79" s="242">
        <v>2</v>
      </c>
      <c r="E79" s="243"/>
      <c r="F79" s="1750"/>
    </row>
    <row r="80" spans="2:6">
      <c r="B80" s="1748"/>
      <c r="C80" s="244" t="s">
        <v>2142</v>
      </c>
      <c r="D80" s="242">
        <v>1</v>
      </c>
      <c r="E80" s="243"/>
      <c r="F80" s="1750"/>
    </row>
    <row r="81" spans="2:6">
      <c r="B81" s="1748"/>
      <c r="C81" s="244" t="s">
        <v>2143</v>
      </c>
      <c r="D81" s="242">
        <v>1</v>
      </c>
      <c r="E81" s="243"/>
      <c r="F81" s="1750"/>
    </row>
    <row r="82" spans="2:6">
      <c r="B82" s="1748"/>
      <c r="C82" s="244" t="s">
        <v>2144</v>
      </c>
      <c r="D82" s="242">
        <v>2</v>
      </c>
      <c r="E82" s="243"/>
      <c r="F82" s="1750"/>
    </row>
    <row r="83" spans="2:6">
      <c r="B83" s="1748"/>
      <c r="C83" s="245" t="s">
        <v>2145</v>
      </c>
      <c r="D83" s="242">
        <v>4</v>
      </c>
      <c r="E83" s="243"/>
      <c r="F83" s="1750"/>
    </row>
    <row r="84" spans="2:6">
      <c r="B84" s="1748"/>
      <c r="C84" s="246" t="s">
        <v>2146</v>
      </c>
      <c r="D84" s="242">
        <v>2</v>
      </c>
      <c r="E84" s="243"/>
      <c r="F84" s="1750"/>
    </row>
    <row r="85" spans="2:6">
      <c r="B85" s="1748"/>
      <c r="C85" s="246" t="s">
        <v>2147</v>
      </c>
      <c r="D85" s="242">
        <v>1</v>
      </c>
      <c r="E85" s="243"/>
      <c r="F85" s="1750"/>
    </row>
    <row r="86" spans="2:6">
      <c r="B86" s="1748"/>
      <c r="C86" s="246" t="s">
        <v>2148</v>
      </c>
      <c r="D86" s="242">
        <v>1</v>
      </c>
      <c r="E86" s="243"/>
      <c r="F86" s="1750"/>
    </row>
    <row r="87" spans="2:6" ht="25.5">
      <c r="B87" s="1748"/>
      <c r="C87" s="246" t="s">
        <v>2149</v>
      </c>
      <c r="D87" s="242">
        <v>1</v>
      </c>
      <c r="E87" s="243"/>
      <c r="F87" s="1750"/>
    </row>
    <row r="88" spans="2:6" ht="25.5">
      <c r="B88" s="1748"/>
      <c r="C88" s="246" t="s">
        <v>2099</v>
      </c>
      <c r="D88" s="242">
        <v>1</v>
      </c>
      <c r="E88" s="243"/>
      <c r="F88" s="1750"/>
    </row>
    <row r="89" spans="2:6">
      <c r="B89" s="1748"/>
      <c r="C89" s="209"/>
      <c r="D89" s="210"/>
      <c r="E89" s="211"/>
      <c r="F89" s="1750"/>
    </row>
    <row r="90" spans="2:6">
      <c r="B90" s="1756" t="s">
        <v>2150</v>
      </c>
      <c r="C90" s="224" t="s">
        <v>2151</v>
      </c>
      <c r="D90" s="225">
        <v>1</v>
      </c>
      <c r="E90" s="226"/>
      <c r="F90" s="247"/>
    </row>
    <row r="91" spans="2:6">
      <c r="B91" s="1757"/>
      <c r="C91" s="217" t="s">
        <v>2152</v>
      </c>
      <c r="D91" s="218">
        <v>0</v>
      </c>
      <c r="E91" s="219"/>
      <c r="F91" s="218">
        <f>SUM(E91:E91)</f>
        <v>0</v>
      </c>
    </row>
    <row r="92" spans="2:6">
      <c r="B92" s="1748" t="s">
        <v>1827</v>
      </c>
      <c r="C92" s="248" t="s">
        <v>2153</v>
      </c>
      <c r="D92" s="218">
        <v>0</v>
      </c>
      <c r="E92" s="219"/>
      <c r="F92" s="1750">
        <f>SUM(E92:E98)</f>
        <v>0</v>
      </c>
    </row>
    <row r="93" spans="2:6" ht="25.5">
      <c r="B93" s="1748"/>
      <c r="C93" s="248" t="s">
        <v>2154</v>
      </c>
      <c r="D93" s="218">
        <v>0</v>
      </c>
      <c r="E93" s="219"/>
      <c r="F93" s="1749"/>
    </row>
    <row r="94" spans="2:6">
      <c r="B94" s="1748"/>
      <c r="C94" s="248" t="s">
        <v>2155</v>
      </c>
      <c r="D94" s="218">
        <v>0</v>
      </c>
      <c r="E94" s="219"/>
      <c r="F94" s="1749"/>
    </row>
    <row r="95" spans="2:6">
      <c r="B95" s="1748"/>
      <c r="C95" s="249" t="s">
        <v>2156</v>
      </c>
      <c r="D95" s="242">
        <v>2</v>
      </c>
      <c r="E95" s="243"/>
      <c r="F95" s="1749"/>
    </row>
    <row r="96" spans="2:6">
      <c r="B96" s="1748"/>
      <c r="C96" s="249" t="s">
        <v>2157</v>
      </c>
      <c r="D96" s="242">
        <v>0</v>
      </c>
      <c r="E96" s="243"/>
      <c r="F96" s="1749"/>
    </row>
    <row r="97" spans="2:6">
      <c r="B97" s="1748"/>
      <c r="C97" s="249" t="s">
        <v>2158</v>
      </c>
      <c r="D97" s="242">
        <v>0</v>
      </c>
      <c r="E97" s="243"/>
      <c r="F97" s="1749"/>
    </row>
    <row r="98" spans="2:6">
      <c r="B98" s="1749"/>
      <c r="C98" s="250" t="s">
        <v>411</v>
      </c>
      <c r="D98" s="210" t="s">
        <v>411</v>
      </c>
      <c r="E98" s="211"/>
      <c r="F98" s="1749"/>
    </row>
    <row r="99" spans="2:6">
      <c r="B99" s="1748" t="s">
        <v>2159</v>
      </c>
      <c r="C99" s="251" t="s">
        <v>2160</v>
      </c>
      <c r="D99" s="210">
        <v>2</v>
      </c>
      <c r="E99" s="211"/>
      <c r="F99" s="1750">
        <f>SUM(E99:E101)</f>
        <v>0</v>
      </c>
    </row>
    <row r="100" spans="2:6">
      <c r="B100" s="1748"/>
      <c r="C100" s="251" t="s">
        <v>2161</v>
      </c>
      <c r="D100" s="210">
        <v>0</v>
      </c>
      <c r="E100" s="211"/>
      <c r="F100" s="1750"/>
    </row>
    <row r="101" spans="2:6">
      <c r="B101" s="1748"/>
      <c r="C101" s="252" t="s">
        <v>2162</v>
      </c>
      <c r="D101" s="210">
        <v>0</v>
      </c>
      <c r="E101" s="211"/>
      <c r="F101" s="1750"/>
    </row>
    <row r="102" spans="2:6">
      <c r="B102" s="1748" t="s">
        <v>2163</v>
      </c>
      <c r="C102" s="209" t="s">
        <v>2164</v>
      </c>
      <c r="D102" s="210">
        <v>0</v>
      </c>
      <c r="E102" s="211"/>
      <c r="F102" s="1750">
        <f>SUM(E102:E103)</f>
        <v>0</v>
      </c>
    </row>
    <row r="103" spans="2:6">
      <c r="B103" s="1748"/>
      <c r="C103" s="209" t="s">
        <v>2165</v>
      </c>
      <c r="D103" s="210">
        <v>0</v>
      </c>
      <c r="E103" s="211"/>
      <c r="F103" s="1750"/>
    </row>
    <row r="104" spans="2:6">
      <c r="B104" s="1748" t="s">
        <v>2166</v>
      </c>
      <c r="C104" s="217"/>
      <c r="D104" s="218"/>
      <c r="E104" s="219"/>
      <c r="F104" s="1750">
        <f>SUM(E104:E111)</f>
        <v>0</v>
      </c>
    </row>
    <row r="105" spans="2:6">
      <c r="B105" s="1748"/>
      <c r="C105" s="209" t="s">
        <v>2167</v>
      </c>
      <c r="D105" s="210">
        <v>1</v>
      </c>
      <c r="E105" s="253"/>
      <c r="F105" s="1750"/>
    </row>
    <row r="106" spans="2:6">
      <c r="B106" s="1748"/>
      <c r="C106" s="254" t="s">
        <v>2168</v>
      </c>
      <c r="D106" s="255">
        <v>1</v>
      </c>
      <c r="E106" s="256"/>
      <c r="F106" s="1750"/>
    </row>
    <row r="107" spans="2:6">
      <c r="B107" s="1758"/>
      <c r="C107" s="209" t="s">
        <v>2169</v>
      </c>
      <c r="D107" s="210">
        <v>1</v>
      </c>
      <c r="E107" s="211"/>
      <c r="F107" s="1750"/>
    </row>
    <row r="108" spans="2:6">
      <c r="B108" s="1758"/>
      <c r="C108" s="250" t="s">
        <v>2170</v>
      </c>
      <c r="D108" s="210">
        <v>1</v>
      </c>
      <c r="E108" s="211"/>
      <c r="F108" s="1750"/>
    </row>
    <row r="109" spans="2:6">
      <c r="B109" s="1758"/>
      <c r="C109" s="250" t="s">
        <v>2171</v>
      </c>
      <c r="D109" s="210">
        <v>0</v>
      </c>
      <c r="E109" s="211"/>
      <c r="F109" s="1750"/>
    </row>
    <row r="110" spans="2:6">
      <c r="B110" s="1758"/>
      <c r="C110" s="250" t="s">
        <v>2172</v>
      </c>
      <c r="D110" s="210">
        <v>0</v>
      </c>
      <c r="E110" s="211"/>
      <c r="F110" s="1750"/>
    </row>
    <row r="111" spans="2:6">
      <c r="B111" s="1758"/>
      <c r="C111" s="250" t="s">
        <v>2173</v>
      </c>
      <c r="D111" s="210">
        <v>1</v>
      </c>
      <c r="E111" s="211"/>
      <c r="F111" s="1750"/>
    </row>
    <row r="112" spans="2:6">
      <c r="B112" s="1758"/>
      <c r="C112" s="257" t="s">
        <v>2174</v>
      </c>
      <c r="D112" s="210">
        <v>0</v>
      </c>
      <c r="E112" s="211"/>
      <c r="F112" s="258"/>
    </row>
    <row r="113" spans="2:6">
      <c r="B113" s="1758"/>
      <c r="C113" s="209" t="s">
        <v>2175</v>
      </c>
      <c r="D113" s="210">
        <v>0</v>
      </c>
      <c r="E113" s="211"/>
      <c r="F113" s="258"/>
    </row>
    <row r="114" spans="2:6">
      <c r="B114" s="1758"/>
      <c r="C114" s="215" t="s">
        <v>2176</v>
      </c>
      <c r="D114" s="148">
        <v>0</v>
      </c>
      <c r="E114" s="149"/>
      <c r="F114" s="258"/>
    </row>
    <row r="115" spans="2:6">
      <c r="B115" s="1748" t="s">
        <v>2177</v>
      </c>
      <c r="C115" s="209" t="s">
        <v>2178</v>
      </c>
      <c r="D115" s="210">
        <v>0</v>
      </c>
      <c r="E115" s="211"/>
      <c r="F115" s="1750">
        <f>SUM(E115:E116)</f>
        <v>0</v>
      </c>
    </row>
    <row r="116" spans="2:6">
      <c r="B116" s="1748"/>
      <c r="C116" s="209" t="s">
        <v>456</v>
      </c>
      <c r="D116" s="210" t="s">
        <v>456</v>
      </c>
      <c r="E116" s="211"/>
      <c r="F116" s="1750"/>
    </row>
    <row r="117" spans="2:6">
      <c r="B117" s="1748" t="s">
        <v>2179</v>
      </c>
      <c r="C117" s="209" t="s">
        <v>2180</v>
      </c>
      <c r="D117" s="210">
        <v>0</v>
      </c>
      <c r="E117" s="211"/>
      <c r="F117" s="1750">
        <f>SUM(E117:E118)</f>
        <v>0</v>
      </c>
    </row>
    <row r="118" spans="2:6">
      <c r="B118" s="1748"/>
      <c r="C118" s="209" t="s">
        <v>456</v>
      </c>
      <c r="D118" s="210" t="s">
        <v>456</v>
      </c>
      <c r="E118" s="211"/>
      <c r="F118" s="1750"/>
    </row>
    <row r="119" spans="2:6">
      <c r="B119" s="1748" t="s">
        <v>210</v>
      </c>
      <c r="C119" s="259" t="s">
        <v>2181</v>
      </c>
      <c r="D119" s="210">
        <v>0</v>
      </c>
      <c r="E119" s="211"/>
      <c r="F119" s="1750">
        <f>SUM(E119:E122)</f>
        <v>0</v>
      </c>
    </row>
    <row r="120" spans="2:6">
      <c r="B120" s="1748"/>
      <c r="C120" s="259" t="s">
        <v>2182</v>
      </c>
      <c r="D120" s="210">
        <v>0</v>
      </c>
      <c r="E120" s="211"/>
      <c r="F120" s="1750"/>
    </row>
    <row r="121" spans="2:6">
      <c r="B121" s="1748"/>
      <c r="C121" s="259" t="s">
        <v>2183</v>
      </c>
      <c r="D121" s="210">
        <v>0</v>
      </c>
      <c r="E121" s="211"/>
      <c r="F121" s="1750"/>
    </row>
    <row r="122" spans="2:6">
      <c r="B122" s="1749"/>
      <c r="C122" s="259" t="s">
        <v>2184</v>
      </c>
      <c r="D122" s="210">
        <v>0</v>
      </c>
      <c r="E122" s="211"/>
      <c r="F122" s="1750"/>
    </row>
    <row r="123" spans="2:6">
      <c r="B123" s="240"/>
      <c r="C123" s="259" t="s">
        <v>2185</v>
      </c>
      <c r="D123" s="210">
        <v>0</v>
      </c>
      <c r="E123" s="211"/>
      <c r="F123" s="247"/>
    </row>
  </sheetData>
  <mergeCells count="25">
    <mergeCell ref="B115:B116"/>
    <mergeCell ref="F115:F116"/>
    <mergeCell ref="B117:B118"/>
    <mergeCell ref="F117:F118"/>
    <mergeCell ref="B119:B122"/>
    <mergeCell ref="F119:F122"/>
    <mergeCell ref="B99:B101"/>
    <mergeCell ref="F99:F101"/>
    <mergeCell ref="B102:B103"/>
    <mergeCell ref="F102:F103"/>
    <mergeCell ref="B104:B114"/>
    <mergeCell ref="F104:F111"/>
    <mergeCell ref="B92:B98"/>
    <mergeCell ref="F92:F98"/>
    <mergeCell ref="B3:B14"/>
    <mergeCell ref="F3:F14"/>
    <mergeCell ref="B15:B26"/>
    <mergeCell ref="F15:F26"/>
    <mergeCell ref="B27:B48"/>
    <mergeCell ref="F27:F48"/>
    <mergeCell ref="B49:B64"/>
    <mergeCell ref="F49:F64"/>
    <mergeCell ref="B65:B89"/>
    <mergeCell ref="F65:F89"/>
    <mergeCell ref="B90:B91"/>
  </mergeCells>
  <phoneticPr fontId="2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>
    <tabColor rgb="FF92D050"/>
  </sheetPr>
  <dimension ref="A1:U251"/>
  <sheetViews>
    <sheetView topLeftCell="A91" zoomScale="76" zoomScaleNormal="76" workbookViewId="0">
      <selection activeCell="F103" sqref="F103"/>
    </sheetView>
  </sheetViews>
  <sheetFormatPr defaultColWidth="8.875" defaultRowHeight="13.5"/>
  <cols>
    <col min="1" max="1" width="1.375" style="260" customWidth="1"/>
    <col min="2" max="2" width="9.75" style="261" bestFit="1" customWidth="1"/>
    <col min="3" max="3" width="8.875" style="262" customWidth="1"/>
    <col min="4" max="4" width="5.625" style="262" customWidth="1"/>
    <col min="5" max="5" width="5.125" style="261" customWidth="1"/>
    <col min="6" max="6" width="17.875" style="263" bestFit="1" customWidth="1"/>
    <col min="7" max="7" width="38.375" style="260" customWidth="1"/>
    <col min="8" max="8" width="8.75" style="264" bestFit="1" customWidth="1"/>
    <col min="9" max="9" width="12.125" style="265" bestFit="1" customWidth="1"/>
    <col min="10" max="10" width="39.875" style="266" customWidth="1"/>
    <col min="11" max="11" width="8.75" style="264" bestFit="1" customWidth="1"/>
    <col min="12" max="12" width="11.875" style="267" bestFit="1" customWidth="1"/>
    <col min="13" max="13" width="23.5" style="268" customWidth="1"/>
    <col min="14" max="14" width="17.25" style="260" bestFit="1" customWidth="1"/>
    <col min="15" max="16" width="8.875" style="260"/>
    <col min="17" max="17" width="12.125" style="260" bestFit="1" customWidth="1"/>
    <col min="18" max="16384" width="8.875" style="260"/>
  </cols>
  <sheetData>
    <row r="1" spans="1:21" ht="14.25" thickBot="1"/>
    <row r="2" spans="1:21" s="269" customFormat="1">
      <c r="B2" s="1759" t="s">
        <v>2186</v>
      </c>
      <c r="C2" s="1760"/>
      <c r="D2" s="1760"/>
      <c r="E2" s="1760"/>
      <c r="F2" s="1760"/>
      <c r="G2" s="1760"/>
      <c r="H2" s="1760"/>
      <c r="I2" s="1760"/>
      <c r="J2" s="1761" t="s">
        <v>2187</v>
      </c>
      <c r="K2" s="1762"/>
      <c r="L2" s="1762"/>
      <c r="M2" s="270"/>
    </row>
    <row r="3" spans="1:21" s="271" customFormat="1" ht="54">
      <c r="B3" s="272" t="s">
        <v>2188</v>
      </c>
      <c r="C3" s="273" t="s">
        <v>2189</v>
      </c>
      <c r="D3" s="273" t="s">
        <v>2190</v>
      </c>
      <c r="E3" s="273" t="s">
        <v>2191</v>
      </c>
      <c r="F3" s="273" t="s">
        <v>2192</v>
      </c>
      <c r="G3" s="274" t="s">
        <v>2193</v>
      </c>
      <c r="H3" s="275" t="s">
        <v>2194</v>
      </c>
      <c r="I3" s="276" t="s">
        <v>2195</v>
      </c>
      <c r="J3" s="277" t="s">
        <v>2196</v>
      </c>
      <c r="K3" s="278" t="s">
        <v>2198</v>
      </c>
      <c r="L3" s="279" t="s">
        <v>2199</v>
      </c>
      <c r="M3" s="280" t="s">
        <v>2200</v>
      </c>
      <c r="O3" s="271">
        <f>319.7*197.7</f>
        <v>63204.689999999995</v>
      </c>
      <c r="P3" s="271">
        <f>355.2*238.4</f>
        <v>84679.679999999993</v>
      </c>
      <c r="Q3" s="281">
        <f>(P3-O3)/O3</f>
        <v>0.33976893170427702</v>
      </c>
    </row>
    <row r="4" spans="1:21">
      <c r="B4" s="282" t="s">
        <v>2201</v>
      </c>
      <c r="C4" s="283" t="s">
        <v>2202</v>
      </c>
      <c r="D4" s="283" t="s">
        <v>2202</v>
      </c>
      <c r="E4" s="284" t="s">
        <v>2203</v>
      </c>
      <c r="F4" s="285" t="s">
        <v>2204</v>
      </c>
      <c r="G4" s="286" t="s">
        <v>2205</v>
      </c>
      <c r="H4" s="287"/>
      <c r="I4" s="288" t="str">
        <f>TEXT(SUM(I5:I32),"(0.0000)")</f>
        <v>(10.0828)</v>
      </c>
      <c r="J4" s="289" t="s">
        <v>2206</v>
      </c>
      <c r="K4" s="290"/>
      <c r="L4" s="291" t="str">
        <f>TEXT(SUM(L5:L32),"(0.0000)")</f>
        <v>(58.1653)</v>
      </c>
      <c r="M4" s="292"/>
      <c r="N4" s="267">
        <f>SUM(L5:L32)</f>
        <v>58.165347999999994</v>
      </c>
      <c r="O4" s="260" t="s">
        <v>2207</v>
      </c>
    </row>
    <row r="5" spans="1:21" ht="211.5" customHeight="1">
      <c r="B5" s="282" t="s">
        <v>2201</v>
      </c>
      <c r="C5" s="293" t="s">
        <v>195</v>
      </c>
      <c r="D5" s="293" t="s">
        <v>2208</v>
      </c>
      <c r="E5" s="294" t="s">
        <v>2203</v>
      </c>
      <c r="F5" s="295" t="s">
        <v>2209</v>
      </c>
      <c r="G5" s="296" t="s">
        <v>2210</v>
      </c>
      <c r="H5" s="290">
        <v>1</v>
      </c>
      <c r="I5" s="297">
        <v>6.6116760000000001</v>
      </c>
      <c r="J5" s="298" t="s">
        <v>2211</v>
      </c>
      <c r="K5" s="290">
        <v>1</v>
      </c>
      <c r="L5" s="299">
        <v>54.961997999999994</v>
      </c>
      <c r="M5" s="300" t="s">
        <v>2212</v>
      </c>
    </row>
    <row r="6" spans="1:21" s="304" customFormat="1" ht="27">
      <c r="A6" s="260"/>
      <c r="B6" s="282" t="s">
        <v>2201</v>
      </c>
      <c r="C6" s="293" t="s">
        <v>2213</v>
      </c>
      <c r="D6" s="293" t="s">
        <v>2214</v>
      </c>
      <c r="E6" s="294" t="s">
        <v>2203</v>
      </c>
      <c r="F6" s="295" t="s">
        <v>2215</v>
      </c>
      <c r="G6" s="301" t="s">
        <v>2216</v>
      </c>
      <c r="H6" s="290">
        <v>1</v>
      </c>
      <c r="I6" s="297">
        <v>3.9600000000000003E-2</v>
      </c>
      <c r="J6" s="297" t="s">
        <v>2218</v>
      </c>
      <c r="K6" s="290">
        <v>0</v>
      </c>
      <c r="L6" s="302" t="s">
        <v>2220</v>
      </c>
      <c r="M6" s="303"/>
    </row>
    <row r="7" spans="1:21" ht="27">
      <c r="B7" s="282" t="s">
        <v>2201</v>
      </c>
      <c r="C7" s="293" t="s">
        <v>2213</v>
      </c>
      <c r="D7" s="293" t="s">
        <v>2214</v>
      </c>
      <c r="E7" s="294" t="s">
        <v>2203</v>
      </c>
      <c r="F7" s="295" t="s">
        <v>2221</v>
      </c>
      <c r="G7" s="301" t="s">
        <v>2222</v>
      </c>
      <c r="H7" s="290">
        <v>1</v>
      </c>
      <c r="I7" s="297">
        <v>3.9600000000000003E-2</v>
      </c>
      <c r="J7" s="297" t="s">
        <v>2218</v>
      </c>
      <c r="K7" s="290">
        <v>0</v>
      </c>
      <c r="L7" s="302" t="s">
        <v>2220</v>
      </c>
      <c r="M7" s="300"/>
    </row>
    <row r="8" spans="1:21" ht="40.5">
      <c r="B8" s="282" t="s">
        <v>2201</v>
      </c>
      <c r="C8" s="293" t="s">
        <v>2213</v>
      </c>
      <c r="D8" s="293" t="s">
        <v>2214</v>
      </c>
      <c r="E8" s="294" t="s">
        <v>2203</v>
      </c>
      <c r="F8" s="295" t="s">
        <v>2223</v>
      </c>
      <c r="G8" s="301" t="s">
        <v>2224</v>
      </c>
      <c r="H8" s="290">
        <v>1</v>
      </c>
      <c r="I8" s="297">
        <v>0.17650000000000002</v>
      </c>
      <c r="J8" s="297" t="s">
        <v>2218</v>
      </c>
      <c r="K8" s="290">
        <v>0</v>
      </c>
      <c r="L8" s="302" t="s">
        <v>2220</v>
      </c>
      <c r="M8" s="300"/>
    </row>
    <row r="9" spans="1:21" s="304" customFormat="1">
      <c r="A9" s="260"/>
      <c r="B9" s="282" t="s">
        <v>2201</v>
      </c>
      <c r="C9" s="293" t="s">
        <v>2225</v>
      </c>
      <c r="D9" s="293" t="s">
        <v>2226</v>
      </c>
      <c r="E9" s="294" t="s">
        <v>2227</v>
      </c>
      <c r="F9" s="305" t="s">
        <v>2228</v>
      </c>
      <c r="G9" s="306" t="s">
        <v>2229</v>
      </c>
      <c r="H9" s="290">
        <v>2</v>
      </c>
      <c r="I9" s="297">
        <v>5.7999999999999996E-3</v>
      </c>
      <c r="J9" s="297" t="s">
        <v>2217</v>
      </c>
      <c r="K9" s="290">
        <v>0</v>
      </c>
      <c r="L9" s="302" t="s">
        <v>2219</v>
      </c>
      <c r="M9" s="303"/>
    </row>
    <row r="10" spans="1:21" s="304" customFormat="1">
      <c r="A10" s="260"/>
      <c r="B10" s="282" t="s">
        <v>2201</v>
      </c>
      <c r="C10" s="293" t="s">
        <v>2225</v>
      </c>
      <c r="D10" s="293" t="s">
        <v>2226</v>
      </c>
      <c r="E10" s="294" t="s">
        <v>2227</v>
      </c>
      <c r="F10" s="305" t="s">
        <v>2230</v>
      </c>
      <c r="G10" s="306" t="s">
        <v>2231</v>
      </c>
      <c r="H10" s="290">
        <v>3</v>
      </c>
      <c r="I10" s="297">
        <v>8.6999999999999994E-3</v>
      </c>
      <c r="J10" s="297" t="s">
        <v>2217</v>
      </c>
      <c r="K10" s="290">
        <v>0</v>
      </c>
      <c r="L10" s="302" t="s">
        <v>2219</v>
      </c>
      <c r="M10" s="303"/>
    </row>
    <row r="11" spans="1:21" ht="54">
      <c r="B11" s="282" t="s">
        <v>2201</v>
      </c>
      <c r="C11" s="293" t="s">
        <v>2213</v>
      </c>
      <c r="D11" s="293" t="s">
        <v>2232</v>
      </c>
      <c r="E11" s="294" t="s">
        <v>2203</v>
      </c>
      <c r="F11" s="295" t="s">
        <v>2233</v>
      </c>
      <c r="G11" s="301" t="s">
        <v>2234</v>
      </c>
      <c r="H11" s="290">
        <v>1</v>
      </c>
      <c r="I11" s="297">
        <v>0.91139999999999999</v>
      </c>
      <c r="J11" s="297" t="s">
        <v>2217</v>
      </c>
      <c r="K11" s="290">
        <v>0</v>
      </c>
      <c r="L11" s="302" t="s">
        <v>2219</v>
      </c>
      <c r="M11" s="300"/>
    </row>
    <row r="12" spans="1:21" ht="40.5">
      <c r="B12" s="282" t="s">
        <v>2201</v>
      </c>
      <c r="C12" s="293" t="s">
        <v>63</v>
      </c>
      <c r="D12" s="293" t="s">
        <v>313</v>
      </c>
      <c r="E12" s="294" t="s">
        <v>2203</v>
      </c>
      <c r="F12" s="295" t="s">
        <v>2235</v>
      </c>
      <c r="G12" s="301" t="s">
        <v>2236</v>
      </c>
      <c r="H12" s="290">
        <v>1</v>
      </c>
      <c r="I12" s="297">
        <v>0.18959999999999999</v>
      </c>
      <c r="J12" s="307" t="s">
        <v>2237</v>
      </c>
      <c r="K12" s="290">
        <v>1</v>
      </c>
      <c r="L12" s="308">
        <v>0.36</v>
      </c>
      <c r="M12" s="300"/>
    </row>
    <row r="13" spans="1:21" s="304" customFormat="1" ht="40.5">
      <c r="A13" s="260"/>
      <c r="B13" s="282" t="s">
        <v>2201</v>
      </c>
      <c r="C13" s="293" t="s">
        <v>63</v>
      </c>
      <c r="D13" s="293" t="s">
        <v>313</v>
      </c>
      <c r="E13" s="294" t="s">
        <v>2203</v>
      </c>
      <c r="F13" s="295" t="s">
        <v>2238</v>
      </c>
      <c r="G13" s="301" t="s">
        <v>2239</v>
      </c>
      <c r="H13" s="290">
        <v>1</v>
      </c>
      <c r="I13" s="297">
        <v>0.18959999999999999</v>
      </c>
      <c r="J13" s="307" t="s">
        <v>2237</v>
      </c>
      <c r="K13" s="290">
        <v>1</v>
      </c>
      <c r="L13" s="308">
        <v>0.36</v>
      </c>
      <c r="M13" s="303"/>
    </row>
    <row r="14" spans="1:21" s="304" customFormat="1">
      <c r="A14" s="260"/>
      <c r="B14" s="282" t="s">
        <v>2201</v>
      </c>
      <c r="C14" s="293" t="s">
        <v>63</v>
      </c>
      <c r="D14" s="293" t="s">
        <v>264</v>
      </c>
      <c r="E14" s="294" t="s">
        <v>2203</v>
      </c>
      <c r="F14" s="295" t="s">
        <v>2240</v>
      </c>
      <c r="G14" s="306" t="s">
        <v>2241</v>
      </c>
      <c r="H14" s="290">
        <v>6</v>
      </c>
      <c r="I14" s="297">
        <v>0.09</v>
      </c>
      <c r="J14" s="297" t="s">
        <v>2242</v>
      </c>
      <c r="K14" s="290">
        <v>6</v>
      </c>
      <c r="L14" s="299">
        <v>0.09</v>
      </c>
      <c r="M14" s="303"/>
    </row>
    <row r="15" spans="1:21">
      <c r="B15" s="282" t="s">
        <v>2201</v>
      </c>
      <c r="C15" s="293" t="s">
        <v>195</v>
      </c>
      <c r="D15" s="293" t="s">
        <v>2243</v>
      </c>
      <c r="E15" s="294" t="s">
        <v>2203</v>
      </c>
      <c r="F15" s="305" t="s">
        <v>2244</v>
      </c>
      <c r="G15" s="306" t="s">
        <v>2245</v>
      </c>
      <c r="H15" s="290">
        <v>1</v>
      </c>
      <c r="I15" s="297">
        <v>0.71499999999999997</v>
      </c>
      <c r="J15" s="309" t="s">
        <v>2246</v>
      </c>
      <c r="K15" s="290">
        <v>1</v>
      </c>
      <c r="L15" s="310">
        <v>0.71499999999999997</v>
      </c>
      <c r="M15" s="300"/>
    </row>
    <row r="16" spans="1:21" s="304" customFormat="1">
      <c r="A16" s="260"/>
      <c r="B16" s="282" t="s">
        <v>2201</v>
      </c>
      <c r="C16" s="293" t="s">
        <v>2225</v>
      </c>
      <c r="D16" s="293" t="s">
        <v>66</v>
      </c>
      <c r="E16" s="294" t="s">
        <v>2247</v>
      </c>
      <c r="F16" s="295" t="s">
        <v>2248</v>
      </c>
      <c r="G16" s="306" t="s">
        <v>2249</v>
      </c>
      <c r="H16" s="290">
        <v>4</v>
      </c>
      <c r="I16" s="297">
        <v>0.17</v>
      </c>
      <c r="J16" s="297" t="s">
        <v>2250</v>
      </c>
      <c r="K16" s="290">
        <v>4</v>
      </c>
      <c r="L16" s="299">
        <f>0.043*4</f>
        <v>0.17199999999999999</v>
      </c>
      <c r="M16" s="303"/>
    </row>
    <row r="17" spans="1:13" s="304" customFormat="1">
      <c r="A17" s="260"/>
      <c r="B17" s="282" t="s">
        <v>2201</v>
      </c>
      <c r="C17" s="293" t="s">
        <v>2251</v>
      </c>
      <c r="D17" s="293" t="s">
        <v>68</v>
      </c>
      <c r="E17" s="294" t="s">
        <v>2247</v>
      </c>
      <c r="F17" s="295" t="s">
        <v>2252</v>
      </c>
      <c r="G17" s="306" t="s">
        <v>2253</v>
      </c>
      <c r="H17" s="290">
        <v>1</v>
      </c>
      <c r="I17" s="297">
        <v>3.0000000000000001E-3</v>
      </c>
      <c r="J17" s="297" t="s">
        <v>2254</v>
      </c>
      <c r="K17" s="290">
        <v>1</v>
      </c>
      <c r="L17" s="299">
        <v>3.0000000000000001E-3</v>
      </c>
      <c r="M17" s="303"/>
    </row>
    <row r="18" spans="1:13" s="304" customFormat="1">
      <c r="A18" s="260"/>
      <c r="B18" s="282" t="s">
        <v>2201</v>
      </c>
      <c r="C18" s="293" t="s">
        <v>2251</v>
      </c>
      <c r="D18" s="293" t="s">
        <v>68</v>
      </c>
      <c r="E18" s="294" t="s">
        <v>2247</v>
      </c>
      <c r="F18" s="295" t="s">
        <v>2255</v>
      </c>
      <c r="G18" s="306" t="s">
        <v>2256</v>
      </c>
      <c r="H18" s="290">
        <v>2</v>
      </c>
      <c r="I18" s="297">
        <v>4.5999999999999999E-3</v>
      </c>
      <c r="J18" s="297" t="s">
        <v>2254</v>
      </c>
      <c r="K18" s="290">
        <v>2</v>
      </c>
      <c r="L18" s="299">
        <v>4.5999999999999999E-3</v>
      </c>
      <c r="M18" s="303"/>
    </row>
    <row r="19" spans="1:13" s="304" customFormat="1">
      <c r="A19" s="260"/>
      <c r="B19" s="282" t="s">
        <v>2201</v>
      </c>
      <c r="C19" s="293" t="s">
        <v>2213</v>
      </c>
      <c r="D19" s="293" t="s">
        <v>2208</v>
      </c>
      <c r="E19" s="294" t="s">
        <v>2203</v>
      </c>
      <c r="F19" s="295" t="s">
        <v>2257</v>
      </c>
      <c r="G19" s="306" t="s">
        <v>2258</v>
      </c>
      <c r="H19" s="290">
        <v>1</v>
      </c>
      <c r="I19" s="297">
        <v>0.16020000000000001</v>
      </c>
      <c r="J19" s="297" t="s">
        <v>2218</v>
      </c>
      <c r="K19" s="290">
        <v>0</v>
      </c>
      <c r="L19" s="302" t="s">
        <v>2220</v>
      </c>
      <c r="M19" s="303"/>
    </row>
    <row r="20" spans="1:13" s="304" customFormat="1">
      <c r="A20" s="260"/>
      <c r="B20" s="282" t="s">
        <v>2201</v>
      </c>
      <c r="C20" s="293" t="s">
        <v>2213</v>
      </c>
      <c r="D20" s="293" t="s">
        <v>2208</v>
      </c>
      <c r="E20" s="294" t="s">
        <v>2203</v>
      </c>
      <c r="F20" s="295" t="s">
        <v>2259</v>
      </c>
      <c r="G20" s="306" t="s">
        <v>2260</v>
      </c>
      <c r="H20" s="290">
        <v>1</v>
      </c>
      <c r="I20" s="297">
        <v>0.16020000000000001</v>
      </c>
      <c r="J20" s="297" t="s">
        <v>2218</v>
      </c>
      <c r="K20" s="290">
        <v>0</v>
      </c>
      <c r="L20" s="302" t="s">
        <v>2220</v>
      </c>
      <c r="M20" s="303"/>
    </row>
    <row r="21" spans="1:13" s="304" customFormat="1">
      <c r="A21" s="260"/>
      <c r="B21" s="282" t="s">
        <v>2201</v>
      </c>
      <c r="C21" s="293" t="s">
        <v>63</v>
      </c>
      <c r="D21" s="293" t="s">
        <v>313</v>
      </c>
      <c r="E21" s="294" t="s">
        <v>2203</v>
      </c>
      <c r="F21" s="295" t="s">
        <v>2261</v>
      </c>
      <c r="G21" s="306" t="s">
        <v>2262</v>
      </c>
      <c r="H21" s="290">
        <v>1</v>
      </c>
      <c r="I21" s="297">
        <v>8.3000000000000001E-3</v>
      </c>
      <c r="J21" s="297" t="s">
        <v>2254</v>
      </c>
      <c r="K21" s="290">
        <v>1</v>
      </c>
      <c r="L21" s="299">
        <v>8.3000000000000001E-3</v>
      </c>
      <c r="M21" s="303"/>
    </row>
    <row r="22" spans="1:13" s="304" customFormat="1">
      <c r="A22" s="260"/>
      <c r="B22" s="282" t="s">
        <v>2201</v>
      </c>
      <c r="C22" s="293" t="s">
        <v>63</v>
      </c>
      <c r="D22" s="293" t="s">
        <v>2263</v>
      </c>
      <c r="E22" s="294" t="s">
        <v>2203</v>
      </c>
      <c r="F22" s="295"/>
      <c r="G22" s="311" t="s">
        <v>2264</v>
      </c>
      <c r="H22" s="290"/>
      <c r="I22" s="297"/>
      <c r="J22" s="297" t="s">
        <v>2264</v>
      </c>
      <c r="K22" s="290">
        <v>1</v>
      </c>
      <c r="L22" s="302">
        <v>0.13</v>
      </c>
      <c r="M22" s="303"/>
    </row>
    <row r="23" spans="1:13" s="304" customFormat="1">
      <c r="A23" s="260"/>
      <c r="B23" s="282" t="s">
        <v>2201</v>
      </c>
      <c r="C23" s="293" t="s">
        <v>63</v>
      </c>
      <c r="D23" s="293" t="s">
        <v>264</v>
      </c>
      <c r="E23" s="294" t="s">
        <v>2203</v>
      </c>
      <c r="F23" s="295" t="s">
        <v>2265</v>
      </c>
      <c r="G23" s="311" t="s">
        <v>2266</v>
      </c>
      <c r="H23" s="290">
        <v>1</v>
      </c>
      <c r="I23" s="312">
        <v>0.13569999999999999</v>
      </c>
      <c r="J23" s="297" t="s">
        <v>2254</v>
      </c>
      <c r="K23" s="290">
        <v>1</v>
      </c>
      <c r="L23" s="310">
        <v>0.13569999999999999</v>
      </c>
      <c r="M23" s="303"/>
    </row>
    <row r="24" spans="1:13" s="304" customFormat="1">
      <c r="A24" s="260"/>
      <c r="B24" s="282" t="s">
        <v>2201</v>
      </c>
      <c r="C24" s="293" t="s">
        <v>63</v>
      </c>
      <c r="D24" s="293" t="s">
        <v>264</v>
      </c>
      <c r="E24" s="294" t="s">
        <v>2203</v>
      </c>
      <c r="F24" s="295" t="s">
        <v>2267</v>
      </c>
      <c r="G24" s="311" t="s">
        <v>2268</v>
      </c>
      <c r="H24" s="290">
        <v>1</v>
      </c>
      <c r="I24" s="297">
        <v>3.6499999999999998E-2</v>
      </c>
      <c r="J24" s="297" t="s">
        <v>2254</v>
      </c>
      <c r="K24" s="290">
        <v>1</v>
      </c>
      <c r="L24" s="299">
        <v>3.6499999999999998E-2</v>
      </c>
      <c r="M24" s="303"/>
    </row>
    <row r="25" spans="1:13" s="304" customFormat="1">
      <c r="A25" s="260"/>
      <c r="B25" s="282" t="s">
        <v>2201</v>
      </c>
      <c r="C25" s="293" t="s">
        <v>63</v>
      </c>
      <c r="D25" s="293" t="s">
        <v>264</v>
      </c>
      <c r="E25" s="294" t="s">
        <v>2203</v>
      </c>
      <c r="F25" s="295" t="s">
        <v>2269</v>
      </c>
      <c r="G25" s="311" t="s">
        <v>2270</v>
      </c>
      <c r="H25" s="290">
        <v>1</v>
      </c>
      <c r="I25" s="312">
        <v>0.14610000000000001</v>
      </c>
      <c r="J25" s="297" t="s">
        <v>2254</v>
      </c>
      <c r="K25" s="290">
        <v>1</v>
      </c>
      <c r="L25" s="310">
        <v>0.14610000000000001</v>
      </c>
      <c r="M25" s="303"/>
    </row>
    <row r="26" spans="1:13" s="304" customFormat="1">
      <c r="A26" s="260"/>
      <c r="B26" s="282" t="s">
        <v>2201</v>
      </c>
      <c r="C26" s="293" t="s">
        <v>63</v>
      </c>
      <c r="D26" s="293" t="s">
        <v>264</v>
      </c>
      <c r="E26" s="294" t="s">
        <v>2203</v>
      </c>
      <c r="F26" s="295" t="s">
        <v>2271</v>
      </c>
      <c r="G26" s="311" t="s">
        <v>2272</v>
      </c>
      <c r="H26" s="290">
        <v>1</v>
      </c>
      <c r="I26" s="312">
        <v>4.65E-2</v>
      </c>
      <c r="J26" s="297" t="s">
        <v>2254</v>
      </c>
      <c r="K26" s="290">
        <v>1</v>
      </c>
      <c r="L26" s="299">
        <v>4.65E-2</v>
      </c>
      <c r="M26" s="303"/>
    </row>
    <row r="27" spans="1:13" s="304" customFormat="1">
      <c r="A27" s="260"/>
      <c r="B27" s="282" t="s">
        <v>2201</v>
      </c>
      <c r="C27" s="293" t="s">
        <v>63</v>
      </c>
      <c r="D27" s="293" t="s">
        <v>264</v>
      </c>
      <c r="E27" s="294" t="s">
        <v>2203</v>
      </c>
      <c r="F27" s="295" t="s">
        <v>2273</v>
      </c>
      <c r="G27" s="311" t="s">
        <v>2274</v>
      </c>
      <c r="H27" s="290">
        <v>2</v>
      </c>
      <c r="I27" s="312">
        <v>0.22439999999999999</v>
      </c>
      <c r="J27" s="297" t="s">
        <v>2254</v>
      </c>
      <c r="K27" s="290">
        <v>2</v>
      </c>
      <c r="L27" s="310">
        <v>0.22439999999999999</v>
      </c>
      <c r="M27" s="303"/>
    </row>
    <row r="28" spans="1:13" s="304" customFormat="1">
      <c r="A28" s="260"/>
      <c r="B28" s="282" t="s">
        <v>2201</v>
      </c>
      <c r="C28" s="293" t="s">
        <v>2225</v>
      </c>
      <c r="D28" s="293" t="s">
        <v>68</v>
      </c>
      <c r="E28" s="294" t="s">
        <v>2275</v>
      </c>
      <c r="F28" s="295" t="s">
        <v>2276</v>
      </c>
      <c r="G28" s="311" t="s">
        <v>2277</v>
      </c>
      <c r="H28" s="290">
        <v>2</v>
      </c>
      <c r="I28" s="297">
        <v>9.8000000000000014E-3</v>
      </c>
      <c r="J28" s="297" t="s">
        <v>2254</v>
      </c>
      <c r="K28" s="290">
        <v>2</v>
      </c>
      <c r="L28" s="299">
        <v>9.8000000000000014E-3</v>
      </c>
      <c r="M28" s="303"/>
    </row>
    <row r="29" spans="1:13" s="304" customFormat="1">
      <c r="A29" s="260"/>
      <c r="B29" s="282" t="s">
        <v>2278</v>
      </c>
      <c r="C29" s="293" t="s">
        <v>2278</v>
      </c>
      <c r="D29" s="293" t="s">
        <v>2278</v>
      </c>
      <c r="E29" s="294" t="s">
        <v>2278</v>
      </c>
      <c r="F29" s="295"/>
      <c r="G29" s="311"/>
      <c r="H29" s="290"/>
      <c r="I29" s="297"/>
      <c r="J29" s="307" t="s">
        <v>2279</v>
      </c>
      <c r="K29" s="290">
        <v>1</v>
      </c>
      <c r="L29" s="299">
        <v>4.9000000000000002E-2</v>
      </c>
      <c r="M29" s="303"/>
    </row>
    <row r="30" spans="1:13" s="304" customFormat="1">
      <c r="A30" s="260"/>
      <c r="B30" s="282" t="s">
        <v>2278</v>
      </c>
      <c r="C30" s="293" t="s">
        <v>2278</v>
      </c>
      <c r="D30" s="293" t="s">
        <v>2278</v>
      </c>
      <c r="E30" s="294" t="s">
        <v>2278</v>
      </c>
      <c r="F30" s="295"/>
      <c r="G30" s="311"/>
      <c r="H30" s="290"/>
      <c r="I30" s="297"/>
      <c r="J30" s="313" t="s">
        <v>2280</v>
      </c>
      <c r="K30" s="290">
        <v>1</v>
      </c>
      <c r="L30" s="299">
        <f>1.4249*0.5</f>
        <v>0.71245000000000003</v>
      </c>
      <c r="M30" s="303"/>
    </row>
    <row r="31" spans="1:13" s="304" customFormat="1">
      <c r="A31" s="260"/>
      <c r="B31" s="282" t="s">
        <v>2278</v>
      </c>
      <c r="C31" s="293" t="s">
        <v>2278</v>
      </c>
      <c r="D31" s="293" t="s">
        <v>2278</v>
      </c>
      <c r="E31" s="294" t="s">
        <v>2278</v>
      </c>
      <c r="F31" s="295"/>
      <c r="G31" s="311"/>
      <c r="H31" s="290"/>
      <c r="I31" s="297"/>
      <c r="J31" s="306"/>
      <c r="K31" s="290"/>
      <c r="L31" s="299"/>
      <c r="M31" s="303"/>
    </row>
    <row r="32" spans="1:13" s="304" customFormat="1" ht="14.25" thickBot="1">
      <c r="A32" s="260"/>
      <c r="B32" s="314" t="s">
        <v>2278</v>
      </c>
      <c r="C32" s="315" t="s">
        <v>2278</v>
      </c>
      <c r="D32" s="315" t="s">
        <v>2278</v>
      </c>
      <c r="E32" s="316" t="s">
        <v>2278</v>
      </c>
      <c r="F32" s="317"/>
      <c r="G32" s="318"/>
      <c r="H32" s="319"/>
      <c r="I32" s="320"/>
      <c r="J32" s="321"/>
      <c r="K32" s="322"/>
      <c r="L32" s="323"/>
      <c r="M32" s="324"/>
    </row>
    <row r="33" spans="1:15">
      <c r="B33" s="325" t="s">
        <v>2281</v>
      </c>
      <c r="C33" s="326" t="s">
        <v>2202</v>
      </c>
      <c r="D33" s="326" t="s">
        <v>2202</v>
      </c>
      <c r="E33" s="327" t="s">
        <v>2203</v>
      </c>
      <c r="F33" s="328" t="s">
        <v>2282</v>
      </c>
      <c r="G33" s="329" t="s">
        <v>2283</v>
      </c>
      <c r="H33" s="330"/>
      <c r="I33" s="331" t="str">
        <f>TEXT(SUM(I34:I34),"(0.0000)")</f>
        <v>(0.4117)</v>
      </c>
      <c r="J33" s="332"/>
      <c r="K33" s="330"/>
      <c r="L33" s="331" t="str">
        <f>TEXT(SUM(L34:L34),"(0.0000)")</f>
        <v>(0.4117)</v>
      </c>
      <c r="M33" s="333"/>
      <c r="N33" s="267">
        <f>SUM(L34:L50)+L126</f>
        <v>5.3639999999999999</v>
      </c>
      <c r="O33" s="260" t="s">
        <v>2284</v>
      </c>
    </row>
    <row r="34" spans="1:15" ht="54">
      <c r="B34" s="282" t="s">
        <v>2281</v>
      </c>
      <c r="C34" s="293" t="s">
        <v>195</v>
      </c>
      <c r="D34" s="293" t="s">
        <v>2232</v>
      </c>
      <c r="E34" s="294" t="s">
        <v>2203</v>
      </c>
      <c r="F34" s="295" t="s">
        <v>2282</v>
      </c>
      <c r="G34" s="334" t="s">
        <v>2285</v>
      </c>
      <c r="H34" s="290">
        <v>1</v>
      </c>
      <c r="I34" s="297">
        <v>0.41169999999999995</v>
      </c>
      <c r="J34" s="307" t="s">
        <v>2286</v>
      </c>
      <c r="K34" s="335">
        <v>1</v>
      </c>
      <c r="L34" s="310">
        <v>0.41170000000000001</v>
      </c>
      <c r="M34" s="300"/>
    </row>
    <row r="35" spans="1:15" s="304" customFormat="1">
      <c r="A35" s="260"/>
      <c r="B35" s="282" t="s">
        <v>2278</v>
      </c>
      <c r="C35" s="293" t="s">
        <v>2278</v>
      </c>
      <c r="D35" s="293" t="s">
        <v>2278</v>
      </c>
      <c r="E35" s="294" t="s">
        <v>2278</v>
      </c>
      <c r="F35" s="305"/>
      <c r="G35" s="306"/>
      <c r="H35" s="290"/>
      <c r="I35" s="297"/>
      <c r="J35" s="336"/>
      <c r="K35" s="290"/>
      <c r="L35" s="299"/>
      <c r="M35" s="303"/>
    </row>
    <row r="36" spans="1:15">
      <c r="B36" s="282" t="s">
        <v>2281</v>
      </c>
      <c r="C36" s="283" t="s">
        <v>2202</v>
      </c>
      <c r="D36" s="283" t="s">
        <v>2202</v>
      </c>
      <c r="E36" s="284" t="s">
        <v>2203</v>
      </c>
      <c r="F36" s="337" t="s">
        <v>2287</v>
      </c>
      <c r="G36" s="338" t="s">
        <v>2288</v>
      </c>
      <c r="H36" s="339"/>
      <c r="I36" s="288" t="str">
        <f>TEXT(SUM(I37:I39),"(0.0000)")</f>
        <v>(0.1083)</v>
      </c>
      <c r="J36" s="340"/>
      <c r="K36" s="339"/>
      <c r="L36" s="288"/>
      <c r="M36" s="300"/>
    </row>
    <row r="37" spans="1:15">
      <c r="B37" s="282" t="s">
        <v>2281</v>
      </c>
      <c r="C37" s="293" t="s">
        <v>195</v>
      </c>
      <c r="D37" s="293" t="s">
        <v>2232</v>
      </c>
      <c r="E37" s="294" t="s">
        <v>2203</v>
      </c>
      <c r="F37" s="305" t="s">
        <v>2289</v>
      </c>
      <c r="G37" s="306" t="s">
        <v>2290</v>
      </c>
      <c r="H37" s="290">
        <v>1</v>
      </c>
      <c r="I37" s="297">
        <v>0.10829999999999997</v>
      </c>
      <c r="J37" s="307" t="s">
        <v>2218</v>
      </c>
      <c r="K37" s="335">
        <v>0</v>
      </c>
      <c r="L37" s="341" t="s">
        <v>2220</v>
      </c>
      <c r="M37" s="300"/>
    </row>
    <row r="38" spans="1:15">
      <c r="B38" s="282" t="s">
        <v>2281</v>
      </c>
      <c r="C38" s="293" t="s">
        <v>195</v>
      </c>
      <c r="D38" s="293" t="s">
        <v>2232</v>
      </c>
      <c r="E38" s="294" t="s">
        <v>2203</v>
      </c>
      <c r="F38" s="305" t="s">
        <v>2291</v>
      </c>
      <c r="G38" s="306" t="s">
        <v>2292</v>
      </c>
      <c r="H38" s="290"/>
      <c r="I38" s="297"/>
      <c r="J38" s="297"/>
      <c r="K38" s="290"/>
      <c r="L38" s="302"/>
      <c r="M38" s="300"/>
    </row>
    <row r="39" spans="1:15" s="304" customFormat="1">
      <c r="A39" s="260"/>
      <c r="B39" s="282" t="s">
        <v>2278</v>
      </c>
      <c r="C39" s="293" t="s">
        <v>2278</v>
      </c>
      <c r="D39" s="293" t="s">
        <v>2278</v>
      </c>
      <c r="E39" s="294" t="s">
        <v>2278</v>
      </c>
      <c r="F39" s="305"/>
      <c r="G39" s="306"/>
      <c r="H39" s="290"/>
      <c r="I39" s="297"/>
      <c r="J39" s="336"/>
      <c r="K39" s="290"/>
      <c r="L39" s="302"/>
      <c r="M39" s="303"/>
    </row>
    <row r="40" spans="1:15">
      <c r="B40" s="282" t="s">
        <v>2281</v>
      </c>
      <c r="C40" s="283" t="s">
        <v>2202</v>
      </c>
      <c r="D40" s="283" t="s">
        <v>2202</v>
      </c>
      <c r="E40" s="284" t="s">
        <v>2203</v>
      </c>
      <c r="F40" s="337" t="s">
        <v>2293</v>
      </c>
      <c r="G40" s="338" t="s">
        <v>2294</v>
      </c>
      <c r="H40" s="339"/>
      <c r="I40" s="288" t="str">
        <f>TEXT(SUM(I41:I50),"(0.0000)")</f>
        <v>(0.1083)</v>
      </c>
      <c r="J40" s="340"/>
      <c r="K40" s="339"/>
      <c r="L40" s="288"/>
      <c r="M40" s="300"/>
    </row>
    <row r="41" spans="1:15">
      <c r="B41" s="282" t="s">
        <v>2281</v>
      </c>
      <c r="C41" s="293" t="s">
        <v>195</v>
      </c>
      <c r="D41" s="293" t="s">
        <v>2232</v>
      </c>
      <c r="E41" s="294" t="s">
        <v>2203</v>
      </c>
      <c r="F41" s="305" t="s">
        <v>2295</v>
      </c>
      <c r="G41" s="306" t="s">
        <v>2296</v>
      </c>
      <c r="H41" s="290">
        <v>1</v>
      </c>
      <c r="I41" s="297">
        <v>0.10829999999999997</v>
      </c>
      <c r="J41" s="307" t="s">
        <v>2218</v>
      </c>
      <c r="K41" s="335">
        <v>0</v>
      </c>
      <c r="L41" s="341" t="s">
        <v>2220</v>
      </c>
      <c r="M41" s="300"/>
    </row>
    <row r="42" spans="1:15">
      <c r="B42" s="282" t="s">
        <v>2281</v>
      </c>
      <c r="C42" s="293" t="s">
        <v>195</v>
      </c>
      <c r="D42" s="293" t="s">
        <v>2232</v>
      </c>
      <c r="E42" s="294" t="s">
        <v>2203</v>
      </c>
      <c r="F42" s="305" t="s">
        <v>2297</v>
      </c>
      <c r="G42" s="306" t="s">
        <v>2298</v>
      </c>
      <c r="H42" s="290"/>
      <c r="I42" s="297"/>
      <c r="J42" s="297"/>
      <c r="K42" s="290"/>
      <c r="L42" s="299"/>
      <c r="M42" s="300"/>
    </row>
    <row r="43" spans="1:15">
      <c r="B43" s="282" t="s">
        <v>2281</v>
      </c>
      <c r="C43" s="293" t="s">
        <v>195</v>
      </c>
      <c r="D43" s="293" t="s">
        <v>2232</v>
      </c>
      <c r="E43" s="294" t="s">
        <v>2203</v>
      </c>
      <c r="F43" s="305" t="s">
        <v>2299</v>
      </c>
      <c r="G43" s="306" t="s">
        <v>2300</v>
      </c>
      <c r="H43" s="290"/>
      <c r="I43" s="297"/>
      <c r="J43" s="297"/>
      <c r="K43" s="290"/>
      <c r="L43" s="299"/>
      <c r="M43" s="300"/>
    </row>
    <row r="44" spans="1:15" ht="27">
      <c r="B44" s="282" t="s">
        <v>2278</v>
      </c>
      <c r="C44" s="293" t="s">
        <v>2278</v>
      </c>
      <c r="D44" s="293" t="s">
        <v>2278</v>
      </c>
      <c r="E44" s="294" t="s">
        <v>2278</v>
      </c>
      <c r="F44" s="305"/>
      <c r="G44" s="306"/>
      <c r="H44" s="290"/>
      <c r="I44" s="297"/>
      <c r="J44" s="342" t="s">
        <v>2301</v>
      </c>
      <c r="K44" s="290">
        <v>0.2</v>
      </c>
      <c r="L44" s="299"/>
      <c r="M44" s="300"/>
    </row>
    <row r="45" spans="1:15" ht="40.5">
      <c r="B45" s="282" t="s">
        <v>2278</v>
      </c>
      <c r="C45" s="293" t="s">
        <v>2278</v>
      </c>
      <c r="D45" s="293" t="s">
        <v>2278</v>
      </c>
      <c r="E45" s="294" t="s">
        <v>2278</v>
      </c>
      <c r="F45" s="305"/>
      <c r="G45" s="306"/>
      <c r="H45" s="290"/>
      <c r="I45" s="297"/>
      <c r="J45" s="343" t="s">
        <v>2302</v>
      </c>
      <c r="K45" s="290">
        <v>1</v>
      </c>
      <c r="L45" s="299">
        <v>0.25</v>
      </c>
      <c r="M45" s="300"/>
    </row>
    <row r="46" spans="1:15" ht="27">
      <c r="B46" s="282" t="s">
        <v>2278</v>
      </c>
      <c r="C46" s="293" t="s">
        <v>2278</v>
      </c>
      <c r="D46" s="293" t="s">
        <v>2278</v>
      </c>
      <c r="E46" s="294" t="s">
        <v>2278</v>
      </c>
      <c r="F46" s="305"/>
      <c r="G46" s="306"/>
      <c r="H46" s="290"/>
      <c r="I46" s="297"/>
      <c r="J46" s="343" t="s">
        <v>2303</v>
      </c>
      <c r="K46" s="290">
        <v>1</v>
      </c>
      <c r="L46" s="299">
        <v>0.26960000000000001</v>
      </c>
      <c r="M46" s="300"/>
    </row>
    <row r="47" spans="1:15" ht="27">
      <c r="B47" s="282" t="s">
        <v>2278</v>
      </c>
      <c r="C47" s="293" t="s">
        <v>2278</v>
      </c>
      <c r="D47" s="293" t="s">
        <v>2278</v>
      </c>
      <c r="E47" s="294" t="s">
        <v>2278</v>
      </c>
      <c r="F47" s="305"/>
      <c r="G47" s="306"/>
      <c r="H47" s="290"/>
      <c r="I47" s="297"/>
      <c r="J47" s="343" t="s">
        <v>2304</v>
      </c>
      <c r="K47" s="290">
        <v>1</v>
      </c>
      <c r="L47" s="299">
        <v>1.2E-2</v>
      </c>
      <c r="M47" s="300"/>
    </row>
    <row r="48" spans="1:15" ht="27">
      <c r="B48" s="282" t="s">
        <v>2278</v>
      </c>
      <c r="C48" s="293" t="s">
        <v>2278</v>
      </c>
      <c r="D48" s="293" t="s">
        <v>2278</v>
      </c>
      <c r="E48" s="294" t="s">
        <v>2278</v>
      </c>
      <c r="F48" s="305"/>
      <c r="G48" s="306"/>
      <c r="H48" s="290"/>
      <c r="I48" s="297"/>
      <c r="J48" s="344" t="s">
        <v>2305</v>
      </c>
      <c r="K48" s="290">
        <v>0</v>
      </c>
      <c r="L48" s="345"/>
      <c r="M48" s="300"/>
    </row>
    <row r="49" spans="1:15" ht="27">
      <c r="B49" s="282"/>
      <c r="C49" s="293"/>
      <c r="D49" s="293"/>
      <c r="E49" s="294"/>
      <c r="F49" s="305"/>
      <c r="G49" s="306"/>
      <c r="H49" s="290"/>
      <c r="I49" s="297"/>
      <c r="J49" s="307" t="s">
        <v>2306</v>
      </c>
      <c r="K49" s="290">
        <v>1</v>
      </c>
      <c r="L49" s="346">
        <v>0.4</v>
      </c>
      <c r="M49" s="300"/>
    </row>
    <row r="50" spans="1:15" s="304" customFormat="1" ht="14.25" thickBot="1">
      <c r="A50" s="260"/>
      <c r="B50" s="314" t="s">
        <v>2278</v>
      </c>
      <c r="C50" s="315" t="s">
        <v>2278</v>
      </c>
      <c r="D50" s="315" t="s">
        <v>2278</v>
      </c>
      <c r="E50" s="316" t="s">
        <v>2278</v>
      </c>
      <c r="F50" s="347"/>
      <c r="G50" s="348"/>
      <c r="H50" s="322"/>
      <c r="I50" s="320"/>
      <c r="J50" s="349"/>
      <c r="K50" s="322"/>
      <c r="L50" s="323"/>
      <c r="M50" s="324"/>
    </row>
    <row r="51" spans="1:15">
      <c r="B51" s="325" t="s">
        <v>2307</v>
      </c>
      <c r="C51" s="326" t="s">
        <v>2202</v>
      </c>
      <c r="D51" s="326" t="s">
        <v>2202</v>
      </c>
      <c r="E51" s="327" t="s">
        <v>2203</v>
      </c>
      <c r="F51" s="350" t="s">
        <v>2308</v>
      </c>
      <c r="G51" s="351" t="s">
        <v>2309</v>
      </c>
      <c r="H51" s="330"/>
      <c r="I51" s="331" t="str">
        <f>TEXT(SUM(I52:I82),"(0.0000)")</f>
        <v>(10.4353)</v>
      </c>
      <c r="J51" s="352" t="s">
        <v>2310</v>
      </c>
      <c r="K51" s="330"/>
      <c r="L51" s="353" t="str">
        <f>TEXT(SUM(L52:L82),"(0.0000)")</f>
        <v>(78.2173)</v>
      </c>
      <c r="M51" s="354"/>
      <c r="N51" s="267">
        <f>SUM(L52:L82)+SUM(L163:L164)+2.95</f>
        <v>82.104271649999987</v>
      </c>
      <c r="O51" s="260" t="s">
        <v>2311</v>
      </c>
    </row>
    <row r="52" spans="1:15" ht="216">
      <c r="B52" s="282" t="s">
        <v>2307</v>
      </c>
      <c r="C52" s="293" t="s">
        <v>195</v>
      </c>
      <c r="D52" s="293" t="s">
        <v>2208</v>
      </c>
      <c r="E52" s="294" t="s">
        <v>2203</v>
      </c>
      <c r="F52" s="305" t="s">
        <v>2312</v>
      </c>
      <c r="G52" s="296" t="s">
        <v>2313</v>
      </c>
      <c r="H52" s="290">
        <v>1</v>
      </c>
      <c r="I52" s="297">
        <v>7.8192000000000004</v>
      </c>
      <c r="J52" s="355" t="s">
        <v>2314</v>
      </c>
      <c r="K52" s="290">
        <v>1</v>
      </c>
      <c r="L52" s="356">
        <v>74.185100000000006</v>
      </c>
      <c r="M52" s="300" t="s">
        <v>2315</v>
      </c>
    </row>
    <row r="53" spans="1:15" ht="54">
      <c r="B53" s="282" t="s">
        <v>2307</v>
      </c>
      <c r="C53" s="293" t="s">
        <v>2213</v>
      </c>
      <c r="D53" s="293" t="s">
        <v>2214</v>
      </c>
      <c r="E53" s="294" t="s">
        <v>2203</v>
      </c>
      <c r="F53" s="305" t="s">
        <v>2316</v>
      </c>
      <c r="G53" s="301" t="s">
        <v>2317</v>
      </c>
      <c r="H53" s="290">
        <v>1</v>
      </c>
      <c r="I53" s="297">
        <v>0.7138000000000001</v>
      </c>
      <c r="J53" s="357" t="s">
        <v>2218</v>
      </c>
      <c r="K53" s="335">
        <v>0</v>
      </c>
      <c r="L53" s="302" t="s">
        <v>2220</v>
      </c>
      <c r="M53" s="300"/>
    </row>
    <row r="54" spans="1:15" ht="54">
      <c r="B54" s="282" t="s">
        <v>2307</v>
      </c>
      <c r="C54" s="293" t="s">
        <v>2213</v>
      </c>
      <c r="D54" s="293" t="s">
        <v>2214</v>
      </c>
      <c r="E54" s="294" t="s">
        <v>2203</v>
      </c>
      <c r="F54" s="305" t="s">
        <v>2318</v>
      </c>
      <c r="G54" s="301" t="s">
        <v>2319</v>
      </c>
      <c r="H54" s="290">
        <v>1</v>
      </c>
      <c r="I54" s="297">
        <v>0.14019999999999999</v>
      </c>
      <c r="J54" s="357" t="s">
        <v>2218</v>
      </c>
      <c r="K54" s="335">
        <v>0</v>
      </c>
      <c r="L54" s="302" t="s">
        <v>2220</v>
      </c>
      <c r="M54" s="300"/>
    </row>
    <row r="55" spans="1:15">
      <c r="B55" s="282" t="s">
        <v>2307</v>
      </c>
      <c r="C55" s="293" t="s">
        <v>195</v>
      </c>
      <c r="D55" s="293" t="s">
        <v>380</v>
      </c>
      <c r="E55" s="294" t="s">
        <v>2203</v>
      </c>
      <c r="F55" s="305" t="s">
        <v>2320</v>
      </c>
      <c r="G55" s="358" t="s">
        <v>2321</v>
      </c>
      <c r="H55" s="290">
        <v>1</v>
      </c>
      <c r="I55" s="297">
        <v>4.4408000000000003E-2</v>
      </c>
      <c r="J55" s="336" t="s">
        <v>2254</v>
      </c>
      <c r="K55" s="290">
        <v>1</v>
      </c>
      <c r="L55" s="297">
        <v>4.4408000000000003E-2</v>
      </c>
      <c r="M55" s="300"/>
    </row>
    <row r="56" spans="1:15">
      <c r="B56" s="282" t="s">
        <v>2307</v>
      </c>
      <c r="C56" s="293" t="s">
        <v>195</v>
      </c>
      <c r="D56" s="293" t="s">
        <v>380</v>
      </c>
      <c r="E56" s="294" t="s">
        <v>2203</v>
      </c>
      <c r="F56" s="305" t="s">
        <v>2322</v>
      </c>
      <c r="G56" s="358" t="s">
        <v>2323</v>
      </c>
      <c r="H56" s="290">
        <v>1</v>
      </c>
      <c r="I56" s="297">
        <v>4.4408000000000003E-2</v>
      </c>
      <c r="J56" s="336" t="s">
        <v>2254</v>
      </c>
      <c r="K56" s="290">
        <v>1</v>
      </c>
      <c r="L56" s="297">
        <v>4.4408000000000003E-2</v>
      </c>
      <c r="M56" s="300"/>
    </row>
    <row r="57" spans="1:15">
      <c r="B57" s="282" t="s">
        <v>2307</v>
      </c>
      <c r="C57" s="293" t="s">
        <v>63</v>
      </c>
      <c r="D57" s="293" t="s">
        <v>2226</v>
      </c>
      <c r="E57" s="294" t="s">
        <v>2227</v>
      </c>
      <c r="F57" s="359"/>
      <c r="G57" s="306" t="s">
        <v>2324</v>
      </c>
      <c r="H57" s="290">
        <v>1</v>
      </c>
      <c r="I57" s="297">
        <v>1.8800000000000001E-2</v>
      </c>
      <c r="J57" s="343" t="s">
        <v>2218</v>
      </c>
      <c r="K57" s="335">
        <v>0</v>
      </c>
      <c r="L57" s="302" t="s">
        <v>2220</v>
      </c>
      <c r="M57" s="300"/>
    </row>
    <row r="58" spans="1:15">
      <c r="B58" s="282" t="s">
        <v>2307</v>
      </c>
      <c r="C58" s="293" t="s">
        <v>63</v>
      </c>
      <c r="D58" s="293" t="s">
        <v>2226</v>
      </c>
      <c r="E58" s="294" t="s">
        <v>2227</v>
      </c>
      <c r="F58" s="359"/>
      <c r="G58" s="306" t="s">
        <v>2325</v>
      </c>
      <c r="H58" s="290">
        <v>2</v>
      </c>
      <c r="I58" s="297">
        <v>4.36E-2</v>
      </c>
      <c r="J58" s="343" t="s">
        <v>2218</v>
      </c>
      <c r="K58" s="335">
        <v>0</v>
      </c>
      <c r="L58" s="302" t="s">
        <v>2220</v>
      </c>
      <c r="M58" s="300"/>
    </row>
    <row r="59" spans="1:15">
      <c r="B59" s="282" t="s">
        <v>2307</v>
      </c>
      <c r="C59" s="293" t="s">
        <v>63</v>
      </c>
      <c r="D59" s="293" t="s">
        <v>2226</v>
      </c>
      <c r="E59" s="294" t="s">
        <v>2227</v>
      </c>
      <c r="F59" s="359"/>
      <c r="G59" s="306" t="s">
        <v>2326</v>
      </c>
      <c r="H59" s="290">
        <v>1</v>
      </c>
      <c r="I59" s="297">
        <v>1.7600000000000001E-2</v>
      </c>
      <c r="J59" s="343" t="s">
        <v>2218</v>
      </c>
      <c r="K59" s="335">
        <v>0</v>
      </c>
      <c r="L59" s="302" t="s">
        <v>2220</v>
      </c>
      <c r="M59" s="300"/>
    </row>
    <row r="60" spans="1:15">
      <c r="B60" s="282" t="s">
        <v>2307</v>
      </c>
      <c r="C60" s="293" t="s">
        <v>63</v>
      </c>
      <c r="D60" s="293" t="s">
        <v>2226</v>
      </c>
      <c r="E60" s="294" t="s">
        <v>2227</v>
      </c>
      <c r="F60" s="359"/>
      <c r="G60" s="306" t="s">
        <v>2327</v>
      </c>
      <c r="H60" s="290">
        <v>2</v>
      </c>
      <c r="I60" s="297">
        <v>4.0800000000000003E-2</v>
      </c>
      <c r="J60" s="343" t="s">
        <v>2218</v>
      </c>
      <c r="K60" s="335">
        <v>0</v>
      </c>
      <c r="L60" s="302" t="s">
        <v>2220</v>
      </c>
      <c r="M60" s="300"/>
    </row>
    <row r="61" spans="1:15">
      <c r="B61" s="282" t="s">
        <v>2307</v>
      </c>
      <c r="C61" s="293" t="s">
        <v>2225</v>
      </c>
      <c r="D61" s="293" t="s">
        <v>2226</v>
      </c>
      <c r="E61" s="294" t="s">
        <v>2227</v>
      </c>
      <c r="F61" s="359"/>
      <c r="G61" s="306" t="s">
        <v>2328</v>
      </c>
      <c r="H61" s="290">
        <v>6</v>
      </c>
      <c r="I61" s="297">
        <v>1.7399999999999999E-2</v>
      </c>
      <c r="J61" s="343" t="s">
        <v>2218</v>
      </c>
      <c r="K61" s="335">
        <v>0</v>
      </c>
      <c r="L61" s="302" t="s">
        <v>2220</v>
      </c>
      <c r="M61" s="300"/>
    </row>
    <row r="62" spans="1:15">
      <c r="B62" s="282" t="s">
        <v>2307</v>
      </c>
      <c r="C62" s="293" t="s">
        <v>2225</v>
      </c>
      <c r="D62" s="293" t="s">
        <v>2226</v>
      </c>
      <c r="E62" s="294" t="s">
        <v>2227</v>
      </c>
      <c r="F62" s="359"/>
      <c r="G62" s="306" t="s">
        <v>2329</v>
      </c>
      <c r="H62" s="290">
        <v>13</v>
      </c>
      <c r="I62" s="297">
        <v>3.7699999999999997E-2</v>
      </c>
      <c r="J62" s="343" t="s">
        <v>2218</v>
      </c>
      <c r="K62" s="335">
        <v>0</v>
      </c>
      <c r="L62" s="302" t="s">
        <v>2220</v>
      </c>
      <c r="M62" s="300"/>
    </row>
    <row r="63" spans="1:15" s="360" customFormat="1" ht="81">
      <c r="B63" s="282" t="s">
        <v>2307</v>
      </c>
      <c r="C63" s="293" t="s">
        <v>195</v>
      </c>
      <c r="D63" s="293" t="s">
        <v>2208</v>
      </c>
      <c r="E63" s="294" t="s">
        <v>2203</v>
      </c>
      <c r="F63" s="305" t="s">
        <v>2330</v>
      </c>
      <c r="G63" s="301" t="s">
        <v>2331</v>
      </c>
      <c r="H63" s="287">
        <v>1</v>
      </c>
      <c r="I63" s="361">
        <v>0.5151</v>
      </c>
      <c r="J63" s="343" t="s">
        <v>2332</v>
      </c>
      <c r="K63" s="335">
        <v>1</v>
      </c>
      <c r="L63" s="361">
        <v>0.71509999999999996</v>
      </c>
      <c r="M63" s="300"/>
    </row>
    <row r="64" spans="1:15">
      <c r="B64" s="282" t="s">
        <v>2307</v>
      </c>
      <c r="C64" s="293" t="s">
        <v>63</v>
      </c>
      <c r="D64" s="293" t="s">
        <v>380</v>
      </c>
      <c r="E64" s="294" t="s">
        <v>2203</v>
      </c>
      <c r="F64" s="305" t="s">
        <v>2333</v>
      </c>
      <c r="G64" s="306" t="s">
        <v>2334</v>
      </c>
      <c r="H64" s="290">
        <v>1</v>
      </c>
      <c r="I64" s="297">
        <v>1.14E-2</v>
      </c>
      <c r="J64" s="297" t="s">
        <v>2254</v>
      </c>
      <c r="K64" s="335">
        <v>1</v>
      </c>
      <c r="L64" s="297">
        <v>1.14E-2</v>
      </c>
      <c r="M64" s="300"/>
    </row>
    <row r="65" spans="1:13" ht="27">
      <c r="B65" s="282" t="s">
        <v>2307</v>
      </c>
      <c r="C65" s="293" t="s">
        <v>195</v>
      </c>
      <c r="D65" s="293" t="s">
        <v>2214</v>
      </c>
      <c r="E65" s="294" t="s">
        <v>2203</v>
      </c>
      <c r="F65" s="305" t="s">
        <v>2335</v>
      </c>
      <c r="G65" s="296" t="s">
        <v>2336</v>
      </c>
      <c r="H65" s="290">
        <v>1</v>
      </c>
      <c r="I65" s="297">
        <v>3.6999999999999998E-2</v>
      </c>
      <c r="J65" s="313" t="s">
        <v>2337</v>
      </c>
      <c r="K65" s="290">
        <v>1</v>
      </c>
      <c r="L65" s="297">
        <v>0.5</v>
      </c>
      <c r="M65" s="300"/>
    </row>
    <row r="66" spans="1:13" ht="27">
      <c r="B66" s="282" t="s">
        <v>2307</v>
      </c>
      <c r="C66" s="293" t="s">
        <v>195</v>
      </c>
      <c r="D66" s="293" t="s">
        <v>2214</v>
      </c>
      <c r="E66" s="294" t="s">
        <v>2203</v>
      </c>
      <c r="F66" s="359" t="s">
        <v>2338</v>
      </c>
      <c r="G66" s="296" t="s">
        <v>2339</v>
      </c>
      <c r="H66" s="290">
        <v>2</v>
      </c>
      <c r="I66" s="297">
        <v>6.6199999999999995E-2</v>
      </c>
      <c r="J66" s="297" t="s">
        <v>2254</v>
      </c>
      <c r="K66" s="290">
        <v>2</v>
      </c>
      <c r="L66" s="297">
        <v>6.6199999999999995E-2</v>
      </c>
      <c r="M66" s="300"/>
    </row>
    <row r="67" spans="1:13">
      <c r="B67" s="282" t="s">
        <v>2307</v>
      </c>
      <c r="C67" s="293" t="s">
        <v>2251</v>
      </c>
      <c r="D67" s="293" t="s">
        <v>68</v>
      </c>
      <c r="E67" s="294" t="s">
        <v>2247</v>
      </c>
      <c r="F67" s="359" t="s">
        <v>2340</v>
      </c>
      <c r="G67" s="306" t="s">
        <v>2341</v>
      </c>
      <c r="H67" s="290">
        <v>1</v>
      </c>
      <c r="I67" s="297">
        <v>3.3999999999999998E-3</v>
      </c>
      <c r="J67" s="297" t="s">
        <v>2254</v>
      </c>
      <c r="K67" s="290">
        <v>1</v>
      </c>
      <c r="L67" s="297">
        <v>3.3999999999999998E-3</v>
      </c>
      <c r="M67" s="300"/>
    </row>
    <row r="68" spans="1:13">
      <c r="B68" s="282" t="s">
        <v>2307</v>
      </c>
      <c r="C68" s="293" t="s">
        <v>2251</v>
      </c>
      <c r="D68" s="293" t="s">
        <v>68</v>
      </c>
      <c r="E68" s="294" t="s">
        <v>2247</v>
      </c>
      <c r="F68" s="305" t="s">
        <v>2255</v>
      </c>
      <c r="G68" s="306" t="s">
        <v>2256</v>
      </c>
      <c r="H68" s="290">
        <v>2</v>
      </c>
      <c r="I68" s="297">
        <v>4.5999999999999999E-3</v>
      </c>
      <c r="J68" s="297" t="s">
        <v>2254</v>
      </c>
      <c r="K68" s="290">
        <v>2</v>
      </c>
      <c r="L68" s="297">
        <v>4.5999999999999999E-3</v>
      </c>
      <c r="M68" s="300"/>
    </row>
    <row r="69" spans="1:13">
      <c r="B69" s="282" t="s">
        <v>2307</v>
      </c>
      <c r="C69" s="293" t="s">
        <v>2251</v>
      </c>
      <c r="D69" s="293" t="s">
        <v>68</v>
      </c>
      <c r="E69" s="294" t="s">
        <v>2247</v>
      </c>
      <c r="F69" s="305" t="s">
        <v>2342</v>
      </c>
      <c r="G69" s="306" t="s">
        <v>2343</v>
      </c>
      <c r="H69" s="290">
        <v>1</v>
      </c>
      <c r="I69" s="297">
        <v>2.8E-3</v>
      </c>
      <c r="J69" s="297" t="s">
        <v>2254</v>
      </c>
      <c r="K69" s="290">
        <v>1</v>
      </c>
      <c r="L69" s="297">
        <v>2.8E-3</v>
      </c>
      <c r="M69" s="300"/>
    </row>
    <row r="70" spans="1:13">
      <c r="B70" s="282" t="s">
        <v>2307</v>
      </c>
      <c r="C70" s="293" t="s">
        <v>2251</v>
      </c>
      <c r="D70" s="293" t="s">
        <v>68</v>
      </c>
      <c r="E70" s="294" t="s">
        <v>2247</v>
      </c>
      <c r="F70" s="305" t="s">
        <v>2344</v>
      </c>
      <c r="G70" s="306" t="s">
        <v>2345</v>
      </c>
      <c r="H70" s="290">
        <v>6</v>
      </c>
      <c r="I70" s="297">
        <v>1.8000000000000002E-2</v>
      </c>
      <c r="J70" s="297" t="s">
        <v>2254</v>
      </c>
      <c r="K70" s="290">
        <v>6</v>
      </c>
      <c r="L70" s="297">
        <v>1.8000000000000002E-2</v>
      </c>
      <c r="M70" s="300"/>
    </row>
    <row r="71" spans="1:13">
      <c r="B71" s="282" t="s">
        <v>2307</v>
      </c>
      <c r="C71" s="293" t="s">
        <v>2225</v>
      </c>
      <c r="D71" s="293" t="s">
        <v>66</v>
      </c>
      <c r="E71" s="294" t="s">
        <v>2247</v>
      </c>
      <c r="F71" s="305" t="s">
        <v>2346</v>
      </c>
      <c r="G71" s="362" t="s">
        <v>2347</v>
      </c>
      <c r="H71" s="290">
        <v>5</v>
      </c>
      <c r="I71" s="297">
        <v>0.34182360000000001</v>
      </c>
      <c r="J71" s="297" t="s">
        <v>2254</v>
      </c>
      <c r="K71" s="290">
        <v>5</v>
      </c>
      <c r="L71" s="297">
        <v>0.34182360000000001</v>
      </c>
      <c r="M71" s="300"/>
    </row>
    <row r="72" spans="1:13">
      <c r="B72" s="282" t="s">
        <v>2307</v>
      </c>
      <c r="C72" s="293" t="s">
        <v>63</v>
      </c>
      <c r="D72" s="293" t="s">
        <v>380</v>
      </c>
      <c r="E72" s="294" t="s">
        <v>2203</v>
      </c>
      <c r="F72" s="305" t="s">
        <v>2348</v>
      </c>
      <c r="G72" s="358" t="s">
        <v>2349</v>
      </c>
      <c r="H72" s="290">
        <v>1</v>
      </c>
      <c r="I72" s="312">
        <v>0.2427</v>
      </c>
      <c r="J72" s="297" t="s">
        <v>2218</v>
      </c>
      <c r="K72" s="290">
        <v>0</v>
      </c>
      <c r="L72" s="302" t="s">
        <v>2220</v>
      </c>
      <c r="M72" s="300"/>
    </row>
    <row r="73" spans="1:13">
      <c r="B73" s="282" t="s">
        <v>2307</v>
      </c>
      <c r="C73" s="293" t="s">
        <v>63</v>
      </c>
      <c r="D73" s="293" t="s">
        <v>2214</v>
      </c>
      <c r="E73" s="294" t="s">
        <v>2203</v>
      </c>
      <c r="F73" s="359" t="s">
        <v>2350</v>
      </c>
      <c r="G73" s="306" t="s">
        <v>2351</v>
      </c>
      <c r="H73" s="290">
        <v>9</v>
      </c>
      <c r="I73" s="312">
        <v>0.16199999999999998</v>
      </c>
      <c r="J73" s="297" t="s">
        <v>2218</v>
      </c>
      <c r="K73" s="290">
        <v>0</v>
      </c>
      <c r="L73" s="302" t="s">
        <v>2220</v>
      </c>
      <c r="M73" s="300"/>
    </row>
    <row r="74" spans="1:13" s="304" customFormat="1">
      <c r="A74" s="260"/>
      <c r="B74" s="282" t="s">
        <v>2307</v>
      </c>
      <c r="C74" s="293" t="s">
        <v>63</v>
      </c>
      <c r="D74" s="293" t="s">
        <v>380</v>
      </c>
      <c r="E74" s="294" t="s">
        <v>2203</v>
      </c>
      <c r="F74" s="295" t="s">
        <v>2352</v>
      </c>
      <c r="G74" s="311" t="s">
        <v>2353</v>
      </c>
      <c r="H74" s="290">
        <v>2</v>
      </c>
      <c r="I74" s="297">
        <v>1.2200000000000001E-2</v>
      </c>
      <c r="J74" s="297" t="s">
        <v>2254</v>
      </c>
      <c r="K74" s="290">
        <v>2</v>
      </c>
      <c r="L74" s="297">
        <v>1.2200000000000001E-2</v>
      </c>
      <c r="M74" s="303"/>
    </row>
    <row r="75" spans="1:13" s="304" customFormat="1">
      <c r="A75" s="260"/>
      <c r="B75" s="282" t="s">
        <v>2307</v>
      </c>
      <c r="C75" s="293" t="s">
        <v>63</v>
      </c>
      <c r="D75" s="293" t="s">
        <v>380</v>
      </c>
      <c r="E75" s="294" t="s">
        <v>2203</v>
      </c>
      <c r="F75" s="295" t="s">
        <v>2354</v>
      </c>
      <c r="G75" s="311" t="s">
        <v>2355</v>
      </c>
      <c r="H75" s="290">
        <v>1</v>
      </c>
      <c r="I75" s="297">
        <v>5.7000000000000002E-3</v>
      </c>
      <c r="J75" s="297" t="s">
        <v>2254</v>
      </c>
      <c r="K75" s="290">
        <v>1</v>
      </c>
      <c r="L75" s="297">
        <v>5.7000000000000002E-3</v>
      </c>
      <c r="M75" s="303"/>
    </row>
    <row r="76" spans="1:13" s="304" customFormat="1">
      <c r="A76" s="260"/>
      <c r="B76" s="282" t="s">
        <v>2307</v>
      </c>
      <c r="C76" s="293" t="s">
        <v>63</v>
      </c>
      <c r="D76" s="293" t="s">
        <v>380</v>
      </c>
      <c r="E76" s="294" t="s">
        <v>2203</v>
      </c>
      <c r="F76" s="295" t="s">
        <v>2356</v>
      </c>
      <c r="G76" s="311" t="s">
        <v>2357</v>
      </c>
      <c r="H76" s="290">
        <v>1</v>
      </c>
      <c r="I76" s="297">
        <v>2.4799999999999999E-2</v>
      </c>
      <c r="J76" s="297" t="s">
        <v>2254</v>
      </c>
      <c r="K76" s="290">
        <v>1</v>
      </c>
      <c r="L76" s="297">
        <v>2.4799999999999999E-2</v>
      </c>
      <c r="M76" s="303"/>
    </row>
    <row r="77" spans="1:13" s="304" customFormat="1">
      <c r="A77" s="260"/>
      <c r="B77" s="282" t="s">
        <v>2307</v>
      </c>
      <c r="C77" s="293" t="s">
        <v>63</v>
      </c>
      <c r="D77" s="293" t="s">
        <v>380</v>
      </c>
      <c r="E77" s="294" t="s">
        <v>2203</v>
      </c>
      <c r="F77" s="295" t="s">
        <v>2358</v>
      </c>
      <c r="G77" s="311" t="s">
        <v>2359</v>
      </c>
      <c r="H77" s="290">
        <v>1</v>
      </c>
      <c r="I77" s="297">
        <v>3.0200000000000001E-2</v>
      </c>
      <c r="J77" s="297" t="s">
        <v>2254</v>
      </c>
      <c r="K77" s="290">
        <v>1</v>
      </c>
      <c r="L77" s="297">
        <v>3.0200000000000001E-2</v>
      </c>
      <c r="M77" s="303"/>
    </row>
    <row r="78" spans="1:13" s="304" customFormat="1">
      <c r="A78" s="260"/>
      <c r="B78" s="282" t="s">
        <v>2307</v>
      </c>
      <c r="C78" s="293" t="s">
        <v>63</v>
      </c>
      <c r="D78" s="293" t="s">
        <v>380</v>
      </c>
      <c r="E78" s="294" t="s">
        <v>2203</v>
      </c>
      <c r="F78" s="295" t="s">
        <v>2360</v>
      </c>
      <c r="G78" s="311" t="s">
        <v>2361</v>
      </c>
      <c r="H78" s="290">
        <v>1</v>
      </c>
      <c r="I78" s="297">
        <v>1.95E-2</v>
      </c>
      <c r="J78" s="297" t="s">
        <v>2254</v>
      </c>
      <c r="K78" s="290">
        <v>1</v>
      </c>
      <c r="L78" s="297">
        <v>1.95E-2</v>
      </c>
      <c r="M78" s="303"/>
    </row>
    <row r="79" spans="1:13" s="304" customFormat="1" ht="54">
      <c r="A79" s="260"/>
      <c r="B79" s="282" t="s">
        <v>2278</v>
      </c>
      <c r="C79" s="293" t="s">
        <v>2278</v>
      </c>
      <c r="D79" s="293" t="s">
        <v>2278</v>
      </c>
      <c r="E79" s="294" t="s">
        <v>2278</v>
      </c>
      <c r="F79" s="295"/>
      <c r="G79" s="311"/>
      <c r="H79" s="290"/>
      <c r="I79" s="297"/>
      <c r="J79" s="363" t="s">
        <v>2362</v>
      </c>
      <c r="K79" s="335">
        <v>1</v>
      </c>
      <c r="L79" s="364">
        <f>0.44883205+1</f>
        <v>1.44883205</v>
      </c>
      <c r="M79" s="303"/>
    </row>
    <row r="80" spans="1:13" s="304" customFormat="1" ht="40.5">
      <c r="A80" s="260"/>
      <c r="B80" s="282"/>
      <c r="C80" s="293"/>
      <c r="D80" s="293"/>
      <c r="E80" s="294"/>
      <c r="F80" s="295"/>
      <c r="G80" s="311"/>
      <c r="H80" s="290"/>
      <c r="I80" s="297"/>
      <c r="J80" s="355" t="s">
        <v>2363</v>
      </c>
      <c r="K80" s="335"/>
      <c r="L80" s="365">
        <v>3.8800000000000001E-2</v>
      </c>
      <c r="M80" s="303"/>
    </row>
    <row r="81" spans="1:15" s="304" customFormat="1">
      <c r="A81" s="260"/>
      <c r="B81" s="282" t="s">
        <v>2278</v>
      </c>
      <c r="C81" s="293" t="s">
        <v>2278</v>
      </c>
      <c r="D81" s="293" t="s">
        <v>2278</v>
      </c>
      <c r="E81" s="294" t="s">
        <v>2278</v>
      </c>
      <c r="F81" s="295"/>
      <c r="G81" s="311"/>
      <c r="H81" s="290"/>
      <c r="I81" s="297"/>
      <c r="J81" s="313" t="s">
        <v>2280</v>
      </c>
      <c r="K81" s="290">
        <v>1</v>
      </c>
      <c r="L81" s="366">
        <v>0.7</v>
      </c>
      <c r="M81" s="303"/>
    </row>
    <row r="82" spans="1:15" s="304" customFormat="1" ht="14.25" thickBot="1">
      <c r="A82" s="260"/>
      <c r="B82" s="314" t="s">
        <v>2278</v>
      </c>
      <c r="C82" s="315" t="s">
        <v>2278</v>
      </c>
      <c r="D82" s="315" t="s">
        <v>2278</v>
      </c>
      <c r="E82" s="316" t="s">
        <v>2278</v>
      </c>
      <c r="F82" s="317"/>
      <c r="G82" s="318"/>
      <c r="H82" s="319"/>
      <c r="I82" s="320"/>
      <c r="J82" s="367"/>
      <c r="K82" s="322"/>
      <c r="L82" s="323"/>
      <c r="M82" s="324"/>
    </row>
    <row r="83" spans="1:15">
      <c r="B83" s="325" t="s">
        <v>2364</v>
      </c>
      <c r="C83" s="326" t="s">
        <v>2202</v>
      </c>
      <c r="D83" s="326" t="s">
        <v>2202</v>
      </c>
      <c r="E83" s="327" t="s">
        <v>2203</v>
      </c>
      <c r="F83" s="328" t="s">
        <v>2365</v>
      </c>
      <c r="G83" s="329" t="s">
        <v>2366</v>
      </c>
      <c r="H83" s="330"/>
      <c r="I83" s="331" t="str">
        <f>TEXT(SUM(I84:I98),"(0.0000)")</f>
        <v>(5.5851)</v>
      </c>
      <c r="J83" s="352" t="s">
        <v>2367</v>
      </c>
      <c r="K83" s="330"/>
      <c r="L83" s="331" t="str">
        <f>TEXT(SUM(L84:L98),"(0.0000)")</f>
        <v>(15.9958)</v>
      </c>
      <c r="M83" s="354"/>
      <c r="N83" s="368">
        <f>SUM(L84:L98)+SUM(L161:L162)</f>
        <v>17.04376596725</v>
      </c>
      <c r="O83" s="260" t="s">
        <v>2368</v>
      </c>
    </row>
    <row r="84" spans="1:15" ht="162">
      <c r="B84" s="282" t="s">
        <v>2364</v>
      </c>
      <c r="C84" s="293" t="s">
        <v>195</v>
      </c>
      <c r="D84" s="293" t="s">
        <v>2208</v>
      </c>
      <c r="E84" s="294" t="s">
        <v>2203</v>
      </c>
      <c r="F84" s="295" t="s">
        <v>2369</v>
      </c>
      <c r="G84" s="334" t="s">
        <v>2370</v>
      </c>
      <c r="H84" s="369">
        <v>1</v>
      </c>
      <c r="I84" s="297">
        <v>4.3103999999999996</v>
      </c>
      <c r="J84" s="370" t="s">
        <v>2371</v>
      </c>
      <c r="K84" s="290">
        <v>1</v>
      </c>
      <c r="L84" s="356">
        <v>14.11531697975</v>
      </c>
      <c r="M84" s="300" t="s">
        <v>2372</v>
      </c>
    </row>
    <row r="85" spans="1:15" ht="27">
      <c r="B85" s="282" t="s">
        <v>2364</v>
      </c>
      <c r="C85" s="293" t="s">
        <v>2213</v>
      </c>
      <c r="D85" s="293" t="s">
        <v>2214</v>
      </c>
      <c r="E85" s="294" t="s">
        <v>2203</v>
      </c>
      <c r="F85" s="305" t="s">
        <v>2373</v>
      </c>
      <c r="G85" s="334" t="s">
        <v>2374</v>
      </c>
      <c r="H85" s="369">
        <v>1</v>
      </c>
      <c r="I85" s="297">
        <v>7.3109595833333332E-2</v>
      </c>
      <c r="J85" s="336" t="s">
        <v>2375</v>
      </c>
      <c r="K85" s="290">
        <v>1</v>
      </c>
      <c r="L85" s="312">
        <v>7.3109595833333332E-2</v>
      </c>
      <c r="M85" s="300"/>
    </row>
    <row r="86" spans="1:15" s="304" customFormat="1" ht="27">
      <c r="A86" s="260"/>
      <c r="B86" s="282" t="s">
        <v>2364</v>
      </c>
      <c r="C86" s="293" t="s">
        <v>2213</v>
      </c>
      <c r="D86" s="293" t="s">
        <v>2214</v>
      </c>
      <c r="E86" s="294" t="s">
        <v>2203</v>
      </c>
      <c r="F86" s="371" t="s">
        <v>2376</v>
      </c>
      <c r="G86" s="301" t="s">
        <v>2377</v>
      </c>
      <c r="H86" s="369">
        <v>1</v>
      </c>
      <c r="I86" s="297">
        <v>7.0925358333333327E-2</v>
      </c>
      <c r="J86" s="336" t="s">
        <v>2254</v>
      </c>
      <c r="K86" s="290">
        <v>1</v>
      </c>
      <c r="L86" s="312">
        <v>7.0925358333333327E-2</v>
      </c>
      <c r="M86" s="303"/>
    </row>
    <row r="87" spans="1:15" s="304" customFormat="1" ht="27">
      <c r="A87" s="260"/>
      <c r="B87" s="282" t="s">
        <v>2364</v>
      </c>
      <c r="C87" s="293" t="s">
        <v>2213</v>
      </c>
      <c r="D87" s="293" t="s">
        <v>2214</v>
      </c>
      <c r="E87" s="294" t="s">
        <v>2203</v>
      </c>
      <c r="F87" s="371" t="s">
        <v>2378</v>
      </c>
      <c r="G87" s="301" t="s">
        <v>2379</v>
      </c>
      <c r="H87" s="369">
        <v>1</v>
      </c>
      <c r="I87" s="297">
        <v>7.0925358333333327E-2</v>
      </c>
      <c r="J87" s="336" t="s">
        <v>2254</v>
      </c>
      <c r="K87" s="290">
        <v>1</v>
      </c>
      <c r="L87" s="312">
        <v>7.0925358333333327E-2</v>
      </c>
      <c r="M87" s="303"/>
    </row>
    <row r="88" spans="1:15" s="304" customFormat="1" ht="27">
      <c r="A88" s="260"/>
      <c r="B88" s="282" t="s">
        <v>2364</v>
      </c>
      <c r="C88" s="293" t="s">
        <v>2213</v>
      </c>
      <c r="D88" s="293" t="s">
        <v>2214</v>
      </c>
      <c r="E88" s="294" t="s">
        <v>2203</v>
      </c>
      <c r="F88" s="371" t="s">
        <v>2380</v>
      </c>
      <c r="G88" s="301" t="s">
        <v>2381</v>
      </c>
      <c r="H88" s="369">
        <v>1</v>
      </c>
      <c r="I88" s="297">
        <v>2.9588675000000002E-2</v>
      </c>
      <c r="J88" s="336" t="s">
        <v>2254</v>
      </c>
      <c r="K88" s="290">
        <v>1</v>
      </c>
      <c r="L88" s="312">
        <v>2.9588675000000002E-2</v>
      </c>
      <c r="M88" s="303"/>
    </row>
    <row r="89" spans="1:15" ht="27">
      <c r="B89" s="282" t="s">
        <v>2364</v>
      </c>
      <c r="C89" s="293" t="s">
        <v>2213</v>
      </c>
      <c r="D89" s="293" t="s">
        <v>2214</v>
      </c>
      <c r="E89" s="294" t="s">
        <v>2203</v>
      </c>
      <c r="F89" s="372" t="s">
        <v>2382</v>
      </c>
      <c r="G89" s="334" t="s">
        <v>2383</v>
      </c>
      <c r="H89" s="369">
        <v>1</v>
      </c>
      <c r="I89" s="297">
        <v>9.06E-2</v>
      </c>
      <c r="J89" s="336" t="s">
        <v>2254</v>
      </c>
      <c r="K89" s="290">
        <v>1</v>
      </c>
      <c r="L89" s="312">
        <v>9.06E-2</v>
      </c>
      <c r="M89" s="300"/>
    </row>
    <row r="90" spans="1:15" ht="40.5">
      <c r="B90" s="282" t="s">
        <v>2364</v>
      </c>
      <c r="C90" s="293" t="s">
        <v>195</v>
      </c>
      <c r="D90" s="293" t="s">
        <v>2232</v>
      </c>
      <c r="E90" s="294" t="s">
        <v>2203</v>
      </c>
      <c r="F90" s="305" t="s">
        <v>2384</v>
      </c>
      <c r="G90" s="301" t="s">
        <v>2385</v>
      </c>
      <c r="H90" s="369">
        <v>2</v>
      </c>
      <c r="I90" s="297">
        <v>0.25</v>
      </c>
      <c r="J90" s="301" t="s">
        <v>2218</v>
      </c>
      <c r="K90" s="290">
        <v>0</v>
      </c>
      <c r="L90" s="373" t="s">
        <v>2220</v>
      </c>
      <c r="M90" s="300"/>
    </row>
    <row r="91" spans="1:15">
      <c r="B91" s="282" t="s">
        <v>2364</v>
      </c>
      <c r="C91" s="293" t="s">
        <v>195</v>
      </c>
      <c r="D91" s="293" t="s">
        <v>67</v>
      </c>
      <c r="E91" s="294" t="s">
        <v>2203</v>
      </c>
      <c r="F91" s="305" t="s">
        <v>2386</v>
      </c>
      <c r="G91" s="306" t="s">
        <v>2387</v>
      </c>
      <c r="H91" s="369">
        <v>1</v>
      </c>
      <c r="I91" s="297">
        <v>0.42</v>
      </c>
      <c r="J91" s="336" t="s">
        <v>2218</v>
      </c>
      <c r="K91" s="290">
        <v>0</v>
      </c>
      <c r="L91" s="302" t="s">
        <v>2220</v>
      </c>
      <c r="M91" s="300"/>
    </row>
    <row r="92" spans="1:15">
      <c r="B92" s="282" t="s">
        <v>2364</v>
      </c>
      <c r="C92" s="293" t="s">
        <v>195</v>
      </c>
      <c r="D92" s="293" t="s">
        <v>380</v>
      </c>
      <c r="E92" s="294" t="s">
        <v>2203</v>
      </c>
      <c r="F92" s="305" t="s">
        <v>2388</v>
      </c>
      <c r="G92" s="306" t="s">
        <v>2389</v>
      </c>
      <c r="H92" s="369">
        <v>1</v>
      </c>
      <c r="I92" s="297">
        <v>0.14360000000000001</v>
      </c>
      <c r="J92" s="297" t="s">
        <v>2254</v>
      </c>
      <c r="K92" s="290">
        <v>1</v>
      </c>
      <c r="L92" s="297">
        <v>0.14360000000000001</v>
      </c>
      <c r="M92" s="300"/>
    </row>
    <row r="93" spans="1:15" s="304" customFormat="1">
      <c r="A93" s="260"/>
      <c r="B93" s="282" t="s">
        <v>2364</v>
      </c>
      <c r="C93" s="293" t="s">
        <v>2251</v>
      </c>
      <c r="D93" s="293" t="s">
        <v>68</v>
      </c>
      <c r="E93" s="294" t="s">
        <v>2247</v>
      </c>
      <c r="F93" s="374" t="s">
        <v>2344</v>
      </c>
      <c r="G93" s="375" t="s">
        <v>2345</v>
      </c>
      <c r="H93" s="369">
        <v>4</v>
      </c>
      <c r="I93" s="297">
        <v>6.4000000000000001E-2</v>
      </c>
      <c r="J93" s="297" t="s">
        <v>2254</v>
      </c>
      <c r="K93" s="290">
        <v>4</v>
      </c>
      <c r="L93" s="297">
        <v>6.4000000000000001E-2</v>
      </c>
      <c r="M93" s="303"/>
    </row>
    <row r="94" spans="1:15">
      <c r="B94" s="282" t="s">
        <v>2364</v>
      </c>
      <c r="C94" s="293" t="s">
        <v>2251</v>
      </c>
      <c r="D94" s="293" t="s">
        <v>68</v>
      </c>
      <c r="E94" s="294" t="s">
        <v>2247</v>
      </c>
      <c r="F94" s="305" t="s">
        <v>2390</v>
      </c>
      <c r="G94" s="306" t="s">
        <v>2391</v>
      </c>
      <c r="H94" s="369">
        <v>2</v>
      </c>
      <c r="I94" s="297">
        <v>6.2E-2</v>
      </c>
      <c r="J94" s="336" t="s">
        <v>2254</v>
      </c>
      <c r="K94" s="290">
        <v>0</v>
      </c>
      <c r="L94" s="341" t="s">
        <v>2392</v>
      </c>
      <c r="M94" s="300"/>
    </row>
    <row r="95" spans="1:15" ht="81">
      <c r="B95" s="282" t="s">
        <v>2278</v>
      </c>
      <c r="C95" s="293" t="s">
        <v>2278</v>
      </c>
      <c r="D95" s="293" t="s">
        <v>2278</v>
      </c>
      <c r="E95" s="294" t="s">
        <v>2278</v>
      </c>
      <c r="F95" s="305"/>
      <c r="G95" s="306"/>
      <c r="H95" s="369"/>
      <c r="I95" s="297"/>
      <c r="J95" s="301" t="s">
        <v>2393</v>
      </c>
      <c r="K95" s="369">
        <v>1</v>
      </c>
      <c r="L95" s="376">
        <v>0.7007000000000001</v>
      </c>
      <c r="M95" s="300"/>
    </row>
    <row r="96" spans="1:15" ht="81">
      <c r="B96" s="282" t="s">
        <v>2278</v>
      </c>
      <c r="C96" s="293" t="s">
        <v>2278</v>
      </c>
      <c r="D96" s="293" t="s">
        <v>2278</v>
      </c>
      <c r="E96" s="294" t="s">
        <v>2278</v>
      </c>
      <c r="F96" s="305"/>
      <c r="G96" s="306"/>
      <c r="H96" s="369"/>
      <c r="I96" s="297"/>
      <c r="J96" s="301" t="s">
        <v>2394</v>
      </c>
      <c r="K96" s="369">
        <v>1</v>
      </c>
      <c r="L96" s="376">
        <v>0.63700000000000001</v>
      </c>
      <c r="M96" s="300"/>
    </row>
    <row r="97" spans="1:16">
      <c r="B97" s="282"/>
      <c r="C97" s="293"/>
      <c r="D97" s="293"/>
      <c r="E97" s="294"/>
      <c r="F97" s="305"/>
      <c r="G97" s="306"/>
      <c r="H97" s="369"/>
      <c r="I97" s="297"/>
      <c r="J97" s="301"/>
      <c r="K97" s="369"/>
      <c r="L97" s="377"/>
      <c r="M97" s="300"/>
    </row>
    <row r="98" spans="1:16" s="304" customFormat="1" ht="14.25" thickBot="1">
      <c r="A98" s="260"/>
      <c r="B98" s="314" t="s">
        <v>2278</v>
      </c>
      <c r="C98" s="315" t="s">
        <v>2278</v>
      </c>
      <c r="D98" s="315" t="s">
        <v>2278</v>
      </c>
      <c r="E98" s="316" t="s">
        <v>2278</v>
      </c>
      <c r="F98" s="378"/>
      <c r="G98" s="318"/>
      <c r="H98" s="322"/>
      <c r="I98" s="320"/>
      <c r="J98" s="349"/>
      <c r="K98" s="322"/>
      <c r="L98" s="323"/>
      <c r="M98" s="324"/>
    </row>
    <row r="99" spans="1:16" s="304" customFormat="1">
      <c r="A99" s="260"/>
      <c r="B99" s="325" t="s">
        <v>2395</v>
      </c>
      <c r="C99" s="326" t="s">
        <v>2202</v>
      </c>
      <c r="D99" s="326" t="s">
        <v>2202</v>
      </c>
      <c r="E99" s="327" t="s">
        <v>2203</v>
      </c>
      <c r="F99" s="328" t="s">
        <v>2396</v>
      </c>
      <c r="G99" s="329" t="s">
        <v>2397</v>
      </c>
      <c r="H99" s="330"/>
      <c r="I99" s="331" t="str">
        <f>TEXT(SUM(I100:I101),"(0.0000)")</f>
        <v>(0.1048)</v>
      </c>
      <c r="J99" s="332"/>
      <c r="K99" s="330"/>
      <c r="L99" s="379"/>
      <c r="M99" s="380"/>
      <c r="N99" s="381">
        <f>SUM(L99:L112)</f>
        <v>7.5700000000000003E-2</v>
      </c>
      <c r="O99" s="304" t="s">
        <v>2398</v>
      </c>
    </row>
    <row r="100" spans="1:16" s="304" customFormat="1" ht="40.5">
      <c r="A100" s="260"/>
      <c r="B100" s="282" t="s">
        <v>2395</v>
      </c>
      <c r="C100" s="293" t="s">
        <v>195</v>
      </c>
      <c r="D100" s="293" t="s">
        <v>2214</v>
      </c>
      <c r="E100" s="294" t="s">
        <v>2203</v>
      </c>
      <c r="F100" s="295" t="s">
        <v>2399</v>
      </c>
      <c r="G100" s="301" t="s">
        <v>2400</v>
      </c>
      <c r="H100" s="369">
        <v>1</v>
      </c>
      <c r="I100" s="297">
        <v>0.1048</v>
      </c>
      <c r="J100" s="307" t="s">
        <v>2218</v>
      </c>
      <c r="K100" s="290">
        <v>0</v>
      </c>
      <c r="L100" s="341" t="s">
        <v>2220</v>
      </c>
      <c r="M100" s="303"/>
    </row>
    <row r="101" spans="1:16" s="304" customFormat="1">
      <c r="A101" s="260"/>
      <c r="B101" s="282" t="s">
        <v>2278</v>
      </c>
      <c r="C101" s="293" t="s">
        <v>2278</v>
      </c>
      <c r="D101" s="293" t="s">
        <v>2278</v>
      </c>
      <c r="E101" s="294" t="s">
        <v>2278</v>
      </c>
      <c r="F101" s="295"/>
      <c r="G101" s="311"/>
      <c r="H101" s="369"/>
      <c r="I101" s="297"/>
      <c r="J101" s="336"/>
      <c r="K101" s="290"/>
      <c r="L101" s="299"/>
      <c r="M101" s="303"/>
    </row>
    <row r="102" spans="1:16" s="304" customFormat="1">
      <c r="A102" s="260"/>
      <c r="B102" s="282" t="s">
        <v>2401</v>
      </c>
      <c r="C102" s="283" t="s">
        <v>2202</v>
      </c>
      <c r="D102" s="283" t="s">
        <v>2202</v>
      </c>
      <c r="E102" s="284" t="s">
        <v>2203</v>
      </c>
      <c r="F102" s="285" t="s">
        <v>2402</v>
      </c>
      <c r="G102" s="286" t="s">
        <v>2403</v>
      </c>
      <c r="H102" s="339"/>
      <c r="I102" s="288" t="str">
        <f>TEXT(SUM(I103:I104),"(0.0000)")</f>
        <v>(0.4706)</v>
      </c>
      <c r="J102" s="340"/>
      <c r="K102" s="339"/>
      <c r="L102" s="382"/>
      <c r="M102" s="303"/>
    </row>
    <row r="103" spans="1:16" s="304" customFormat="1" ht="40.5">
      <c r="A103" s="260"/>
      <c r="B103" s="282" t="s">
        <v>2395</v>
      </c>
      <c r="C103" s="293" t="s">
        <v>195</v>
      </c>
      <c r="D103" s="293" t="s">
        <v>2214</v>
      </c>
      <c r="E103" s="294" t="s">
        <v>2203</v>
      </c>
      <c r="F103" s="295" t="s">
        <v>2404</v>
      </c>
      <c r="G103" s="334" t="s">
        <v>2405</v>
      </c>
      <c r="H103" s="369">
        <v>1</v>
      </c>
      <c r="I103" s="297">
        <v>0.47060000000000002</v>
      </c>
      <c r="J103" s="307" t="s">
        <v>2218</v>
      </c>
      <c r="K103" s="290">
        <v>0</v>
      </c>
      <c r="L103" s="383" t="s">
        <v>2220</v>
      </c>
      <c r="M103" s="303"/>
    </row>
    <row r="104" spans="1:16" s="304" customFormat="1">
      <c r="A104" s="260"/>
      <c r="B104" s="282" t="s">
        <v>2278</v>
      </c>
      <c r="C104" s="293" t="s">
        <v>2278</v>
      </c>
      <c r="D104" s="293" t="s">
        <v>2278</v>
      </c>
      <c r="E104" s="294" t="s">
        <v>2278</v>
      </c>
      <c r="F104" s="295"/>
      <c r="G104" s="311"/>
      <c r="H104" s="369"/>
      <c r="I104" s="297"/>
      <c r="J104" s="336"/>
      <c r="K104" s="290"/>
      <c r="L104" s="299"/>
      <c r="M104" s="303"/>
    </row>
    <row r="105" spans="1:16" s="304" customFormat="1">
      <c r="A105" s="260"/>
      <c r="B105" s="282" t="s">
        <v>2401</v>
      </c>
      <c r="C105" s="283" t="s">
        <v>2202</v>
      </c>
      <c r="D105" s="283" t="s">
        <v>2202</v>
      </c>
      <c r="E105" s="284" t="s">
        <v>2203</v>
      </c>
      <c r="F105" s="285" t="s">
        <v>2406</v>
      </c>
      <c r="G105" s="286" t="s">
        <v>2407</v>
      </c>
      <c r="H105" s="339"/>
      <c r="I105" s="288" t="str">
        <f>TEXT(SUM(I106:I107),"(0.0000)")</f>
        <v>(0.0299)</v>
      </c>
      <c r="J105" s="340"/>
      <c r="K105" s="339"/>
      <c r="L105" s="382"/>
      <c r="M105" s="303"/>
    </row>
    <row r="106" spans="1:16" s="304" customFormat="1">
      <c r="A106" s="260"/>
      <c r="B106" s="282" t="s">
        <v>2395</v>
      </c>
      <c r="C106" s="293" t="s">
        <v>63</v>
      </c>
      <c r="D106" s="293" t="s">
        <v>2214</v>
      </c>
      <c r="E106" s="294" t="s">
        <v>2203</v>
      </c>
      <c r="F106" s="295" t="s">
        <v>2406</v>
      </c>
      <c r="G106" s="311" t="s">
        <v>2408</v>
      </c>
      <c r="H106" s="369">
        <v>1</v>
      </c>
      <c r="I106" s="297">
        <v>2.9899999999999999E-2</v>
      </c>
      <c r="J106" s="336" t="s">
        <v>2218</v>
      </c>
      <c r="K106" s="290">
        <v>0</v>
      </c>
      <c r="L106" s="302" t="s">
        <v>2220</v>
      </c>
      <c r="M106" s="303"/>
    </row>
    <row r="107" spans="1:16" s="304" customFormat="1">
      <c r="A107" s="260"/>
      <c r="B107" s="282" t="s">
        <v>2278</v>
      </c>
      <c r="C107" s="293" t="s">
        <v>2278</v>
      </c>
      <c r="D107" s="293" t="s">
        <v>2278</v>
      </c>
      <c r="E107" s="294" t="s">
        <v>2278</v>
      </c>
      <c r="F107" s="295"/>
      <c r="G107" s="311"/>
      <c r="H107" s="369"/>
      <c r="I107" s="297"/>
      <c r="J107" s="336"/>
      <c r="K107" s="290"/>
      <c r="L107" s="299"/>
      <c r="M107" s="303"/>
    </row>
    <row r="108" spans="1:16" s="304" customFormat="1">
      <c r="A108" s="260"/>
      <c r="B108" s="282" t="s">
        <v>2401</v>
      </c>
      <c r="C108" s="283" t="s">
        <v>2202</v>
      </c>
      <c r="D108" s="283" t="s">
        <v>2202</v>
      </c>
      <c r="E108" s="284" t="s">
        <v>2203</v>
      </c>
      <c r="F108" s="285" t="s">
        <v>2409</v>
      </c>
      <c r="G108" s="286" t="s">
        <v>2410</v>
      </c>
      <c r="H108" s="339"/>
      <c r="I108" s="288" t="str">
        <f>TEXT(SUM(I109:I112),"(0.0000)")</f>
        <v>(0.0443)</v>
      </c>
      <c r="J108" s="340"/>
      <c r="K108" s="339"/>
      <c r="L108" s="382"/>
      <c r="M108" s="303"/>
      <c r="O108" s="304" t="s">
        <v>2411</v>
      </c>
      <c r="P108" s="304">
        <v>7.5700000000000003E-2</v>
      </c>
    </row>
    <row r="109" spans="1:16" s="304" customFormat="1">
      <c r="A109" s="260"/>
      <c r="B109" s="282" t="s">
        <v>2395</v>
      </c>
      <c r="C109" s="293" t="s">
        <v>195</v>
      </c>
      <c r="D109" s="293" t="s">
        <v>2214</v>
      </c>
      <c r="E109" s="294" t="s">
        <v>2203</v>
      </c>
      <c r="F109" s="295" t="s">
        <v>2412</v>
      </c>
      <c r="G109" s="311" t="s">
        <v>2413</v>
      </c>
      <c r="H109" s="369">
        <v>1</v>
      </c>
      <c r="I109" s="297">
        <v>4.4299999999999999E-2</v>
      </c>
      <c r="J109" s="384" t="s">
        <v>2414</v>
      </c>
      <c r="K109" s="290">
        <v>1</v>
      </c>
      <c r="L109" s="385">
        <v>7.5700000000000003E-2</v>
      </c>
      <c r="M109" s="303"/>
    </row>
    <row r="110" spans="1:16" s="304" customFormat="1" ht="175.5">
      <c r="A110" s="260"/>
      <c r="B110" s="282" t="s">
        <v>2395</v>
      </c>
      <c r="C110" s="293" t="s">
        <v>195</v>
      </c>
      <c r="D110" s="293" t="s">
        <v>2214</v>
      </c>
      <c r="E110" s="294" t="s">
        <v>2203</v>
      </c>
      <c r="F110" s="295"/>
      <c r="G110" s="311"/>
      <c r="H110" s="369"/>
      <c r="I110" s="297"/>
      <c r="J110" s="313" t="s">
        <v>2415</v>
      </c>
      <c r="K110" s="290">
        <v>1</v>
      </c>
      <c r="L110" s="365" t="s">
        <v>2416</v>
      </c>
      <c r="M110" s="303"/>
    </row>
    <row r="111" spans="1:16" s="304" customFormat="1">
      <c r="A111" s="260"/>
      <c r="B111" s="282"/>
      <c r="C111" s="293"/>
      <c r="D111" s="293"/>
      <c r="E111" s="294"/>
      <c r="F111" s="295"/>
      <c r="G111" s="311"/>
      <c r="H111" s="369"/>
      <c r="I111" s="297"/>
      <c r="J111" s="307"/>
      <c r="K111" s="290"/>
      <c r="L111" s="299"/>
      <c r="M111" s="303"/>
    </row>
    <row r="112" spans="1:16" s="304" customFormat="1">
      <c r="A112" s="260"/>
      <c r="B112" s="282" t="s">
        <v>2278</v>
      </c>
      <c r="C112" s="293" t="s">
        <v>2278</v>
      </c>
      <c r="D112" s="293" t="s">
        <v>2278</v>
      </c>
      <c r="E112" s="294" t="s">
        <v>2278</v>
      </c>
      <c r="F112" s="295"/>
      <c r="G112" s="311"/>
      <c r="H112" s="369"/>
      <c r="I112" s="297"/>
      <c r="J112" s="336"/>
      <c r="K112" s="290"/>
      <c r="L112" s="299"/>
      <c r="M112" s="303"/>
    </row>
    <row r="113" spans="1:15" s="304" customFormat="1">
      <c r="A113" s="260"/>
      <c r="B113" s="282" t="s">
        <v>2417</v>
      </c>
      <c r="C113" s="283" t="s">
        <v>2202</v>
      </c>
      <c r="D113" s="283" t="s">
        <v>2202</v>
      </c>
      <c r="E113" s="284" t="s">
        <v>2203</v>
      </c>
      <c r="F113" s="285" t="s">
        <v>2418</v>
      </c>
      <c r="G113" s="286" t="s">
        <v>2419</v>
      </c>
      <c r="H113" s="339"/>
      <c r="I113" s="288" t="str">
        <f>TEXT(SUM(I114:I116),"(0.0000)")</f>
        <v>(0.5528)</v>
      </c>
      <c r="J113" s="340"/>
      <c r="K113" s="339"/>
      <c r="L113" s="382"/>
      <c r="M113" s="303"/>
      <c r="N113" s="381">
        <f>SUM(L113:L131)-L126</f>
        <v>1.0904750000000005</v>
      </c>
      <c r="O113" s="304" t="s">
        <v>2417</v>
      </c>
    </row>
    <row r="114" spans="1:15" s="304" customFormat="1" ht="27">
      <c r="A114" s="260"/>
      <c r="B114" s="282" t="s">
        <v>2208</v>
      </c>
      <c r="C114" s="293" t="s">
        <v>2213</v>
      </c>
      <c r="D114" s="293" t="s">
        <v>2208</v>
      </c>
      <c r="E114" s="294" t="s">
        <v>2203</v>
      </c>
      <c r="F114" s="295" t="s">
        <v>2420</v>
      </c>
      <c r="G114" s="334" t="s">
        <v>2421</v>
      </c>
      <c r="H114" s="290">
        <v>1</v>
      </c>
      <c r="I114" s="297">
        <v>0.39680000000000004</v>
      </c>
      <c r="J114" s="336" t="s">
        <v>2218</v>
      </c>
      <c r="K114" s="290">
        <v>0</v>
      </c>
      <c r="L114" s="302" t="s">
        <v>2220</v>
      </c>
      <c r="M114" s="303"/>
    </row>
    <row r="115" spans="1:15" s="304" customFormat="1">
      <c r="A115" s="260"/>
      <c r="B115" s="282" t="s">
        <v>2208</v>
      </c>
      <c r="C115" s="293" t="s">
        <v>2213</v>
      </c>
      <c r="D115" s="293" t="s">
        <v>2422</v>
      </c>
      <c r="E115" s="294" t="s">
        <v>2203</v>
      </c>
      <c r="F115" s="295" t="s">
        <v>2423</v>
      </c>
      <c r="G115" s="311" t="s">
        <v>2424</v>
      </c>
      <c r="H115" s="290">
        <v>12</v>
      </c>
      <c r="I115" s="297">
        <v>0.15000000000000002</v>
      </c>
      <c r="J115" s="336"/>
      <c r="K115" s="290">
        <v>12</v>
      </c>
      <c r="L115" s="302">
        <v>0.15</v>
      </c>
      <c r="M115" s="303"/>
    </row>
    <row r="116" spans="1:15" s="304" customFormat="1">
      <c r="A116" s="260"/>
      <c r="B116" s="282" t="s">
        <v>2208</v>
      </c>
      <c r="C116" s="293" t="s">
        <v>63</v>
      </c>
      <c r="D116" s="293" t="s">
        <v>380</v>
      </c>
      <c r="E116" s="294" t="s">
        <v>2203</v>
      </c>
      <c r="F116" s="295" t="s">
        <v>2425</v>
      </c>
      <c r="G116" s="311" t="s">
        <v>2426</v>
      </c>
      <c r="H116" s="290">
        <v>1</v>
      </c>
      <c r="I116" s="297">
        <v>6.0000000000000001E-3</v>
      </c>
      <c r="J116" s="336"/>
      <c r="K116" s="290">
        <v>1</v>
      </c>
      <c r="L116" s="297">
        <v>6.0000000000000001E-3</v>
      </c>
      <c r="M116" s="303"/>
    </row>
    <row r="117" spans="1:15" s="304" customFormat="1">
      <c r="A117" s="260">
        <v>1</v>
      </c>
      <c r="B117" s="282" t="s">
        <v>2208</v>
      </c>
      <c r="C117" s="283" t="s">
        <v>2202</v>
      </c>
      <c r="D117" s="283" t="s">
        <v>2202</v>
      </c>
      <c r="E117" s="284" t="s">
        <v>2203</v>
      </c>
      <c r="F117" s="285" t="s">
        <v>2427</v>
      </c>
      <c r="G117" s="286" t="s">
        <v>2428</v>
      </c>
      <c r="H117" s="339"/>
      <c r="I117" s="288" t="str">
        <f>TEXT(SUM(I118:I119),"(0.0000)")</f>
        <v>(0.0281)</v>
      </c>
      <c r="J117" s="386"/>
      <c r="K117" s="339"/>
      <c r="L117" s="382"/>
      <c r="M117" s="303"/>
    </row>
    <row r="118" spans="1:15" s="304" customFormat="1">
      <c r="A118" s="260"/>
      <c r="B118" s="282" t="s">
        <v>2208</v>
      </c>
      <c r="C118" s="293" t="s">
        <v>2213</v>
      </c>
      <c r="D118" s="293" t="s">
        <v>2208</v>
      </c>
      <c r="E118" s="294" t="s">
        <v>2203</v>
      </c>
      <c r="F118" s="295" t="s">
        <v>2427</v>
      </c>
      <c r="G118" s="311" t="s">
        <v>2428</v>
      </c>
      <c r="H118" s="290">
        <v>1</v>
      </c>
      <c r="I118" s="297">
        <v>2.81E-2</v>
      </c>
      <c r="J118" s="297" t="s">
        <v>2254</v>
      </c>
      <c r="K118" s="290">
        <v>1</v>
      </c>
      <c r="L118" s="297">
        <v>2.81E-2</v>
      </c>
      <c r="M118" s="303"/>
    </row>
    <row r="119" spans="1:15" s="304" customFormat="1">
      <c r="A119" s="260"/>
      <c r="B119" s="282" t="s">
        <v>2278</v>
      </c>
      <c r="C119" s="293" t="s">
        <v>2278</v>
      </c>
      <c r="D119" s="293" t="s">
        <v>2278</v>
      </c>
      <c r="E119" s="294" t="s">
        <v>2278</v>
      </c>
      <c r="F119" s="295"/>
      <c r="G119" s="311"/>
      <c r="H119" s="290"/>
      <c r="I119" s="297"/>
      <c r="J119" s="297"/>
      <c r="K119" s="290"/>
      <c r="L119" s="299"/>
      <c r="M119" s="303"/>
    </row>
    <row r="120" spans="1:15" s="304" customFormat="1">
      <c r="A120" s="260"/>
      <c r="B120" s="282" t="s">
        <v>2208</v>
      </c>
      <c r="C120" s="283" t="s">
        <v>2202</v>
      </c>
      <c r="D120" s="283" t="s">
        <v>2202</v>
      </c>
      <c r="E120" s="284" t="s">
        <v>2203</v>
      </c>
      <c r="F120" s="285" t="s">
        <v>2429</v>
      </c>
      <c r="G120" s="286" t="s">
        <v>2430</v>
      </c>
      <c r="H120" s="339"/>
      <c r="I120" s="288" t="str">
        <f>TEXT(SUM(I121:I131),"(0.0000)")</f>
        <v>(0.0859)</v>
      </c>
      <c r="J120" s="386"/>
      <c r="K120" s="339"/>
      <c r="L120" s="382"/>
      <c r="M120" s="303"/>
    </row>
    <row r="121" spans="1:15" s="304" customFormat="1">
      <c r="A121" s="260"/>
      <c r="B121" s="282" t="s">
        <v>2208</v>
      </c>
      <c r="C121" s="293" t="s">
        <v>2213</v>
      </c>
      <c r="D121" s="293" t="s">
        <v>2208</v>
      </c>
      <c r="E121" s="294" t="s">
        <v>2203</v>
      </c>
      <c r="F121" s="295" t="s">
        <v>2431</v>
      </c>
      <c r="G121" s="311" t="s">
        <v>2432</v>
      </c>
      <c r="H121" s="290">
        <v>1</v>
      </c>
      <c r="I121" s="297">
        <v>7.7206373738000003E-2</v>
      </c>
      <c r="J121" s="297" t="s">
        <v>2218</v>
      </c>
      <c r="K121" s="290">
        <v>0</v>
      </c>
      <c r="L121" s="302" t="s">
        <v>2220</v>
      </c>
      <c r="M121" s="303"/>
    </row>
    <row r="122" spans="1:15" s="304" customFormat="1">
      <c r="A122" s="260"/>
      <c r="B122" s="282" t="s">
        <v>2208</v>
      </c>
      <c r="C122" s="293" t="s">
        <v>63</v>
      </c>
      <c r="D122" s="293" t="s">
        <v>380</v>
      </c>
      <c r="E122" s="294" t="s">
        <v>2203</v>
      </c>
      <c r="F122" s="295" t="s">
        <v>2433</v>
      </c>
      <c r="G122" s="311" t="s">
        <v>2434</v>
      </c>
      <c r="H122" s="290">
        <v>1</v>
      </c>
      <c r="I122" s="297">
        <v>8.6999999999999994E-3</v>
      </c>
      <c r="J122" s="297" t="s">
        <v>2218</v>
      </c>
      <c r="K122" s="290">
        <v>0</v>
      </c>
      <c r="L122" s="302" t="s">
        <v>2220</v>
      </c>
      <c r="M122" s="303"/>
    </row>
    <row r="123" spans="1:15" s="304" customFormat="1" ht="27">
      <c r="A123" s="260"/>
      <c r="B123" s="282" t="s">
        <v>2208</v>
      </c>
      <c r="C123" s="293" t="s">
        <v>2213</v>
      </c>
      <c r="D123" s="293" t="s">
        <v>2208</v>
      </c>
      <c r="E123" s="294" t="s">
        <v>2203</v>
      </c>
      <c r="F123" s="295"/>
      <c r="G123" s="311"/>
      <c r="H123" s="290"/>
      <c r="I123" s="297"/>
      <c r="J123" s="357" t="s">
        <v>2435</v>
      </c>
      <c r="K123" s="290">
        <v>1</v>
      </c>
      <c r="L123" s="299">
        <v>0.25</v>
      </c>
      <c r="M123" s="303"/>
    </row>
    <row r="124" spans="1:15" s="304" customFormat="1" ht="27">
      <c r="A124" s="260"/>
      <c r="B124" s="282" t="s">
        <v>2208</v>
      </c>
      <c r="C124" s="293" t="s">
        <v>2213</v>
      </c>
      <c r="D124" s="293" t="s">
        <v>2208</v>
      </c>
      <c r="E124" s="294" t="s">
        <v>2203</v>
      </c>
      <c r="F124" s="295"/>
      <c r="G124" s="311"/>
      <c r="H124" s="290"/>
      <c r="I124" s="297"/>
      <c r="J124" s="343" t="s">
        <v>2436</v>
      </c>
      <c r="K124" s="290">
        <v>1</v>
      </c>
      <c r="L124" s="345">
        <f>0.072+0.1</f>
        <v>0.17199999999999999</v>
      </c>
      <c r="M124" s="303"/>
    </row>
    <row r="125" spans="1:15" s="304" customFormat="1" ht="27">
      <c r="A125" s="260"/>
      <c r="B125" s="282" t="s">
        <v>2208</v>
      </c>
      <c r="C125" s="293" t="s">
        <v>2213</v>
      </c>
      <c r="D125" s="293" t="s">
        <v>2208</v>
      </c>
      <c r="E125" s="294" t="s">
        <v>2203</v>
      </c>
      <c r="F125" s="295"/>
      <c r="G125" s="311"/>
      <c r="H125" s="290"/>
      <c r="I125" s="297"/>
      <c r="J125" s="343" t="s">
        <v>2437</v>
      </c>
      <c r="K125" s="290">
        <v>1</v>
      </c>
      <c r="L125" s="345">
        <f>0.072+0.1</f>
        <v>0.17199999999999999</v>
      </c>
      <c r="M125" s="303"/>
    </row>
    <row r="126" spans="1:15" s="304" customFormat="1" ht="98.25" customHeight="1">
      <c r="A126" s="260"/>
      <c r="B126" s="282" t="s">
        <v>2208</v>
      </c>
      <c r="C126" s="293" t="s">
        <v>2213</v>
      </c>
      <c r="D126" s="293" t="s">
        <v>2208</v>
      </c>
      <c r="E126" s="294" t="s">
        <v>2203</v>
      </c>
      <c r="F126" s="295"/>
      <c r="G126" s="311"/>
      <c r="H126" s="290"/>
      <c r="I126" s="297"/>
      <c r="J126" s="387" t="s">
        <v>2438</v>
      </c>
      <c r="K126" s="290">
        <v>1</v>
      </c>
      <c r="L126" s="299">
        <v>4.0206999999999997</v>
      </c>
      <c r="M126" s="303"/>
      <c r="N126" s="388"/>
      <c r="O126" s="304" t="s">
        <v>2284</v>
      </c>
    </row>
    <row r="127" spans="1:15" s="304" customFormat="1" ht="32.25" customHeight="1">
      <c r="A127" s="260"/>
      <c r="B127" s="282" t="s">
        <v>2208</v>
      </c>
      <c r="C127" s="293" t="s">
        <v>2213</v>
      </c>
      <c r="D127" s="293" t="s">
        <v>2208</v>
      </c>
      <c r="E127" s="294" t="s">
        <v>2203</v>
      </c>
      <c r="F127" s="295"/>
      <c r="G127" s="311"/>
      <c r="H127" s="290"/>
      <c r="I127" s="297"/>
      <c r="J127" s="387" t="s">
        <v>2439</v>
      </c>
      <c r="K127" s="290">
        <v>1</v>
      </c>
      <c r="L127" s="299">
        <v>0.31237500000000001</v>
      </c>
      <c r="M127" s="303"/>
    </row>
    <row r="128" spans="1:15" s="304" customFormat="1">
      <c r="A128" s="260"/>
      <c r="B128" s="282"/>
      <c r="C128" s="293"/>
      <c r="D128" s="293"/>
      <c r="E128" s="294"/>
      <c r="F128" s="295"/>
      <c r="G128" s="311"/>
      <c r="H128" s="290"/>
      <c r="I128" s="297"/>
      <c r="J128" s="370"/>
      <c r="K128" s="389"/>
      <c r="L128" s="299"/>
      <c r="M128" s="303"/>
    </row>
    <row r="129" spans="1:16" s="304" customFormat="1">
      <c r="A129" s="260"/>
      <c r="B129" s="282"/>
      <c r="C129" s="293"/>
      <c r="D129" s="293"/>
      <c r="E129" s="294"/>
      <c r="F129" s="295"/>
      <c r="G129" s="311"/>
      <c r="H129" s="290"/>
      <c r="I129" s="297"/>
      <c r="J129" s="390"/>
      <c r="K129" s="290"/>
      <c r="L129" s="299"/>
      <c r="M129" s="303"/>
    </row>
    <row r="130" spans="1:16" s="304" customFormat="1">
      <c r="A130" s="260"/>
      <c r="B130" s="282"/>
      <c r="C130" s="293"/>
      <c r="D130" s="293"/>
      <c r="E130" s="294"/>
      <c r="F130" s="295"/>
      <c r="G130" s="311"/>
      <c r="H130" s="290"/>
      <c r="I130" s="297"/>
      <c r="J130" s="390"/>
      <c r="K130" s="290"/>
      <c r="L130" s="299"/>
      <c r="M130" s="303"/>
    </row>
    <row r="131" spans="1:16" s="304" customFormat="1" ht="14.25" thickBot="1">
      <c r="A131" s="260"/>
      <c r="B131" s="314" t="s">
        <v>2278</v>
      </c>
      <c r="C131" s="315" t="s">
        <v>2278</v>
      </c>
      <c r="D131" s="315" t="s">
        <v>2278</v>
      </c>
      <c r="E131" s="316" t="s">
        <v>2278</v>
      </c>
      <c r="F131" s="378"/>
      <c r="G131" s="318"/>
      <c r="H131" s="322"/>
      <c r="I131" s="320"/>
      <c r="J131" s="320"/>
      <c r="K131" s="322"/>
      <c r="L131" s="323"/>
      <c r="M131" s="324"/>
    </row>
    <row r="132" spans="1:16" s="304" customFormat="1">
      <c r="A132" s="260"/>
      <c r="B132" s="325" t="s">
        <v>2440</v>
      </c>
      <c r="C132" s="391" t="s">
        <v>63</v>
      </c>
      <c r="D132" s="391" t="s">
        <v>380</v>
      </c>
      <c r="E132" s="392" t="s">
        <v>2203</v>
      </c>
      <c r="F132" s="393" t="s">
        <v>2441</v>
      </c>
      <c r="G132" s="394" t="s">
        <v>2442</v>
      </c>
      <c r="H132" s="395"/>
      <c r="I132" s="396"/>
      <c r="J132" s="396"/>
      <c r="K132" s="395"/>
      <c r="L132" s="397"/>
      <c r="M132" s="380"/>
      <c r="N132" s="381">
        <f>SUM(L132:L159)-L134</f>
        <v>1.65646</v>
      </c>
      <c r="O132" s="304" t="s">
        <v>2443</v>
      </c>
    </row>
    <row r="133" spans="1:16" s="304" customFormat="1" ht="40.5">
      <c r="A133" s="260"/>
      <c r="B133" s="282" t="s">
        <v>2440</v>
      </c>
      <c r="C133" s="293" t="s">
        <v>63</v>
      </c>
      <c r="D133" s="293" t="s">
        <v>380</v>
      </c>
      <c r="E133" s="294" t="s">
        <v>2203</v>
      </c>
      <c r="F133" s="295" t="s">
        <v>2444</v>
      </c>
      <c r="G133" s="398" t="s">
        <v>2445</v>
      </c>
      <c r="H133" s="290">
        <v>1</v>
      </c>
      <c r="I133" s="312">
        <v>0.158</v>
      </c>
      <c r="J133" s="297" t="s">
        <v>2254</v>
      </c>
      <c r="K133" s="290">
        <v>1</v>
      </c>
      <c r="L133" s="312">
        <v>0.158</v>
      </c>
      <c r="M133" s="303"/>
    </row>
    <row r="134" spans="1:16" s="304" customFormat="1">
      <c r="A134" s="260"/>
      <c r="B134" s="282" t="s">
        <v>2440</v>
      </c>
      <c r="C134" s="293" t="s">
        <v>195</v>
      </c>
      <c r="D134" s="293" t="s">
        <v>2446</v>
      </c>
      <c r="E134" s="294" t="s">
        <v>2203</v>
      </c>
      <c r="F134" s="359" t="s">
        <v>2447</v>
      </c>
      <c r="G134" s="399" t="s">
        <v>2448</v>
      </c>
      <c r="H134" s="290">
        <v>1</v>
      </c>
      <c r="I134" s="297">
        <v>1.65</v>
      </c>
      <c r="J134" s="297" t="s">
        <v>2254</v>
      </c>
      <c r="K134" s="290">
        <v>1</v>
      </c>
      <c r="L134" s="312">
        <f>1.95-0.2</f>
        <v>1.75</v>
      </c>
      <c r="M134" s="303"/>
      <c r="O134" s="304" t="s">
        <v>2449</v>
      </c>
      <c r="P134" s="304">
        <f>L134</f>
        <v>1.75</v>
      </c>
    </row>
    <row r="135" spans="1:16" s="304" customFormat="1">
      <c r="A135" s="260"/>
      <c r="B135" s="282" t="s">
        <v>2440</v>
      </c>
      <c r="C135" s="293" t="s">
        <v>63</v>
      </c>
      <c r="D135" s="293" t="s">
        <v>380</v>
      </c>
      <c r="E135" s="294" t="s">
        <v>2203</v>
      </c>
      <c r="F135" s="359" t="s">
        <v>2450</v>
      </c>
      <c r="G135" s="306" t="s">
        <v>2451</v>
      </c>
      <c r="H135" s="290">
        <v>1</v>
      </c>
      <c r="I135" s="297">
        <v>6.1000000000000004E-3</v>
      </c>
      <c r="J135" s="297" t="s">
        <v>2254</v>
      </c>
      <c r="K135" s="290">
        <v>1</v>
      </c>
      <c r="L135" s="312">
        <v>6.1000000000000004E-3</v>
      </c>
      <c r="M135" s="303"/>
    </row>
    <row r="136" spans="1:16" s="304" customFormat="1" ht="27">
      <c r="A136" s="260"/>
      <c r="B136" s="282" t="s">
        <v>2440</v>
      </c>
      <c r="C136" s="293" t="s">
        <v>63</v>
      </c>
      <c r="D136" s="293" t="s">
        <v>264</v>
      </c>
      <c r="E136" s="294" t="s">
        <v>2203</v>
      </c>
      <c r="F136" s="359" t="s">
        <v>2299</v>
      </c>
      <c r="G136" s="301" t="s">
        <v>2452</v>
      </c>
      <c r="H136" s="290">
        <v>1</v>
      </c>
      <c r="I136" s="297">
        <v>5.7000000000000002E-3</v>
      </c>
      <c r="J136" s="297" t="s">
        <v>2254</v>
      </c>
      <c r="K136" s="290">
        <v>1</v>
      </c>
      <c r="L136" s="312">
        <v>5.7000000000000002E-3</v>
      </c>
      <c r="M136" s="303"/>
    </row>
    <row r="137" spans="1:16" s="304" customFormat="1">
      <c r="A137" s="260"/>
      <c r="B137" s="282" t="s">
        <v>2440</v>
      </c>
      <c r="C137" s="293" t="s">
        <v>63</v>
      </c>
      <c r="D137" s="293" t="s">
        <v>380</v>
      </c>
      <c r="E137" s="294" t="s">
        <v>2203</v>
      </c>
      <c r="F137" s="400" t="s">
        <v>2453</v>
      </c>
      <c r="G137" s="311" t="s">
        <v>2454</v>
      </c>
      <c r="H137" s="290">
        <v>1</v>
      </c>
      <c r="I137" s="297">
        <v>8.3000000000000001E-3</v>
      </c>
      <c r="J137" s="297" t="s">
        <v>2254</v>
      </c>
      <c r="K137" s="290">
        <v>1</v>
      </c>
      <c r="L137" s="312">
        <v>8.3000000000000001E-3</v>
      </c>
      <c r="M137" s="303"/>
    </row>
    <row r="138" spans="1:16" s="304" customFormat="1">
      <c r="A138" s="260"/>
      <c r="B138" s="282" t="s">
        <v>2440</v>
      </c>
      <c r="C138" s="293" t="s">
        <v>63</v>
      </c>
      <c r="D138" s="293" t="s">
        <v>67</v>
      </c>
      <c r="E138" s="294" t="s">
        <v>2203</v>
      </c>
      <c r="F138" s="400" t="s">
        <v>2455</v>
      </c>
      <c r="G138" s="306" t="s">
        <v>2456</v>
      </c>
      <c r="H138" s="290">
        <v>1</v>
      </c>
      <c r="I138" s="297">
        <v>4.4999999999999998E-2</v>
      </c>
      <c r="J138" s="297" t="s">
        <v>2254</v>
      </c>
      <c r="K138" s="290">
        <v>1</v>
      </c>
      <c r="L138" s="312">
        <v>4.4999999999999998E-2</v>
      </c>
      <c r="M138" s="303"/>
    </row>
    <row r="139" spans="1:16" s="304" customFormat="1">
      <c r="A139" s="260"/>
      <c r="B139" s="282" t="s">
        <v>2440</v>
      </c>
      <c r="C139" s="293" t="s">
        <v>63</v>
      </c>
      <c r="D139" s="293" t="s">
        <v>67</v>
      </c>
      <c r="E139" s="294" t="s">
        <v>2203</v>
      </c>
      <c r="F139" s="400" t="s">
        <v>2457</v>
      </c>
      <c r="G139" s="306" t="s">
        <v>2458</v>
      </c>
      <c r="H139" s="290">
        <v>1</v>
      </c>
      <c r="I139" s="297">
        <v>4.4999999999999998E-2</v>
      </c>
      <c r="J139" s="297" t="s">
        <v>2254</v>
      </c>
      <c r="K139" s="290">
        <v>1</v>
      </c>
      <c r="L139" s="312">
        <v>4.4999999999999998E-2</v>
      </c>
      <c r="M139" s="303"/>
    </row>
    <row r="140" spans="1:16" s="304" customFormat="1">
      <c r="A140" s="260"/>
      <c r="B140" s="282" t="s">
        <v>2440</v>
      </c>
      <c r="C140" s="293" t="s">
        <v>395</v>
      </c>
      <c r="D140" s="293" t="s">
        <v>380</v>
      </c>
      <c r="E140" s="294" t="s">
        <v>2203</v>
      </c>
      <c r="F140" s="295" t="s">
        <v>2459</v>
      </c>
      <c r="G140" s="311" t="s">
        <v>2460</v>
      </c>
      <c r="H140" s="290">
        <v>1</v>
      </c>
      <c r="I140" s="385">
        <v>0.18180000000000002</v>
      </c>
      <c r="J140" s="297" t="s">
        <v>2254</v>
      </c>
      <c r="K140" s="290">
        <v>0</v>
      </c>
      <c r="L140" s="341" t="s">
        <v>2392</v>
      </c>
      <c r="M140" s="303"/>
    </row>
    <row r="141" spans="1:16" s="304" customFormat="1">
      <c r="A141" s="260"/>
      <c r="B141" s="282" t="s">
        <v>2440</v>
      </c>
      <c r="C141" s="293" t="s">
        <v>63</v>
      </c>
      <c r="D141" s="293" t="s">
        <v>380</v>
      </c>
      <c r="E141" s="294" t="s">
        <v>2203</v>
      </c>
      <c r="F141" s="295" t="s">
        <v>2461</v>
      </c>
      <c r="G141" s="311" t="s">
        <v>2462</v>
      </c>
      <c r="H141" s="290">
        <v>2</v>
      </c>
      <c r="I141" s="297">
        <v>1.12E-2</v>
      </c>
      <c r="J141" s="297" t="s">
        <v>2254</v>
      </c>
      <c r="K141" s="290">
        <v>2</v>
      </c>
      <c r="L141" s="297">
        <v>1.12E-2</v>
      </c>
      <c r="M141" s="303"/>
    </row>
    <row r="142" spans="1:16" s="304" customFormat="1">
      <c r="A142" s="260"/>
      <c r="B142" s="282" t="s">
        <v>2440</v>
      </c>
      <c r="C142" s="293" t="s">
        <v>63</v>
      </c>
      <c r="D142" s="293" t="s">
        <v>380</v>
      </c>
      <c r="E142" s="294" t="s">
        <v>2203</v>
      </c>
      <c r="F142" s="295" t="s">
        <v>2463</v>
      </c>
      <c r="G142" s="311" t="s">
        <v>2464</v>
      </c>
      <c r="H142" s="290">
        <v>1</v>
      </c>
      <c r="I142" s="297">
        <v>7.3000000000000001E-3</v>
      </c>
      <c r="J142" s="297" t="s">
        <v>2254</v>
      </c>
      <c r="K142" s="290">
        <v>1</v>
      </c>
      <c r="L142" s="297">
        <v>7.3000000000000001E-3</v>
      </c>
      <c r="M142" s="303"/>
    </row>
    <row r="143" spans="1:16" s="304" customFormat="1">
      <c r="A143" s="260"/>
      <c r="B143" s="282" t="s">
        <v>2440</v>
      </c>
      <c r="C143" s="293" t="s">
        <v>63</v>
      </c>
      <c r="D143" s="293" t="s">
        <v>380</v>
      </c>
      <c r="E143" s="294" t="s">
        <v>2203</v>
      </c>
      <c r="F143" s="295" t="s">
        <v>2465</v>
      </c>
      <c r="G143" s="311" t="s">
        <v>2466</v>
      </c>
      <c r="H143" s="290">
        <v>1</v>
      </c>
      <c r="I143" s="297">
        <v>1.9E-2</v>
      </c>
      <c r="J143" s="297" t="s">
        <v>2254</v>
      </c>
      <c r="K143" s="290">
        <v>1</v>
      </c>
      <c r="L143" s="297">
        <v>1.9E-2</v>
      </c>
      <c r="M143" s="303"/>
    </row>
    <row r="144" spans="1:16" s="304" customFormat="1">
      <c r="A144" s="260"/>
      <c r="B144" s="282" t="s">
        <v>2440</v>
      </c>
      <c r="C144" s="293" t="s">
        <v>395</v>
      </c>
      <c r="D144" s="293" t="s">
        <v>380</v>
      </c>
      <c r="E144" s="294" t="s">
        <v>2203</v>
      </c>
      <c r="F144" s="295" t="s">
        <v>2467</v>
      </c>
      <c r="G144" s="311" t="s">
        <v>2468</v>
      </c>
      <c r="H144" s="290">
        <v>1</v>
      </c>
      <c r="I144" s="297">
        <v>3.6799999999999999E-2</v>
      </c>
      <c r="J144" s="297" t="s">
        <v>2254</v>
      </c>
      <c r="K144" s="290">
        <v>0</v>
      </c>
      <c r="L144" s="341" t="s">
        <v>2392</v>
      </c>
      <c r="M144" s="303"/>
    </row>
    <row r="145" spans="1:16" s="304" customFormat="1" ht="40.5">
      <c r="A145" s="260"/>
      <c r="B145" s="282" t="s">
        <v>2440</v>
      </c>
      <c r="C145" s="293" t="s">
        <v>63</v>
      </c>
      <c r="D145" s="293" t="s">
        <v>313</v>
      </c>
      <c r="E145" s="294" t="s">
        <v>2203</v>
      </c>
      <c r="F145" s="295" t="s">
        <v>2469</v>
      </c>
      <c r="G145" s="334" t="s">
        <v>2470</v>
      </c>
      <c r="H145" s="401">
        <v>0.33300000000000002</v>
      </c>
      <c r="I145" s="297">
        <v>0.284715</v>
      </c>
      <c r="J145" s="355" t="s">
        <v>2471</v>
      </c>
      <c r="K145" s="402" t="s">
        <v>2472</v>
      </c>
      <c r="L145" s="403">
        <v>1.2</v>
      </c>
      <c r="M145" s="303"/>
    </row>
    <row r="146" spans="1:16" s="304" customFormat="1">
      <c r="A146" s="260"/>
      <c r="B146" s="282" t="s">
        <v>2440</v>
      </c>
      <c r="C146" s="293" t="s">
        <v>395</v>
      </c>
      <c r="D146" s="293" t="s">
        <v>2473</v>
      </c>
      <c r="E146" s="294" t="s">
        <v>2203</v>
      </c>
      <c r="F146" s="295" t="s">
        <v>2474</v>
      </c>
      <c r="G146" s="311" t="s">
        <v>2475</v>
      </c>
      <c r="H146" s="290">
        <v>1</v>
      </c>
      <c r="I146" s="297">
        <v>3.3700000000000001E-2</v>
      </c>
      <c r="J146" s="297" t="s">
        <v>2254</v>
      </c>
      <c r="K146" s="290">
        <v>0</v>
      </c>
      <c r="L146" s="341" t="s">
        <v>2392</v>
      </c>
      <c r="M146" s="303"/>
    </row>
    <row r="147" spans="1:16" s="304" customFormat="1">
      <c r="A147" s="260"/>
      <c r="B147" s="282" t="s">
        <v>2440</v>
      </c>
      <c r="C147" s="293" t="s">
        <v>63</v>
      </c>
      <c r="D147" s="293" t="s">
        <v>264</v>
      </c>
      <c r="E147" s="294" t="s">
        <v>2203</v>
      </c>
      <c r="F147" s="295" t="s">
        <v>2476</v>
      </c>
      <c r="G147" s="311" t="s">
        <v>2477</v>
      </c>
      <c r="H147" s="290">
        <v>1</v>
      </c>
      <c r="I147" s="297">
        <v>6.6E-3</v>
      </c>
      <c r="J147" s="297" t="s">
        <v>2254</v>
      </c>
      <c r="K147" s="290">
        <v>1</v>
      </c>
      <c r="L147" s="297">
        <v>6.6E-3</v>
      </c>
      <c r="M147" s="303"/>
    </row>
    <row r="148" spans="1:16" s="304" customFormat="1">
      <c r="A148" s="260"/>
      <c r="B148" s="282" t="s">
        <v>2440</v>
      </c>
      <c r="C148" s="293" t="s">
        <v>63</v>
      </c>
      <c r="D148" s="293" t="s">
        <v>67</v>
      </c>
      <c r="E148" s="294" t="s">
        <v>2203</v>
      </c>
      <c r="F148" s="295" t="s">
        <v>2478</v>
      </c>
      <c r="G148" s="311" t="s">
        <v>2479</v>
      </c>
      <c r="H148" s="290">
        <v>1</v>
      </c>
      <c r="I148" s="297">
        <v>6.7999999999999996E-3</v>
      </c>
      <c r="J148" s="297" t="s">
        <v>2254</v>
      </c>
      <c r="K148" s="290">
        <v>1</v>
      </c>
      <c r="L148" s="297">
        <v>6.7999999999999996E-3</v>
      </c>
      <c r="M148" s="303"/>
    </row>
    <row r="149" spans="1:16" s="304" customFormat="1">
      <c r="A149" s="260"/>
      <c r="B149" s="282" t="s">
        <v>2440</v>
      </c>
      <c r="C149" s="293" t="s">
        <v>63</v>
      </c>
      <c r="D149" s="293" t="s">
        <v>67</v>
      </c>
      <c r="E149" s="294" t="s">
        <v>2203</v>
      </c>
      <c r="F149" s="295" t="s">
        <v>2480</v>
      </c>
      <c r="G149" s="311" t="s">
        <v>2481</v>
      </c>
      <c r="H149" s="290">
        <v>3</v>
      </c>
      <c r="I149" s="297">
        <v>2.7899999999999998E-2</v>
      </c>
      <c r="J149" s="297" t="s">
        <v>2254</v>
      </c>
      <c r="K149" s="290">
        <v>3</v>
      </c>
      <c r="L149" s="297">
        <v>2.7899999999999998E-2</v>
      </c>
      <c r="M149" s="303"/>
    </row>
    <row r="150" spans="1:16" s="304" customFormat="1">
      <c r="A150" s="260"/>
      <c r="B150" s="282" t="s">
        <v>2440</v>
      </c>
      <c r="C150" s="293" t="s">
        <v>63</v>
      </c>
      <c r="D150" s="293" t="s">
        <v>380</v>
      </c>
      <c r="E150" s="294" t="s">
        <v>2203</v>
      </c>
      <c r="F150" s="295" t="s">
        <v>2482</v>
      </c>
      <c r="G150" s="311" t="s">
        <v>2483</v>
      </c>
      <c r="H150" s="290">
        <v>6</v>
      </c>
      <c r="I150" s="297">
        <f>0.0068*H150</f>
        <v>4.0799999999999996E-2</v>
      </c>
      <c r="J150" s="297" t="s">
        <v>2254</v>
      </c>
      <c r="K150" s="290">
        <v>6</v>
      </c>
      <c r="L150" s="297">
        <v>4.0799999999999996E-2</v>
      </c>
      <c r="M150" s="303"/>
    </row>
    <row r="151" spans="1:16" s="304" customFormat="1">
      <c r="A151" s="260"/>
      <c r="B151" s="282" t="s">
        <v>2440</v>
      </c>
      <c r="C151" s="293" t="s">
        <v>63</v>
      </c>
      <c r="D151" s="293" t="s">
        <v>313</v>
      </c>
      <c r="E151" s="294" t="s">
        <v>2203</v>
      </c>
      <c r="F151" s="295" t="s">
        <v>2235</v>
      </c>
      <c r="G151" s="311" t="s">
        <v>2484</v>
      </c>
      <c r="H151" s="404">
        <v>0.05</v>
      </c>
      <c r="I151" s="297">
        <f>0.1896*H151</f>
        <v>9.4800000000000006E-3</v>
      </c>
      <c r="J151" s="297" t="s">
        <v>2254</v>
      </c>
      <c r="K151" s="405">
        <v>0.05</v>
      </c>
      <c r="L151" s="297">
        <v>9.4800000000000006E-3</v>
      </c>
      <c r="M151" s="303"/>
    </row>
    <row r="152" spans="1:16" s="304" customFormat="1">
      <c r="A152" s="260"/>
      <c r="B152" s="282" t="s">
        <v>2440</v>
      </c>
      <c r="C152" s="293" t="s">
        <v>63</v>
      </c>
      <c r="D152" s="293" t="s">
        <v>313</v>
      </c>
      <c r="E152" s="294" t="s">
        <v>2203</v>
      </c>
      <c r="F152" s="295" t="s">
        <v>2238</v>
      </c>
      <c r="G152" s="311" t="s">
        <v>2485</v>
      </c>
      <c r="H152" s="404">
        <v>0.05</v>
      </c>
      <c r="I152" s="297">
        <f>0.1896*H152</f>
        <v>9.4800000000000006E-3</v>
      </c>
      <c r="J152" s="297" t="s">
        <v>2254</v>
      </c>
      <c r="K152" s="405">
        <v>0.05</v>
      </c>
      <c r="L152" s="297">
        <v>9.4800000000000006E-3</v>
      </c>
      <c r="M152" s="303"/>
    </row>
    <row r="153" spans="1:16" s="304" customFormat="1">
      <c r="A153" s="260"/>
      <c r="B153" s="282" t="s">
        <v>2440</v>
      </c>
      <c r="C153" s="293" t="s">
        <v>63</v>
      </c>
      <c r="D153" s="293" t="s">
        <v>380</v>
      </c>
      <c r="E153" s="294" t="s">
        <v>2203</v>
      </c>
      <c r="F153" s="295" t="s">
        <v>2486</v>
      </c>
      <c r="G153" s="311" t="s">
        <v>2487</v>
      </c>
      <c r="H153" s="290">
        <v>2</v>
      </c>
      <c r="I153" s="297">
        <f>0.0065*H153</f>
        <v>1.2999999999999999E-2</v>
      </c>
      <c r="J153" s="297" t="s">
        <v>2254</v>
      </c>
      <c r="K153" s="290">
        <v>2</v>
      </c>
      <c r="L153" s="297">
        <v>1.2999999999999999E-2</v>
      </c>
      <c r="M153" s="303"/>
    </row>
    <row r="154" spans="1:16" s="304" customFormat="1">
      <c r="A154" s="260"/>
      <c r="B154" s="282" t="s">
        <v>2440</v>
      </c>
      <c r="C154" s="293" t="s">
        <v>63</v>
      </c>
      <c r="D154" s="293" t="s">
        <v>264</v>
      </c>
      <c r="E154" s="294" t="s">
        <v>2203</v>
      </c>
      <c r="F154" s="295" t="s">
        <v>2488</v>
      </c>
      <c r="G154" s="311" t="s">
        <v>2477</v>
      </c>
      <c r="H154" s="290">
        <v>1</v>
      </c>
      <c r="I154" s="297">
        <v>5.5999999999999999E-3</v>
      </c>
      <c r="J154" s="297"/>
      <c r="K154" s="290">
        <v>1</v>
      </c>
      <c r="L154" s="297">
        <v>5.5999999999999999E-3</v>
      </c>
      <c r="M154" s="303"/>
    </row>
    <row r="155" spans="1:16" s="304" customFormat="1">
      <c r="A155" s="260"/>
      <c r="B155" s="282" t="s">
        <v>2440</v>
      </c>
      <c r="C155" s="293" t="s">
        <v>63</v>
      </c>
      <c r="D155" s="293" t="s">
        <v>380</v>
      </c>
      <c r="E155" s="294" t="s">
        <v>2203</v>
      </c>
      <c r="F155" s="295" t="s">
        <v>2489</v>
      </c>
      <c r="G155" s="311" t="s">
        <v>2490</v>
      </c>
      <c r="H155" s="290">
        <v>1</v>
      </c>
      <c r="I155" s="297">
        <v>8.0999999999999996E-3</v>
      </c>
      <c r="J155" s="297" t="s">
        <v>2254</v>
      </c>
      <c r="K155" s="290">
        <v>1</v>
      </c>
      <c r="L155" s="297">
        <v>8.0999999999999996E-3</v>
      </c>
      <c r="M155" s="303"/>
    </row>
    <row r="156" spans="1:16" s="304" customFormat="1">
      <c r="A156" s="260"/>
      <c r="B156" s="282" t="s">
        <v>2440</v>
      </c>
      <c r="C156" s="293" t="s">
        <v>63</v>
      </c>
      <c r="D156" s="293" t="s">
        <v>380</v>
      </c>
      <c r="E156" s="294" t="s">
        <v>2203</v>
      </c>
      <c r="F156" s="295" t="s">
        <v>2491</v>
      </c>
      <c r="G156" s="311" t="s">
        <v>2492</v>
      </c>
      <c r="H156" s="290">
        <v>1</v>
      </c>
      <c r="I156" s="297">
        <v>6.4000000000000003E-3</v>
      </c>
      <c r="J156" s="297" t="s">
        <v>2254</v>
      </c>
      <c r="K156" s="290">
        <v>1</v>
      </c>
      <c r="L156" s="297">
        <v>6.4000000000000003E-3</v>
      </c>
      <c r="M156" s="303"/>
    </row>
    <row r="157" spans="1:16" s="304" customFormat="1">
      <c r="A157" s="260"/>
      <c r="B157" s="282" t="s">
        <v>2440</v>
      </c>
      <c r="C157" s="293" t="s">
        <v>63</v>
      </c>
      <c r="D157" s="293" t="s">
        <v>380</v>
      </c>
      <c r="E157" s="294" t="s">
        <v>2203</v>
      </c>
      <c r="F157" s="295" t="s">
        <v>2493</v>
      </c>
      <c r="G157" s="311" t="s">
        <v>2494</v>
      </c>
      <c r="H157" s="290">
        <v>1</v>
      </c>
      <c r="I157" s="297">
        <v>5.5999999999999999E-3</v>
      </c>
      <c r="J157" s="297" t="s">
        <v>2254</v>
      </c>
      <c r="K157" s="290">
        <v>1</v>
      </c>
      <c r="L157" s="297">
        <v>5.5999999999999999E-3</v>
      </c>
      <c r="M157" s="303"/>
    </row>
    <row r="158" spans="1:16" s="304" customFormat="1">
      <c r="A158" s="260"/>
      <c r="B158" s="282" t="s">
        <v>2440</v>
      </c>
      <c r="C158" s="293" t="s">
        <v>63</v>
      </c>
      <c r="D158" s="293" t="s">
        <v>380</v>
      </c>
      <c r="E158" s="294" t="s">
        <v>2203</v>
      </c>
      <c r="F158" s="295" t="s">
        <v>2495</v>
      </c>
      <c r="G158" s="311" t="s">
        <v>2496</v>
      </c>
      <c r="H158" s="290">
        <v>1</v>
      </c>
      <c r="I158" s="297">
        <v>5.5999999999999999E-3</v>
      </c>
      <c r="J158" s="297" t="s">
        <v>2254</v>
      </c>
      <c r="K158" s="290">
        <v>1</v>
      </c>
      <c r="L158" s="297">
        <v>5.5999999999999999E-3</v>
      </c>
      <c r="M158" s="303"/>
    </row>
    <row r="159" spans="1:16" s="304" customFormat="1">
      <c r="A159" s="260"/>
      <c r="B159" s="282" t="s">
        <v>2440</v>
      </c>
      <c r="C159" s="293" t="s">
        <v>63</v>
      </c>
      <c r="D159" s="293" t="s">
        <v>380</v>
      </c>
      <c r="E159" s="294" t="s">
        <v>2203</v>
      </c>
      <c r="F159" s="295" t="s">
        <v>2497</v>
      </c>
      <c r="G159" s="311" t="s">
        <v>2498</v>
      </c>
      <c r="H159" s="290">
        <v>1</v>
      </c>
      <c r="I159" s="297">
        <v>5.4999999999999997E-3</v>
      </c>
      <c r="J159" s="297" t="s">
        <v>2254</v>
      </c>
      <c r="K159" s="290">
        <v>1</v>
      </c>
      <c r="L159" s="297">
        <v>5.4999999999999997E-3</v>
      </c>
      <c r="M159" s="303"/>
    </row>
    <row r="160" spans="1:16" s="304" customFormat="1" ht="27">
      <c r="A160" s="260"/>
      <c r="B160" s="282" t="s">
        <v>2440</v>
      </c>
      <c r="C160" s="293" t="s">
        <v>2278</v>
      </c>
      <c r="D160" s="293" t="s">
        <v>2278</v>
      </c>
      <c r="E160" s="294" t="s">
        <v>2278</v>
      </c>
      <c r="F160" s="295"/>
      <c r="G160" s="406" t="s">
        <v>2499</v>
      </c>
      <c r="H160" s="290">
        <v>1</v>
      </c>
      <c r="I160" s="297">
        <v>1.5</v>
      </c>
      <c r="J160" s="298" t="s">
        <v>2499</v>
      </c>
      <c r="K160" s="290">
        <v>1</v>
      </c>
      <c r="L160" s="299">
        <v>1.2</v>
      </c>
      <c r="M160" s="303"/>
      <c r="O160" s="304" t="s">
        <v>2449</v>
      </c>
      <c r="P160" s="304">
        <f>L160</f>
        <v>1.2</v>
      </c>
    </row>
    <row r="161" spans="1:15" s="304" customFormat="1" ht="27">
      <c r="A161" s="260"/>
      <c r="B161" s="282" t="s">
        <v>2440</v>
      </c>
      <c r="C161" s="293" t="s">
        <v>1227</v>
      </c>
      <c r="D161" s="293" t="s">
        <v>2500</v>
      </c>
      <c r="E161" s="294"/>
      <c r="F161" s="295"/>
      <c r="G161" s="407"/>
      <c r="H161" s="290"/>
      <c r="I161" s="297"/>
      <c r="J161" s="298" t="s">
        <v>2501</v>
      </c>
      <c r="K161" s="290">
        <v>1</v>
      </c>
      <c r="L161" s="299">
        <v>0.48799999999999999</v>
      </c>
      <c r="M161" s="303"/>
      <c r="O161" s="304" t="s">
        <v>2502</v>
      </c>
    </row>
    <row r="162" spans="1:15" s="304" customFormat="1" ht="54.75" customHeight="1">
      <c r="A162" s="260"/>
      <c r="B162" s="282" t="s">
        <v>2440</v>
      </c>
      <c r="C162" s="293" t="s">
        <v>1227</v>
      </c>
      <c r="D162" s="293" t="s">
        <v>2500</v>
      </c>
      <c r="E162" s="294"/>
      <c r="F162" s="295"/>
      <c r="G162" s="407"/>
      <c r="H162" s="290"/>
      <c r="I162" s="297"/>
      <c r="J162" s="298" t="s">
        <v>2503</v>
      </c>
      <c r="K162" s="290">
        <v>1</v>
      </c>
      <c r="L162" s="299">
        <v>0.56000000000000005</v>
      </c>
      <c r="M162" s="303"/>
      <c r="O162" s="304" t="s">
        <v>2368</v>
      </c>
    </row>
    <row r="163" spans="1:15" s="304" customFormat="1" ht="27">
      <c r="A163" s="260"/>
      <c r="B163" s="282" t="s">
        <v>2440</v>
      </c>
      <c r="C163" s="293" t="s">
        <v>1227</v>
      </c>
      <c r="D163" s="293" t="s">
        <v>2500</v>
      </c>
      <c r="E163" s="294"/>
      <c r="F163" s="295"/>
      <c r="G163" s="407"/>
      <c r="H163" s="290"/>
      <c r="I163" s="297"/>
      <c r="J163" s="298" t="s">
        <v>2504</v>
      </c>
      <c r="K163" s="290">
        <v>1</v>
      </c>
      <c r="L163" s="299">
        <v>0.48799999999999999</v>
      </c>
      <c r="M163" s="303"/>
      <c r="O163" s="304" t="s">
        <v>2311</v>
      </c>
    </row>
    <row r="164" spans="1:15" s="304" customFormat="1" ht="27">
      <c r="A164" s="260"/>
      <c r="B164" s="282" t="s">
        <v>2440</v>
      </c>
      <c r="C164" s="293" t="s">
        <v>1227</v>
      </c>
      <c r="D164" s="293" t="s">
        <v>2500</v>
      </c>
      <c r="E164" s="294"/>
      <c r="F164" s="295"/>
      <c r="G164" s="407"/>
      <c r="H164" s="290"/>
      <c r="I164" s="297"/>
      <c r="J164" s="298" t="s">
        <v>2505</v>
      </c>
      <c r="K164" s="290">
        <v>1</v>
      </c>
      <c r="L164" s="299">
        <v>0.44900000000000001</v>
      </c>
      <c r="M164" s="303"/>
      <c r="O164" s="304" t="s">
        <v>2311</v>
      </c>
    </row>
    <row r="165" spans="1:15" s="304" customFormat="1">
      <c r="A165" s="260"/>
      <c r="B165" s="282" t="s">
        <v>2440</v>
      </c>
      <c r="C165" s="293" t="s">
        <v>1227</v>
      </c>
      <c r="D165" s="293" t="s">
        <v>2506</v>
      </c>
      <c r="E165" s="294"/>
      <c r="F165" s="295"/>
      <c r="G165" s="407"/>
      <c r="H165" s="290"/>
      <c r="I165" s="297"/>
      <c r="J165" s="298" t="s">
        <v>2507</v>
      </c>
      <c r="K165" s="290">
        <v>1</v>
      </c>
      <c r="L165" s="299">
        <v>3.7999999999999999E-2</v>
      </c>
      <c r="M165" s="303"/>
      <c r="N165" s="304">
        <f>SUM(L165:L189)</f>
        <v>3.1378399999999997</v>
      </c>
      <c r="O165" s="304" t="s">
        <v>2502</v>
      </c>
    </row>
    <row r="166" spans="1:15" s="304" customFormat="1">
      <c r="A166" s="260"/>
      <c r="B166" s="282" t="s">
        <v>2440</v>
      </c>
      <c r="C166" s="293" t="s">
        <v>1227</v>
      </c>
      <c r="D166" s="293"/>
      <c r="E166" s="294"/>
      <c r="F166" s="295"/>
      <c r="G166" s="407"/>
      <c r="H166" s="290"/>
      <c r="I166" s="297"/>
      <c r="J166" s="298" t="s">
        <v>2508</v>
      </c>
      <c r="K166" s="290">
        <v>1</v>
      </c>
      <c r="L166" s="299">
        <v>0.1535</v>
      </c>
      <c r="M166" s="303"/>
    </row>
    <row r="167" spans="1:15" s="304" customFormat="1">
      <c r="A167" s="260"/>
      <c r="B167" s="282" t="s">
        <v>2440</v>
      </c>
      <c r="C167" s="293" t="s">
        <v>1227</v>
      </c>
      <c r="D167" s="293"/>
      <c r="E167" s="294"/>
      <c r="F167" s="295"/>
      <c r="G167" s="407"/>
      <c r="H167" s="290"/>
      <c r="I167" s="297"/>
      <c r="J167" s="298" t="s">
        <v>2509</v>
      </c>
      <c r="K167" s="290">
        <v>1</v>
      </c>
      <c r="L167" s="299">
        <v>8.1500000000000003E-2</v>
      </c>
      <c r="M167" s="303"/>
    </row>
    <row r="168" spans="1:15" s="304" customFormat="1" ht="27">
      <c r="A168" s="260"/>
      <c r="B168" s="282" t="s">
        <v>2440</v>
      </c>
      <c r="C168" s="293" t="s">
        <v>1227</v>
      </c>
      <c r="D168" s="293"/>
      <c r="E168" s="294"/>
      <c r="F168" s="295"/>
      <c r="G168" s="407"/>
      <c r="H168" s="290"/>
      <c r="I168" s="297"/>
      <c r="J168" s="298" t="s">
        <v>2510</v>
      </c>
      <c r="K168" s="290">
        <v>1</v>
      </c>
      <c r="L168" s="299">
        <v>0.65600000000000003</v>
      </c>
      <c r="M168" s="303"/>
    </row>
    <row r="169" spans="1:15" s="304" customFormat="1">
      <c r="A169" s="260"/>
      <c r="B169" s="282" t="s">
        <v>2440</v>
      </c>
      <c r="C169" s="293" t="s">
        <v>395</v>
      </c>
      <c r="D169" s="293" t="s">
        <v>2473</v>
      </c>
      <c r="E169" s="294"/>
      <c r="F169" s="295"/>
      <c r="G169" s="407"/>
      <c r="H169" s="290"/>
      <c r="I169" s="297"/>
      <c r="J169" s="298" t="s">
        <v>2511</v>
      </c>
      <c r="K169" s="290">
        <v>1</v>
      </c>
      <c r="L169" s="299">
        <v>0.05</v>
      </c>
      <c r="M169" s="303"/>
    </row>
    <row r="170" spans="1:15" s="304" customFormat="1" ht="27">
      <c r="A170" s="260"/>
      <c r="B170" s="282" t="s">
        <v>2440</v>
      </c>
      <c r="C170" s="293" t="s">
        <v>395</v>
      </c>
      <c r="D170" s="293" t="s">
        <v>1854</v>
      </c>
      <c r="E170" s="294"/>
      <c r="F170" s="408" t="s">
        <v>2512</v>
      </c>
      <c r="G170" s="407"/>
      <c r="H170" s="290"/>
      <c r="I170" s="297"/>
      <c r="J170" s="298" t="s">
        <v>2513</v>
      </c>
      <c r="K170" s="290">
        <v>2</v>
      </c>
      <c r="L170" s="299">
        <f>0.18*2</f>
        <v>0.36</v>
      </c>
      <c r="M170" s="303"/>
    </row>
    <row r="171" spans="1:15" s="304" customFormat="1">
      <c r="A171" s="260"/>
      <c r="B171" s="282" t="s">
        <v>2440</v>
      </c>
      <c r="C171" s="293" t="s">
        <v>395</v>
      </c>
      <c r="D171" s="293" t="s">
        <v>1854</v>
      </c>
      <c r="E171" s="294"/>
      <c r="F171" s="409" t="s">
        <v>2514</v>
      </c>
      <c r="G171" s="407"/>
      <c r="H171" s="290"/>
      <c r="I171" s="297"/>
      <c r="J171" s="298" t="s">
        <v>2515</v>
      </c>
      <c r="K171" s="290">
        <v>3</v>
      </c>
      <c r="L171" s="299">
        <f>0.075*3</f>
        <v>0.22499999999999998</v>
      </c>
      <c r="M171" s="303"/>
    </row>
    <row r="172" spans="1:15" s="304" customFormat="1">
      <c r="A172" s="260"/>
      <c r="B172" s="282" t="s">
        <v>2440</v>
      </c>
      <c r="C172" s="293" t="s">
        <v>395</v>
      </c>
      <c r="D172" s="293" t="s">
        <v>1854</v>
      </c>
      <c r="E172" s="294" t="s">
        <v>2278</v>
      </c>
      <c r="F172" s="408" t="s">
        <v>2516</v>
      </c>
      <c r="G172" s="311"/>
      <c r="H172" s="290"/>
      <c r="I172" s="297"/>
      <c r="J172" s="298" t="s">
        <v>2517</v>
      </c>
      <c r="K172" s="290">
        <v>2</v>
      </c>
      <c r="L172" s="299">
        <f>0.0375*2</f>
        <v>7.4999999999999997E-2</v>
      </c>
      <c r="M172" s="303"/>
    </row>
    <row r="173" spans="1:15" s="304" customFormat="1">
      <c r="A173" s="260"/>
      <c r="B173" s="282" t="s">
        <v>2440</v>
      </c>
      <c r="C173" s="293" t="s">
        <v>395</v>
      </c>
      <c r="D173" s="293" t="s">
        <v>2473</v>
      </c>
      <c r="E173" s="294"/>
      <c r="F173" s="410"/>
      <c r="G173" s="311"/>
      <c r="H173" s="290"/>
      <c r="I173" s="297"/>
      <c r="J173" s="297" t="s">
        <v>2518</v>
      </c>
      <c r="K173" s="290">
        <v>2</v>
      </c>
      <c r="L173" s="299">
        <f>0.6125*2</f>
        <v>1.2250000000000001</v>
      </c>
      <c r="M173" s="303"/>
    </row>
    <row r="174" spans="1:15">
      <c r="B174" s="282"/>
      <c r="C174" s="293" t="s">
        <v>395</v>
      </c>
      <c r="D174" s="293" t="s">
        <v>68</v>
      </c>
      <c r="E174" s="294"/>
      <c r="F174" s="305" t="s">
        <v>2519</v>
      </c>
      <c r="G174" s="306"/>
      <c r="H174" s="369"/>
      <c r="I174" s="297"/>
      <c r="J174" s="301" t="s">
        <v>2520</v>
      </c>
      <c r="K174" s="369">
        <v>2</v>
      </c>
      <c r="L174" s="411">
        <f>0.043*2</f>
        <v>8.5999999999999993E-2</v>
      </c>
      <c r="M174" s="300"/>
    </row>
    <row r="175" spans="1:15" s="304" customFormat="1">
      <c r="A175" s="260"/>
      <c r="B175" s="282" t="s">
        <v>2278</v>
      </c>
      <c r="C175" s="293" t="s">
        <v>2278</v>
      </c>
      <c r="D175" s="293" t="s">
        <v>2278</v>
      </c>
      <c r="E175" s="294" t="s">
        <v>2278</v>
      </c>
      <c r="F175" s="295"/>
      <c r="G175" s="311"/>
      <c r="H175" s="290"/>
      <c r="I175" s="297"/>
      <c r="J175" s="297"/>
      <c r="K175" s="290"/>
      <c r="L175" s="299"/>
      <c r="M175" s="303"/>
    </row>
    <row r="176" spans="1:15" s="304" customFormat="1">
      <c r="A176" s="260"/>
      <c r="B176" s="282" t="s">
        <v>2521</v>
      </c>
      <c r="C176" s="293" t="s">
        <v>2251</v>
      </c>
      <c r="D176" s="293" t="s">
        <v>68</v>
      </c>
      <c r="E176" s="294" t="s">
        <v>2275</v>
      </c>
      <c r="F176" s="295" t="s">
        <v>2522</v>
      </c>
      <c r="G176" s="375" t="s">
        <v>2523</v>
      </c>
      <c r="H176" s="290">
        <v>4</v>
      </c>
      <c r="I176" s="297">
        <v>1.9599999999999999E-2</v>
      </c>
      <c r="J176" s="297" t="s">
        <v>2254</v>
      </c>
      <c r="K176" s="290">
        <v>4</v>
      </c>
      <c r="L176" s="299">
        <v>1.9599999999999999E-2</v>
      </c>
      <c r="M176" s="303"/>
    </row>
    <row r="177" spans="1:15" s="304" customFormat="1">
      <c r="A177" s="260"/>
      <c r="B177" s="282" t="s">
        <v>2521</v>
      </c>
      <c r="C177" s="293" t="s">
        <v>1227</v>
      </c>
      <c r="D177" s="293" t="s">
        <v>2500</v>
      </c>
      <c r="E177" s="294" t="s">
        <v>2524</v>
      </c>
      <c r="F177" s="295" t="s">
        <v>2525</v>
      </c>
      <c r="G177" s="375" t="s">
        <v>2526</v>
      </c>
      <c r="H177" s="290">
        <v>1</v>
      </c>
      <c r="I177" s="297">
        <v>0.41</v>
      </c>
      <c r="J177" s="297" t="s">
        <v>2218</v>
      </c>
      <c r="K177" s="290">
        <v>0</v>
      </c>
      <c r="L177" s="302" t="s">
        <v>2220</v>
      </c>
      <c r="M177" s="303"/>
    </row>
    <row r="178" spans="1:15" s="304" customFormat="1">
      <c r="A178" s="260"/>
      <c r="B178" s="282" t="s">
        <v>2521</v>
      </c>
      <c r="C178" s="293" t="s">
        <v>1227</v>
      </c>
      <c r="D178" s="293" t="s">
        <v>2527</v>
      </c>
      <c r="E178" s="294" t="s">
        <v>2524</v>
      </c>
      <c r="F178" s="295" t="s">
        <v>2528</v>
      </c>
      <c r="G178" s="375" t="s">
        <v>2529</v>
      </c>
      <c r="H178" s="290">
        <v>1</v>
      </c>
      <c r="I178" s="297">
        <v>1.2999999999999999E-2</v>
      </c>
      <c r="J178" s="297" t="s">
        <v>2218</v>
      </c>
      <c r="K178" s="290">
        <v>0</v>
      </c>
      <c r="L178" s="302" t="s">
        <v>2220</v>
      </c>
      <c r="M178" s="303"/>
    </row>
    <row r="179" spans="1:15" s="304" customFormat="1">
      <c r="A179" s="260"/>
      <c r="B179" s="282" t="s">
        <v>2521</v>
      </c>
      <c r="C179" s="293" t="s">
        <v>2251</v>
      </c>
      <c r="D179" s="293" t="s">
        <v>68</v>
      </c>
      <c r="E179" s="294" t="s">
        <v>2275</v>
      </c>
      <c r="F179" s="295" t="s">
        <v>2530</v>
      </c>
      <c r="G179" s="375" t="s">
        <v>2531</v>
      </c>
      <c r="H179" s="290">
        <v>1</v>
      </c>
      <c r="I179" s="297">
        <v>3.0000000000000001E-3</v>
      </c>
      <c r="J179" s="297" t="s">
        <v>2254</v>
      </c>
      <c r="K179" s="290">
        <v>1</v>
      </c>
      <c r="L179" s="299">
        <v>3.0000000000000001E-3</v>
      </c>
      <c r="M179" s="303"/>
    </row>
    <row r="180" spans="1:15" s="304" customFormat="1">
      <c r="A180" s="260"/>
      <c r="B180" s="282" t="s">
        <v>2521</v>
      </c>
      <c r="C180" s="293" t="s">
        <v>2251</v>
      </c>
      <c r="D180" s="293" t="s">
        <v>68</v>
      </c>
      <c r="E180" s="294" t="s">
        <v>2275</v>
      </c>
      <c r="F180" s="295" t="s">
        <v>2532</v>
      </c>
      <c r="G180" s="375" t="s">
        <v>2533</v>
      </c>
      <c r="H180" s="290">
        <v>1</v>
      </c>
      <c r="I180" s="297">
        <v>3.0000000000000001E-3</v>
      </c>
      <c r="J180" s="297" t="s">
        <v>2254</v>
      </c>
      <c r="K180" s="290">
        <v>1</v>
      </c>
      <c r="L180" s="299">
        <v>3.0000000000000001E-3</v>
      </c>
      <c r="M180" s="303"/>
    </row>
    <row r="181" spans="1:15" s="304" customFormat="1">
      <c r="A181" s="260"/>
      <c r="B181" s="282" t="s">
        <v>2521</v>
      </c>
      <c r="C181" s="293" t="s">
        <v>1227</v>
      </c>
      <c r="D181" s="293" t="s">
        <v>2506</v>
      </c>
      <c r="E181" s="294" t="s">
        <v>2524</v>
      </c>
      <c r="F181" s="295" t="s">
        <v>2534</v>
      </c>
      <c r="G181" s="375" t="s">
        <v>2535</v>
      </c>
      <c r="H181" s="290">
        <v>1</v>
      </c>
      <c r="I181" s="312">
        <v>0.57129999999999992</v>
      </c>
      <c r="J181" s="297" t="s">
        <v>2218</v>
      </c>
      <c r="K181" s="290">
        <v>0</v>
      </c>
      <c r="L181" s="302" t="s">
        <v>2220</v>
      </c>
      <c r="M181" s="303"/>
    </row>
    <row r="182" spans="1:15" s="304" customFormat="1">
      <c r="A182" s="260"/>
      <c r="B182" s="282" t="s">
        <v>2536</v>
      </c>
      <c r="C182" s="293" t="s">
        <v>2225</v>
      </c>
      <c r="D182" s="293" t="s">
        <v>2537</v>
      </c>
      <c r="E182" s="294" t="s">
        <v>2538</v>
      </c>
      <c r="F182" s="295" t="s">
        <v>2539</v>
      </c>
      <c r="G182" s="311" t="s">
        <v>2540</v>
      </c>
      <c r="H182" s="290">
        <v>5</v>
      </c>
      <c r="I182" s="297">
        <v>5.8999999999999997E-2</v>
      </c>
      <c r="J182" s="297" t="s">
        <v>2254</v>
      </c>
      <c r="K182" s="290">
        <v>5</v>
      </c>
      <c r="L182" s="302" t="s">
        <v>2220</v>
      </c>
      <c r="M182" s="303"/>
    </row>
    <row r="183" spans="1:15" s="304" customFormat="1">
      <c r="A183" s="260"/>
      <c r="B183" s="282" t="s">
        <v>2536</v>
      </c>
      <c r="C183" s="293" t="s">
        <v>2225</v>
      </c>
      <c r="D183" s="293" t="s">
        <v>2537</v>
      </c>
      <c r="E183" s="294" t="s">
        <v>2538</v>
      </c>
      <c r="F183" s="295" t="s">
        <v>2541</v>
      </c>
      <c r="G183" s="311" t="s">
        <v>2542</v>
      </c>
      <c r="H183" s="290">
        <v>3</v>
      </c>
      <c r="I183" s="297">
        <v>3.6000000000000004E-2</v>
      </c>
      <c r="J183" s="297" t="s">
        <v>2254</v>
      </c>
      <c r="K183" s="290">
        <v>2</v>
      </c>
      <c r="L183" s="299">
        <f>0.0119*2</f>
        <v>2.3800000000000002E-2</v>
      </c>
      <c r="M183" s="303"/>
    </row>
    <row r="184" spans="1:15" s="304" customFormat="1">
      <c r="A184" s="260"/>
      <c r="B184" s="282" t="s">
        <v>2536</v>
      </c>
      <c r="C184" s="293" t="s">
        <v>2251</v>
      </c>
      <c r="D184" s="293" t="s">
        <v>2543</v>
      </c>
      <c r="E184" s="294" t="s">
        <v>2275</v>
      </c>
      <c r="F184" s="412" t="s">
        <v>2544</v>
      </c>
      <c r="G184" s="311" t="s">
        <v>2545</v>
      </c>
      <c r="H184" s="290">
        <v>0</v>
      </c>
      <c r="I184" s="297">
        <v>0</v>
      </c>
      <c r="J184" s="297" t="s">
        <v>2254</v>
      </c>
      <c r="K184" s="290">
        <v>0</v>
      </c>
      <c r="L184" s="302" t="s">
        <v>2220</v>
      </c>
      <c r="M184" s="303"/>
    </row>
    <row r="185" spans="1:15" s="304" customFormat="1">
      <c r="A185" s="260"/>
      <c r="B185" s="282" t="s">
        <v>2536</v>
      </c>
      <c r="C185" s="293" t="s">
        <v>2251</v>
      </c>
      <c r="D185" s="293" t="s">
        <v>2543</v>
      </c>
      <c r="E185" s="294" t="s">
        <v>2275</v>
      </c>
      <c r="F185" s="295" t="s">
        <v>2546</v>
      </c>
      <c r="G185" s="311" t="s">
        <v>2547</v>
      </c>
      <c r="H185" s="290">
        <v>1</v>
      </c>
      <c r="I185" s="297">
        <v>1.54E-2</v>
      </c>
      <c r="J185" s="297" t="s">
        <v>2254</v>
      </c>
      <c r="K185" s="290">
        <v>1</v>
      </c>
      <c r="L185" s="302" t="s">
        <v>2220</v>
      </c>
      <c r="M185" s="303"/>
    </row>
    <row r="186" spans="1:15" s="304" customFormat="1" ht="27">
      <c r="A186" s="260"/>
      <c r="B186" s="282" t="s">
        <v>2536</v>
      </c>
      <c r="C186" s="293" t="s">
        <v>2225</v>
      </c>
      <c r="D186" s="293" t="s">
        <v>2537</v>
      </c>
      <c r="E186" s="294" t="s">
        <v>2538</v>
      </c>
      <c r="F186" s="295"/>
      <c r="G186" s="311"/>
      <c r="H186" s="290"/>
      <c r="I186" s="297"/>
      <c r="J186" s="413" t="s">
        <v>2548</v>
      </c>
      <c r="K186" s="290">
        <v>5</v>
      </c>
      <c r="L186" s="302">
        <f>0.0148*5</f>
        <v>7.400000000000001E-2</v>
      </c>
      <c r="M186" s="303"/>
    </row>
    <row r="187" spans="1:15" s="304" customFormat="1" ht="27">
      <c r="A187" s="260"/>
      <c r="B187" s="282" t="s">
        <v>2536</v>
      </c>
      <c r="C187" s="293" t="s">
        <v>2225</v>
      </c>
      <c r="D187" s="293" t="s">
        <v>2537</v>
      </c>
      <c r="E187" s="294" t="s">
        <v>2538</v>
      </c>
      <c r="F187" s="295"/>
      <c r="G187" s="311"/>
      <c r="H187" s="290"/>
      <c r="I187" s="297"/>
      <c r="J187" s="413" t="s">
        <v>2549</v>
      </c>
      <c r="K187" s="290">
        <v>2</v>
      </c>
      <c r="L187" s="302">
        <f>0.01172*2</f>
        <v>2.3439999999999999E-2</v>
      </c>
      <c r="M187" s="303"/>
    </row>
    <row r="188" spans="1:15" s="304" customFormat="1">
      <c r="A188" s="260"/>
      <c r="B188" s="282" t="s">
        <v>2536</v>
      </c>
      <c r="C188" s="293" t="s">
        <v>2225</v>
      </c>
      <c r="D188" s="293" t="s">
        <v>2537</v>
      </c>
      <c r="E188" s="294" t="s">
        <v>2538</v>
      </c>
      <c r="F188" s="295"/>
      <c r="G188" s="311"/>
      <c r="H188" s="290"/>
      <c r="I188" s="297"/>
      <c r="J188" s="385" t="s">
        <v>2550</v>
      </c>
      <c r="K188" s="290">
        <v>2</v>
      </c>
      <c r="L188" s="302">
        <f>0.0205*2</f>
        <v>4.1000000000000002E-2</v>
      </c>
      <c r="M188" s="303"/>
    </row>
    <row r="189" spans="1:15" s="304" customFormat="1">
      <c r="A189" s="260"/>
      <c r="B189" s="282" t="s">
        <v>2278</v>
      </c>
      <c r="C189" s="293" t="s">
        <v>2278</v>
      </c>
      <c r="D189" s="293" t="s">
        <v>2278</v>
      </c>
      <c r="E189" s="294" t="s">
        <v>2278</v>
      </c>
      <c r="F189" s="295"/>
      <c r="G189" s="311"/>
      <c r="H189" s="290"/>
      <c r="I189" s="297"/>
      <c r="J189" s="297"/>
      <c r="K189" s="290"/>
      <c r="L189" s="299"/>
      <c r="M189" s="303"/>
    </row>
    <row r="190" spans="1:15" s="304" customFormat="1">
      <c r="A190" s="260"/>
      <c r="B190" s="282" t="s">
        <v>115</v>
      </c>
      <c r="C190" s="293" t="s">
        <v>2225</v>
      </c>
      <c r="D190" s="293" t="s">
        <v>2551</v>
      </c>
      <c r="E190" s="294" t="s">
        <v>2538</v>
      </c>
      <c r="F190" s="295" t="s">
        <v>2552</v>
      </c>
      <c r="G190" s="311" t="s">
        <v>2553</v>
      </c>
      <c r="H190" s="290">
        <v>11</v>
      </c>
      <c r="I190" s="297">
        <v>2.75E-2</v>
      </c>
      <c r="J190" s="297" t="s">
        <v>2254</v>
      </c>
      <c r="K190" s="290">
        <v>0</v>
      </c>
      <c r="L190" s="302" t="s">
        <v>2220</v>
      </c>
      <c r="M190" s="303"/>
      <c r="N190" s="381">
        <f>SUM(L190:L205)</f>
        <v>1.0894000000000001</v>
      </c>
      <c r="O190" s="304" t="s">
        <v>2551</v>
      </c>
    </row>
    <row r="191" spans="1:15" s="304" customFormat="1">
      <c r="A191" s="260"/>
      <c r="B191" s="282" t="s">
        <v>115</v>
      </c>
      <c r="C191" s="293" t="s">
        <v>2225</v>
      </c>
      <c r="D191" s="293" t="s">
        <v>2551</v>
      </c>
      <c r="E191" s="294" t="s">
        <v>2538</v>
      </c>
      <c r="F191" s="295" t="s">
        <v>2554</v>
      </c>
      <c r="G191" s="311" t="s">
        <v>2555</v>
      </c>
      <c r="H191" s="290">
        <v>7</v>
      </c>
      <c r="I191" s="297">
        <v>1.7500000000000002E-2</v>
      </c>
      <c r="J191" s="297" t="s">
        <v>2254</v>
      </c>
      <c r="K191" s="290">
        <v>0</v>
      </c>
      <c r="L191" s="302" t="s">
        <v>2220</v>
      </c>
      <c r="M191" s="303"/>
    </row>
    <row r="192" spans="1:15" s="304" customFormat="1">
      <c r="A192" s="260"/>
      <c r="B192" s="282" t="s">
        <v>115</v>
      </c>
      <c r="C192" s="293" t="s">
        <v>2225</v>
      </c>
      <c r="D192" s="293" t="s">
        <v>2551</v>
      </c>
      <c r="E192" s="294" t="s">
        <v>2538</v>
      </c>
      <c r="F192" s="295" t="s">
        <v>2115</v>
      </c>
      <c r="G192" s="311" t="s">
        <v>2556</v>
      </c>
      <c r="H192" s="290">
        <v>15</v>
      </c>
      <c r="I192" s="297">
        <v>3.7499999999999999E-2</v>
      </c>
      <c r="J192" s="297" t="s">
        <v>2254</v>
      </c>
      <c r="K192" s="290">
        <v>0</v>
      </c>
      <c r="L192" s="302" t="s">
        <v>2220</v>
      </c>
      <c r="M192" s="303"/>
    </row>
    <row r="193" spans="1:13" s="304" customFormat="1">
      <c r="A193" s="260"/>
      <c r="B193" s="282" t="s">
        <v>115</v>
      </c>
      <c r="C193" s="293" t="s">
        <v>2225</v>
      </c>
      <c r="D193" s="293" t="s">
        <v>2551</v>
      </c>
      <c r="E193" s="294" t="s">
        <v>2538</v>
      </c>
      <c r="F193" s="295" t="s">
        <v>2557</v>
      </c>
      <c r="G193" s="311" t="s">
        <v>2558</v>
      </c>
      <c r="H193" s="290">
        <v>15</v>
      </c>
      <c r="I193" s="297">
        <v>3.7499999999999999E-2</v>
      </c>
      <c r="J193" s="297" t="s">
        <v>2254</v>
      </c>
      <c r="K193" s="290">
        <v>0</v>
      </c>
      <c r="L193" s="302" t="s">
        <v>2220</v>
      </c>
      <c r="M193" s="303"/>
    </row>
    <row r="194" spans="1:13" s="304" customFormat="1" ht="40.5">
      <c r="A194" s="260"/>
      <c r="B194" s="282" t="s">
        <v>115</v>
      </c>
      <c r="C194" s="293" t="s">
        <v>2225</v>
      </c>
      <c r="D194" s="293" t="s">
        <v>2551</v>
      </c>
      <c r="E194" s="294" t="s">
        <v>2538</v>
      </c>
      <c r="F194" s="295" t="s">
        <v>2559</v>
      </c>
      <c r="G194" s="311" t="s">
        <v>2560</v>
      </c>
      <c r="H194" s="290">
        <v>4</v>
      </c>
      <c r="I194" s="297">
        <v>0.30399999999999999</v>
      </c>
      <c r="J194" s="307" t="s">
        <v>2561</v>
      </c>
      <c r="K194" s="369">
        <v>0</v>
      </c>
      <c r="L194" s="302" t="s">
        <v>2220</v>
      </c>
      <c r="M194" s="303"/>
    </row>
    <row r="195" spans="1:13" s="304" customFormat="1">
      <c r="A195" s="260"/>
      <c r="B195" s="282" t="s">
        <v>115</v>
      </c>
      <c r="C195" s="293" t="s">
        <v>2225</v>
      </c>
      <c r="D195" s="293" t="s">
        <v>2551</v>
      </c>
      <c r="E195" s="294" t="s">
        <v>2538</v>
      </c>
      <c r="F195" s="295" t="s">
        <v>2562</v>
      </c>
      <c r="G195" s="311" t="s">
        <v>2563</v>
      </c>
      <c r="H195" s="290">
        <v>6</v>
      </c>
      <c r="I195" s="297">
        <v>0.45599999999999996</v>
      </c>
      <c r="J195" s="297" t="s">
        <v>2218</v>
      </c>
      <c r="K195" s="335">
        <v>0</v>
      </c>
      <c r="L195" s="302" t="s">
        <v>2220</v>
      </c>
      <c r="M195" s="303"/>
    </row>
    <row r="196" spans="1:13" s="304" customFormat="1">
      <c r="A196" s="260"/>
      <c r="B196" s="282" t="s">
        <v>115</v>
      </c>
      <c r="C196" s="293" t="s">
        <v>2225</v>
      </c>
      <c r="D196" s="293" t="s">
        <v>115</v>
      </c>
      <c r="E196" s="294" t="s">
        <v>2538</v>
      </c>
      <c r="F196" s="295" t="s">
        <v>2564</v>
      </c>
      <c r="G196" s="311" t="s">
        <v>2565</v>
      </c>
      <c r="H196" s="290">
        <v>6</v>
      </c>
      <c r="I196" s="297">
        <v>1.4999999999999999E-2</v>
      </c>
      <c r="J196" s="297" t="s">
        <v>2254</v>
      </c>
      <c r="K196" s="290">
        <v>0</v>
      </c>
      <c r="L196" s="302" t="s">
        <v>2220</v>
      </c>
      <c r="M196" s="303"/>
    </row>
    <row r="197" spans="1:13" s="304" customFormat="1" ht="27">
      <c r="A197" s="260"/>
      <c r="B197" s="282" t="s">
        <v>115</v>
      </c>
      <c r="C197" s="293" t="s">
        <v>2225</v>
      </c>
      <c r="D197" s="293" t="s">
        <v>2551</v>
      </c>
      <c r="E197" s="294" t="s">
        <v>2538</v>
      </c>
      <c r="F197" s="295"/>
      <c r="G197" s="311"/>
      <c r="H197" s="290"/>
      <c r="I197" s="297"/>
      <c r="J197" s="357" t="s">
        <v>2566</v>
      </c>
      <c r="K197" s="290">
        <v>62</v>
      </c>
      <c r="L197" s="299">
        <f>0.0087*62</f>
        <v>0.53939999999999999</v>
      </c>
      <c r="M197" s="303"/>
    </row>
    <row r="198" spans="1:13" s="304" customFormat="1">
      <c r="A198" s="260"/>
      <c r="B198" s="282" t="s">
        <v>115</v>
      </c>
      <c r="C198" s="293" t="s">
        <v>2225</v>
      </c>
      <c r="D198" s="293" t="s">
        <v>2551</v>
      </c>
      <c r="E198" s="294" t="s">
        <v>2538</v>
      </c>
      <c r="F198" s="295"/>
      <c r="G198" s="311"/>
      <c r="H198" s="290"/>
      <c r="I198" s="297"/>
      <c r="J198" s="312" t="s">
        <v>2567</v>
      </c>
      <c r="K198" s="290">
        <v>6</v>
      </c>
      <c r="L198" s="299">
        <f>0.0013*6</f>
        <v>7.7999999999999996E-3</v>
      </c>
      <c r="M198" s="303"/>
    </row>
    <row r="199" spans="1:13" s="304" customFormat="1">
      <c r="A199" s="260"/>
      <c r="B199" s="282" t="s">
        <v>115</v>
      </c>
      <c r="C199" s="293" t="s">
        <v>2225</v>
      </c>
      <c r="D199" s="293" t="s">
        <v>115</v>
      </c>
      <c r="E199" s="294" t="s">
        <v>2538</v>
      </c>
      <c r="F199" s="295"/>
      <c r="G199" s="311"/>
      <c r="H199" s="290"/>
      <c r="I199" s="297"/>
      <c r="J199" s="312" t="s">
        <v>2568</v>
      </c>
      <c r="K199" s="290">
        <v>6</v>
      </c>
      <c r="L199" s="299">
        <f>0.0705*6</f>
        <v>0.42299999999999993</v>
      </c>
      <c r="M199" s="303"/>
    </row>
    <row r="200" spans="1:13" s="304" customFormat="1">
      <c r="A200" s="260"/>
      <c r="B200" s="282" t="s">
        <v>115</v>
      </c>
      <c r="C200" s="293" t="s">
        <v>2225</v>
      </c>
      <c r="D200" s="293" t="s">
        <v>2551</v>
      </c>
      <c r="E200" s="294" t="s">
        <v>2538</v>
      </c>
      <c r="F200" s="295"/>
      <c r="G200" s="311"/>
      <c r="H200" s="290"/>
      <c r="I200" s="297"/>
      <c r="J200" s="312" t="s">
        <v>2569</v>
      </c>
      <c r="K200" s="290">
        <v>6</v>
      </c>
      <c r="L200" s="299">
        <f>0.0025*6</f>
        <v>1.4999999999999999E-2</v>
      </c>
      <c r="M200" s="303"/>
    </row>
    <row r="201" spans="1:13" s="304" customFormat="1">
      <c r="A201" s="260"/>
      <c r="B201" s="282" t="s">
        <v>115</v>
      </c>
      <c r="C201" s="293" t="s">
        <v>2225</v>
      </c>
      <c r="D201" s="293" t="s">
        <v>2551</v>
      </c>
      <c r="E201" s="294" t="s">
        <v>2538</v>
      </c>
      <c r="F201" s="295"/>
      <c r="G201" s="311"/>
      <c r="H201" s="290"/>
      <c r="I201" s="297"/>
      <c r="J201" s="312" t="s">
        <v>2570</v>
      </c>
      <c r="K201" s="290">
        <v>13</v>
      </c>
      <c r="L201" s="299">
        <f>0.0025*13</f>
        <v>3.2500000000000001E-2</v>
      </c>
      <c r="M201" s="303"/>
    </row>
    <row r="202" spans="1:13" s="304" customFormat="1">
      <c r="A202" s="260"/>
      <c r="B202" s="282" t="s">
        <v>115</v>
      </c>
      <c r="C202" s="293" t="s">
        <v>2225</v>
      </c>
      <c r="D202" s="293" t="s">
        <v>115</v>
      </c>
      <c r="E202" s="294" t="s">
        <v>2538</v>
      </c>
      <c r="F202" s="295"/>
      <c r="G202" s="311"/>
      <c r="H202" s="290"/>
      <c r="I202" s="297"/>
      <c r="J202" s="312" t="s">
        <v>2571</v>
      </c>
      <c r="K202" s="290">
        <v>21</v>
      </c>
      <c r="L202" s="299">
        <f>0.0025*21</f>
        <v>5.2499999999999998E-2</v>
      </c>
      <c r="M202" s="303"/>
    </row>
    <row r="203" spans="1:13" s="304" customFormat="1">
      <c r="A203" s="260"/>
      <c r="B203" s="282" t="s">
        <v>115</v>
      </c>
      <c r="C203" s="293" t="s">
        <v>2225</v>
      </c>
      <c r="D203" s="293" t="s">
        <v>2572</v>
      </c>
      <c r="E203" s="294" t="s">
        <v>2538</v>
      </c>
      <c r="F203" s="295"/>
      <c r="G203" s="311"/>
      <c r="H203" s="290"/>
      <c r="I203" s="297"/>
      <c r="J203" s="312" t="s">
        <v>2573</v>
      </c>
      <c r="K203" s="290">
        <v>6</v>
      </c>
      <c r="L203" s="299">
        <f>0.0032*6</f>
        <v>1.9200000000000002E-2</v>
      </c>
      <c r="M203" s="303"/>
    </row>
    <row r="204" spans="1:13" s="304" customFormat="1">
      <c r="A204" s="260"/>
      <c r="B204" s="282" t="s">
        <v>115</v>
      </c>
      <c r="C204" s="293" t="s">
        <v>2225</v>
      </c>
      <c r="D204" s="293" t="s">
        <v>115</v>
      </c>
      <c r="E204" s="294" t="s">
        <v>2538</v>
      </c>
      <c r="F204" s="295"/>
      <c r="G204" s="311"/>
      <c r="H204" s="290"/>
      <c r="I204" s="297"/>
      <c r="J204" s="312" t="s">
        <v>2574</v>
      </c>
      <c r="K204" s="290">
        <v>4</v>
      </c>
      <c r="L204" s="302" t="s">
        <v>2219</v>
      </c>
      <c r="M204" s="303"/>
    </row>
    <row r="205" spans="1:13" s="304" customFormat="1" ht="14.25" thickBot="1">
      <c r="A205" s="260"/>
      <c r="B205" s="314"/>
      <c r="C205" s="315"/>
      <c r="D205" s="315"/>
      <c r="E205" s="316"/>
      <c r="F205" s="378"/>
      <c r="G205" s="318"/>
      <c r="H205" s="322"/>
      <c r="I205" s="320"/>
      <c r="J205" s="320"/>
      <c r="K205" s="322"/>
      <c r="L205" s="323"/>
      <c r="M205" s="324"/>
    </row>
    <row r="206" spans="1:13" s="304" customFormat="1" ht="27">
      <c r="A206" s="260"/>
      <c r="B206" s="1763" t="s">
        <v>2575</v>
      </c>
      <c r="C206" s="391" t="s">
        <v>133</v>
      </c>
      <c r="D206" s="391" t="s">
        <v>133</v>
      </c>
      <c r="E206" s="392" t="s">
        <v>2576</v>
      </c>
      <c r="F206" s="414" t="s">
        <v>2577</v>
      </c>
      <c r="G206" s="394" t="s">
        <v>2578</v>
      </c>
      <c r="H206" s="395">
        <v>1</v>
      </c>
      <c r="I206" s="396">
        <v>0.63</v>
      </c>
      <c r="J206" s="415" t="s">
        <v>2579</v>
      </c>
      <c r="K206" s="416">
        <v>1</v>
      </c>
      <c r="L206" s="417" t="s">
        <v>2580</v>
      </c>
      <c r="M206" s="380"/>
    </row>
    <row r="207" spans="1:13" s="304" customFormat="1" ht="45.75" customHeight="1">
      <c r="A207" s="260"/>
      <c r="B207" s="1764"/>
      <c r="C207" s="293" t="s">
        <v>133</v>
      </c>
      <c r="D207" s="293" t="s">
        <v>133</v>
      </c>
      <c r="E207" s="294" t="s">
        <v>2576</v>
      </c>
      <c r="F207" s="295" t="s">
        <v>2581</v>
      </c>
      <c r="G207" s="311" t="s">
        <v>2582</v>
      </c>
      <c r="H207" s="290">
        <v>1</v>
      </c>
      <c r="I207" s="297">
        <v>0.63</v>
      </c>
      <c r="J207" s="298" t="s">
        <v>2583</v>
      </c>
      <c r="K207" s="335">
        <v>1</v>
      </c>
      <c r="L207" s="302" t="s">
        <v>2580</v>
      </c>
      <c r="M207" s="303"/>
    </row>
    <row r="208" spans="1:13" s="304" customFormat="1" ht="175.5">
      <c r="A208" s="260"/>
      <c r="B208" s="1764"/>
      <c r="C208" s="293" t="s">
        <v>133</v>
      </c>
      <c r="D208" s="293" t="s">
        <v>2278</v>
      </c>
      <c r="E208" s="294"/>
      <c r="F208" s="295"/>
      <c r="G208" s="311"/>
      <c r="H208" s="290"/>
      <c r="I208" s="297"/>
      <c r="J208" s="355" t="s">
        <v>2584</v>
      </c>
      <c r="K208" s="335">
        <v>1</v>
      </c>
      <c r="L208" s="302" t="s">
        <v>2580</v>
      </c>
      <c r="M208" s="303"/>
    </row>
    <row r="209" spans="1:15" s="304" customFormat="1">
      <c r="A209" s="260"/>
      <c r="B209" s="1764"/>
      <c r="C209" s="293" t="s">
        <v>2585</v>
      </c>
      <c r="D209" s="293" t="s">
        <v>1324</v>
      </c>
      <c r="E209" s="294"/>
      <c r="F209" s="295"/>
      <c r="G209" s="311"/>
      <c r="H209" s="290"/>
      <c r="I209" s="297"/>
      <c r="J209" s="298" t="s">
        <v>2586</v>
      </c>
      <c r="K209" s="335">
        <v>1</v>
      </c>
      <c r="L209" s="302" t="s">
        <v>2580</v>
      </c>
      <c r="M209" s="303"/>
    </row>
    <row r="210" spans="1:15" s="304" customFormat="1">
      <c r="A210" s="260"/>
      <c r="B210" s="1764"/>
      <c r="C210" s="293" t="s">
        <v>1311</v>
      </c>
      <c r="D210" s="293" t="s">
        <v>2587</v>
      </c>
      <c r="E210" s="294"/>
      <c r="F210" s="295"/>
      <c r="G210" s="311"/>
      <c r="H210" s="290"/>
      <c r="I210" s="297"/>
      <c r="J210" s="418" t="s">
        <v>2588</v>
      </c>
      <c r="K210" s="335">
        <v>1</v>
      </c>
      <c r="L210" s="299"/>
      <c r="M210" s="303"/>
    </row>
    <row r="211" spans="1:15" s="304" customFormat="1" ht="27">
      <c r="A211" s="260"/>
      <c r="B211" s="1764"/>
      <c r="C211" s="293" t="s">
        <v>1311</v>
      </c>
      <c r="D211" s="293" t="s">
        <v>2587</v>
      </c>
      <c r="E211" s="294"/>
      <c r="F211" s="295"/>
      <c r="G211" s="311"/>
      <c r="H211" s="290"/>
      <c r="I211" s="297"/>
      <c r="J211" s="418" t="s">
        <v>2589</v>
      </c>
      <c r="K211" s="335">
        <v>1</v>
      </c>
      <c r="L211" s="299"/>
      <c r="M211" s="303"/>
    </row>
    <row r="212" spans="1:15" s="304" customFormat="1" ht="14.25" thickBot="1">
      <c r="A212" s="260"/>
      <c r="B212" s="1765"/>
      <c r="C212" s="315"/>
      <c r="D212" s="315"/>
      <c r="E212" s="316"/>
      <c r="F212" s="378"/>
      <c r="G212" s="318"/>
      <c r="H212" s="322"/>
      <c r="I212" s="320"/>
      <c r="J212" s="419"/>
      <c r="K212" s="420"/>
      <c r="L212" s="323"/>
      <c r="M212" s="324"/>
    </row>
    <row r="213" spans="1:15" s="304" customFormat="1">
      <c r="A213" s="260"/>
      <c r="B213" s="325" t="s">
        <v>1324</v>
      </c>
      <c r="C213" s="391" t="s">
        <v>1324</v>
      </c>
      <c r="D213" s="391" t="s">
        <v>1324</v>
      </c>
      <c r="E213" s="392" t="s">
        <v>2590</v>
      </c>
      <c r="F213" s="414" t="s">
        <v>2591</v>
      </c>
      <c r="G213" s="394" t="s">
        <v>2592</v>
      </c>
      <c r="H213" s="395">
        <v>1</v>
      </c>
      <c r="I213" s="421" t="s">
        <v>2593</v>
      </c>
      <c r="J213" s="422" t="s">
        <v>2594</v>
      </c>
      <c r="K213" s="395">
        <v>1</v>
      </c>
      <c r="L213" s="417" t="s">
        <v>2580</v>
      </c>
      <c r="M213" s="380"/>
    </row>
    <row r="214" spans="1:15" s="304" customFormat="1" ht="14.25" thickBot="1">
      <c r="A214" s="260"/>
      <c r="B214" s="314" t="s">
        <v>2278</v>
      </c>
      <c r="C214" s="315" t="s">
        <v>2278</v>
      </c>
      <c r="D214" s="315" t="s">
        <v>2278</v>
      </c>
      <c r="E214" s="316" t="s">
        <v>2278</v>
      </c>
      <c r="F214" s="378"/>
      <c r="G214" s="318"/>
      <c r="H214" s="322"/>
      <c r="I214" s="423"/>
      <c r="J214" s="320"/>
      <c r="K214" s="322"/>
      <c r="L214" s="323"/>
      <c r="M214" s="324"/>
    </row>
    <row r="215" spans="1:15" s="304" customFormat="1">
      <c r="A215" s="260"/>
      <c r="B215" s="325" t="s">
        <v>1311</v>
      </c>
      <c r="C215" s="391" t="s">
        <v>1311</v>
      </c>
      <c r="D215" s="391" t="s">
        <v>1321</v>
      </c>
      <c r="E215" s="392" t="s">
        <v>2595</v>
      </c>
      <c r="F215" s="414" t="s">
        <v>2596</v>
      </c>
      <c r="G215" s="394" t="s">
        <v>2597</v>
      </c>
      <c r="H215" s="395">
        <v>1</v>
      </c>
      <c r="I215" s="424">
        <v>0.28000000000000003</v>
      </c>
      <c r="J215" s="396" t="s">
        <v>2217</v>
      </c>
      <c r="K215" s="395">
        <v>0</v>
      </c>
      <c r="L215" s="397"/>
      <c r="M215" s="380"/>
      <c r="N215" s="304">
        <f>SUM(L215:L234)</f>
        <v>4.0469999999999997</v>
      </c>
      <c r="O215" s="304" t="s">
        <v>2598</v>
      </c>
    </row>
    <row r="216" spans="1:15" s="304" customFormat="1">
      <c r="A216" s="260"/>
      <c r="B216" s="282" t="s">
        <v>1311</v>
      </c>
      <c r="C216" s="293" t="s">
        <v>1311</v>
      </c>
      <c r="D216" s="293" t="s">
        <v>389</v>
      </c>
      <c r="E216" s="294" t="s">
        <v>2590</v>
      </c>
      <c r="F216" s="295" t="s">
        <v>2599</v>
      </c>
      <c r="G216" s="311" t="s">
        <v>2600</v>
      </c>
      <c r="H216" s="290">
        <v>1</v>
      </c>
      <c r="I216" s="297">
        <v>0.57999999999999996</v>
      </c>
      <c r="J216" s="336" t="s">
        <v>2601</v>
      </c>
      <c r="K216" s="290">
        <v>0</v>
      </c>
      <c r="L216" s="299"/>
      <c r="M216" s="303"/>
    </row>
    <row r="217" spans="1:15" s="304" customFormat="1">
      <c r="A217" s="260"/>
      <c r="B217" s="282" t="s">
        <v>1311</v>
      </c>
      <c r="C217" s="293" t="s">
        <v>1311</v>
      </c>
      <c r="D217" s="293" t="s">
        <v>1321</v>
      </c>
      <c r="E217" s="294" t="s">
        <v>2595</v>
      </c>
      <c r="F217" s="295" t="s">
        <v>2602</v>
      </c>
      <c r="G217" s="311" t="s">
        <v>2603</v>
      </c>
      <c r="H217" s="290">
        <v>1</v>
      </c>
      <c r="I217" s="297">
        <v>0.17799999999999999</v>
      </c>
      <c r="J217" s="336" t="s">
        <v>2217</v>
      </c>
      <c r="K217" s="290">
        <v>0</v>
      </c>
      <c r="L217" s="302" t="s">
        <v>2219</v>
      </c>
      <c r="M217" s="303"/>
    </row>
    <row r="218" spans="1:15" s="304" customFormat="1">
      <c r="A218" s="260"/>
      <c r="B218" s="282" t="s">
        <v>1311</v>
      </c>
      <c r="C218" s="293" t="s">
        <v>1311</v>
      </c>
      <c r="D218" s="293" t="s">
        <v>1321</v>
      </c>
      <c r="E218" s="294" t="s">
        <v>2595</v>
      </c>
      <c r="F218" s="295" t="s">
        <v>2604</v>
      </c>
      <c r="G218" s="311" t="s">
        <v>2605</v>
      </c>
      <c r="H218" s="290">
        <v>1</v>
      </c>
      <c r="I218" s="297">
        <v>0.156</v>
      </c>
      <c r="J218" s="336" t="s">
        <v>2217</v>
      </c>
      <c r="K218" s="290">
        <v>0</v>
      </c>
      <c r="L218" s="302" t="s">
        <v>2219</v>
      </c>
      <c r="M218" s="303"/>
    </row>
    <row r="219" spans="1:15" s="304" customFormat="1">
      <c r="A219" s="260"/>
      <c r="B219" s="282" t="s">
        <v>1311</v>
      </c>
      <c r="C219" s="293" t="s">
        <v>1311</v>
      </c>
      <c r="D219" s="293" t="s">
        <v>1321</v>
      </c>
      <c r="E219" s="294" t="s">
        <v>2595</v>
      </c>
      <c r="F219" s="295" t="s">
        <v>2606</v>
      </c>
      <c r="G219" s="311" t="s">
        <v>2607</v>
      </c>
      <c r="H219" s="290">
        <v>1</v>
      </c>
      <c r="I219" s="312">
        <f>118/1000</f>
        <v>0.11799999999999999</v>
      </c>
      <c r="J219" s="297" t="s">
        <v>2608</v>
      </c>
      <c r="K219" s="290">
        <v>1</v>
      </c>
      <c r="L219" s="302">
        <v>0.14799999999999999</v>
      </c>
      <c r="M219" s="303"/>
    </row>
    <row r="220" spans="1:15" s="304" customFormat="1">
      <c r="A220" s="260"/>
      <c r="B220" s="282" t="s">
        <v>1311</v>
      </c>
      <c r="C220" s="293" t="s">
        <v>1311</v>
      </c>
      <c r="D220" s="293" t="s">
        <v>1321</v>
      </c>
      <c r="E220" s="294" t="s">
        <v>2595</v>
      </c>
      <c r="F220" s="295" t="s">
        <v>2609</v>
      </c>
      <c r="G220" s="311" t="s">
        <v>2610</v>
      </c>
      <c r="H220" s="290">
        <v>1</v>
      </c>
      <c r="I220" s="312">
        <f>128/1000</f>
        <v>0.128</v>
      </c>
      <c r="J220" s="297" t="s">
        <v>2611</v>
      </c>
      <c r="K220" s="290">
        <v>1</v>
      </c>
      <c r="L220" s="302">
        <v>0.13900000000000001</v>
      </c>
      <c r="M220" s="303"/>
    </row>
    <row r="221" spans="1:15" s="304" customFormat="1">
      <c r="A221" s="260"/>
      <c r="B221" s="282" t="s">
        <v>1311</v>
      </c>
      <c r="C221" s="293" t="s">
        <v>1311</v>
      </c>
      <c r="D221" s="293" t="s">
        <v>1321</v>
      </c>
      <c r="E221" s="294" t="s">
        <v>2595</v>
      </c>
      <c r="F221" s="295" t="s">
        <v>2612</v>
      </c>
      <c r="G221" s="311" t="s">
        <v>2613</v>
      </c>
      <c r="H221" s="290">
        <v>1</v>
      </c>
      <c r="I221" s="297">
        <v>0.08</v>
      </c>
      <c r="J221" s="297" t="s">
        <v>2218</v>
      </c>
      <c r="K221" s="290">
        <v>0</v>
      </c>
      <c r="L221" s="302" t="s">
        <v>2220</v>
      </c>
      <c r="M221" s="303"/>
    </row>
    <row r="222" spans="1:15" s="304" customFormat="1">
      <c r="A222" s="260"/>
      <c r="B222" s="282" t="s">
        <v>1311</v>
      </c>
      <c r="C222" s="293" t="s">
        <v>1311</v>
      </c>
      <c r="D222" s="293" t="s">
        <v>1321</v>
      </c>
      <c r="E222" s="294" t="s">
        <v>2595</v>
      </c>
      <c r="F222" s="295" t="s">
        <v>2614</v>
      </c>
      <c r="G222" s="311" t="s">
        <v>2615</v>
      </c>
      <c r="H222" s="290">
        <v>1</v>
      </c>
      <c r="I222" s="297">
        <f>570/1000</f>
        <v>0.56999999999999995</v>
      </c>
      <c r="J222" s="297"/>
      <c r="K222" s="290">
        <v>0</v>
      </c>
      <c r="L222" s="302" t="s">
        <v>2220</v>
      </c>
      <c r="M222" s="303"/>
    </row>
    <row r="223" spans="1:15" s="304" customFormat="1">
      <c r="A223" s="260"/>
      <c r="B223" s="282" t="s">
        <v>1311</v>
      </c>
      <c r="C223" s="293" t="s">
        <v>1311</v>
      </c>
      <c r="D223" s="293" t="s">
        <v>2616</v>
      </c>
      <c r="E223" s="294" t="s">
        <v>2590</v>
      </c>
      <c r="F223" s="295" t="s">
        <v>2617</v>
      </c>
      <c r="G223" s="311" t="s">
        <v>2618</v>
      </c>
      <c r="H223" s="290">
        <v>1</v>
      </c>
      <c r="I223" s="297">
        <v>0.52</v>
      </c>
      <c r="J223" s="297" t="s">
        <v>2619</v>
      </c>
      <c r="K223" s="290">
        <v>1</v>
      </c>
      <c r="L223" s="302">
        <v>0.6</v>
      </c>
      <c r="M223" s="303"/>
    </row>
    <row r="224" spans="1:15" s="304" customFormat="1">
      <c r="A224" s="260"/>
      <c r="B224" s="282" t="s">
        <v>1311</v>
      </c>
      <c r="C224" s="293" t="s">
        <v>1311</v>
      </c>
      <c r="D224" s="293" t="s">
        <v>2616</v>
      </c>
      <c r="E224" s="294" t="s">
        <v>2590</v>
      </c>
      <c r="F224" s="295" t="s">
        <v>2620</v>
      </c>
      <c r="G224" s="311" t="s">
        <v>2621</v>
      </c>
      <c r="H224" s="290">
        <v>1</v>
      </c>
      <c r="I224" s="297">
        <v>0.32</v>
      </c>
      <c r="J224" s="297"/>
      <c r="K224" s="290">
        <v>0</v>
      </c>
      <c r="L224" s="302" t="s">
        <v>2220</v>
      </c>
      <c r="M224" s="303"/>
    </row>
    <row r="225" spans="1:17" s="304" customFormat="1" ht="27">
      <c r="A225" s="260"/>
      <c r="B225" s="282" t="s">
        <v>1311</v>
      </c>
      <c r="C225" s="293" t="s">
        <v>1311</v>
      </c>
      <c r="D225" s="293" t="s">
        <v>2587</v>
      </c>
      <c r="E225" s="294" t="s">
        <v>2590</v>
      </c>
      <c r="F225" s="295" t="s">
        <v>2622</v>
      </c>
      <c r="G225" s="334" t="s">
        <v>2623</v>
      </c>
      <c r="H225" s="290">
        <v>1</v>
      </c>
      <c r="I225" s="297">
        <v>1.5</v>
      </c>
      <c r="J225" s="307" t="s">
        <v>2624</v>
      </c>
      <c r="K225" s="290">
        <v>0</v>
      </c>
      <c r="L225" s="302" t="s">
        <v>2220</v>
      </c>
      <c r="M225" s="303"/>
    </row>
    <row r="226" spans="1:17" s="304" customFormat="1">
      <c r="A226" s="260"/>
      <c r="B226" s="282"/>
      <c r="C226" s="293"/>
      <c r="D226" s="293"/>
      <c r="E226" s="294"/>
      <c r="F226" s="295"/>
      <c r="G226" s="334"/>
      <c r="H226" s="290"/>
      <c r="I226" s="297"/>
      <c r="J226" s="418" t="s">
        <v>2625</v>
      </c>
      <c r="K226" s="290">
        <v>1</v>
      </c>
      <c r="L226" s="299"/>
      <c r="M226" s="303"/>
    </row>
    <row r="227" spans="1:17" s="304" customFormat="1" ht="27">
      <c r="A227" s="260"/>
      <c r="B227" s="282" t="s">
        <v>1311</v>
      </c>
      <c r="C227" s="293" t="s">
        <v>1311</v>
      </c>
      <c r="D227" s="293" t="s">
        <v>2587</v>
      </c>
      <c r="E227" s="294" t="s">
        <v>2590</v>
      </c>
      <c r="F227" s="295"/>
      <c r="G227" s="334"/>
      <c r="H227" s="290"/>
      <c r="I227" s="297"/>
      <c r="J227" s="298" t="s">
        <v>2626</v>
      </c>
      <c r="K227" s="290">
        <v>1</v>
      </c>
      <c r="L227" s="299">
        <v>0.25</v>
      </c>
      <c r="M227" s="303"/>
    </row>
    <row r="228" spans="1:17" s="304" customFormat="1" ht="27">
      <c r="A228" s="260"/>
      <c r="B228" s="282" t="s">
        <v>1311</v>
      </c>
      <c r="C228" s="293" t="s">
        <v>1311</v>
      </c>
      <c r="D228" s="293" t="s">
        <v>2587</v>
      </c>
      <c r="E228" s="294"/>
      <c r="F228" s="295"/>
      <c r="G228" s="334"/>
      <c r="H228" s="290"/>
      <c r="I228" s="297"/>
      <c r="J228" s="298" t="s">
        <v>2627</v>
      </c>
      <c r="K228" s="290">
        <v>1</v>
      </c>
      <c r="L228" s="299">
        <v>0.6</v>
      </c>
      <c r="M228" s="303"/>
    </row>
    <row r="229" spans="1:17" s="304" customFormat="1">
      <c r="A229" s="260"/>
      <c r="B229" s="282" t="s">
        <v>1311</v>
      </c>
      <c r="C229" s="293" t="s">
        <v>1311</v>
      </c>
      <c r="D229" s="293" t="s">
        <v>2628</v>
      </c>
      <c r="E229" s="294" t="s">
        <v>2595</v>
      </c>
      <c r="F229" s="295"/>
      <c r="G229" s="334"/>
      <c r="H229" s="290"/>
      <c r="I229" s="297"/>
      <c r="J229" s="298" t="s">
        <v>2629</v>
      </c>
      <c r="K229" s="290">
        <v>1</v>
      </c>
      <c r="L229" s="425">
        <v>2</v>
      </c>
      <c r="M229" s="303"/>
    </row>
    <row r="230" spans="1:17" s="304" customFormat="1" ht="27">
      <c r="A230" s="260"/>
      <c r="B230" s="282" t="s">
        <v>1311</v>
      </c>
      <c r="C230" s="293" t="s">
        <v>1311</v>
      </c>
      <c r="D230" s="293" t="s">
        <v>1321</v>
      </c>
      <c r="E230" s="294" t="s">
        <v>2595</v>
      </c>
      <c r="F230" s="295"/>
      <c r="G230" s="334"/>
      <c r="H230" s="290"/>
      <c r="I230" s="297"/>
      <c r="J230" s="298" t="s">
        <v>2630</v>
      </c>
      <c r="K230" s="290">
        <v>1</v>
      </c>
      <c r="L230" s="299">
        <v>0.11</v>
      </c>
      <c r="M230" s="303"/>
    </row>
    <row r="231" spans="1:17" s="304" customFormat="1" ht="27">
      <c r="A231" s="260"/>
      <c r="B231" s="282" t="s">
        <v>1311</v>
      </c>
      <c r="C231" s="293" t="s">
        <v>1311</v>
      </c>
      <c r="D231" s="293" t="s">
        <v>1321</v>
      </c>
      <c r="E231" s="294" t="s">
        <v>2595</v>
      </c>
      <c r="F231" s="295"/>
      <c r="G231" s="334"/>
      <c r="H231" s="290"/>
      <c r="I231" s="297"/>
      <c r="J231" s="298" t="s">
        <v>2631</v>
      </c>
      <c r="K231" s="290">
        <v>1</v>
      </c>
      <c r="L231" s="299">
        <v>0.2</v>
      </c>
      <c r="M231" s="303"/>
    </row>
    <row r="232" spans="1:17" s="304" customFormat="1">
      <c r="A232" s="260"/>
      <c r="B232" s="282"/>
      <c r="C232" s="293"/>
      <c r="D232" s="293"/>
      <c r="E232" s="294"/>
      <c r="F232" s="295"/>
      <c r="G232" s="334"/>
      <c r="H232" s="290"/>
      <c r="I232" s="297"/>
      <c r="J232" s="298"/>
      <c r="K232" s="290"/>
      <c r="L232" s="299"/>
      <c r="M232" s="303"/>
    </row>
    <row r="233" spans="1:17" s="304" customFormat="1">
      <c r="A233" s="260"/>
      <c r="B233" s="282"/>
      <c r="C233" s="293"/>
      <c r="D233" s="293"/>
      <c r="E233" s="294"/>
      <c r="F233" s="295"/>
      <c r="G233" s="334"/>
      <c r="H233" s="290"/>
      <c r="I233" s="297"/>
      <c r="J233" s="426"/>
      <c r="K233" s="290"/>
      <c r="L233" s="299"/>
      <c r="M233" s="303"/>
    </row>
    <row r="234" spans="1:17" s="304" customFormat="1" ht="14.25" thickBot="1">
      <c r="A234" s="260"/>
      <c r="B234" s="314"/>
      <c r="C234" s="315"/>
      <c r="D234" s="315"/>
      <c r="E234" s="316"/>
      <c r="F234" s="378"/>
      <c r="G234" s="427"/>
      <c r="H234" s="322"/>
      <c r="I234" s="320"/>
      <c r="J234" s="320"/>
      <c r="K234" s="322"/>
      <c r="L234" s="323"/>
      <c r="M234" s="324"/>
    </row>
    <row r="235" spans="1:17" s="304" customFormat="1">
      <c r="A235" s="260"/>
      <c r="B235" s="325" t="s">
        <v>2632</v>
      </c>
      <c r="C235" s="391" t="s">
        <v>1310</v>
      </c>
      <c r="D235" s="391" t="s">
        <v>1310</v>
      </c>
      <c r="E235" s="392" t="s">
        <v>2633</v>
      </c>
      <c r="F235" s="414" t="s">
        <v>2634</v>
      </c>
      <c r="G235" s="394" t="s">
        <v>2635</v>
      </c>
      <c r="H235" s="395">
        <v>1</v>
      </c>
      <c r="I235" s="396">
        <v>0.312</v>
      </c>
      <c r="J235" s="1766" t="s">
        <v>2636</v>
      </c>
      <c r="K235" s="1768">
        <v>1</v>
      </c>
      <c r="L235" s="1770">
        <v>7.9</v>
      </c>
      <c r="M235" s="380"/>
      <c r="N235" s="304">
        <f>L235</f>
        <v>7.9</v>
      </c>
      <c r="O235" s="304" t="s">
        <v>2637</v>
      </c>
    </row>
    <row r="236" spans="1:17" s="304" customFormat="1" ht="14.25" thickBot="1">
      <c r="A236" s="260"/>
      <c r="B236" s="314" t="s">
        <v>1310</v>
      </c>
      <c r="C236" s="315" t="s">
        <v>1310</v>
      </c>
      <c r="D236" s="315" t="s">
        <v>1310</v>
      </c>
      <c r="E236" s="316" t="s">
        <v>2633</v>
      </c>
      <c r="F236" s="378" t="s">
        <v>2638</v>
      </c>
      <c r="G236" s="318" t="s">
        <v>2639</v>
      </c>
      <c r="H236" s="322">
        <v>1</v>
      </c>
      <c r="I236" s="320">
        <v>0.33</v>
      </c>
      <c r="J236" s="1767"/>
      <c r="K236" s="1769"/>
      <c r="L236" s="1771"/>
      <c r="M236" s="324"/>
    </row>
    <row r="237" spans="1:17" s="304" customFormat="1" ht="54.75" thickBot="1">
      <c r="A237" s="260"/>
      <c r="B237" s="428" t="s">
        <v>1227</v>
      </c>
      <c r="C237" s="429" t="s">
        <v>2640</v>
      </c>
      <c r="D237" s="429" t="s">
        <v>2641</v>
      </c>
      <c r="E237" s="430" t="s">
        <v>2595</v>
      </c>
      <c r="F237" s="431"/>
      <c r="G237" s="432" t="s">
        <v>2642</v>
      </c>
      <c r="H237" s="433"/>
      <c r="I237" s="434">
        <v>13.7</v>
      </c>
      <c r="J237" s="435" t="s">
        <v>2643</v>
      </c>
      <c r="K237" s="433">
        <v>1</v>
      </c>
      <c r="L237" s="436">
        <f>6+11.9</f>
        <v>17.899999999999999</v>
      </c>
      <c r="M237" s="437"/>
      <c r="N237" s="304">
        <f>L237</f>
        <v>17.899999999999999</v>
      </c>
      <c r="O237" s="304" t="s">
        <v>2644</v>
      </c>
    </row>
    <row r="238" spans="1:17" s="304" customFormat="1" ht="16.5">
      <c r="A238" s="260"/>
      <c r="B238" s="261"/>
      <c r="C238" s="262"/>
      <c r="D238" s="262"/>
      <c r="E238" s="261"/>
      <c r="F238" s="438"/>
      <c r="G238" s="439" t="s">
        <v>2186</v>
      </c>
      <c r="H238" s="440"/>
      <c r="I238" s="441">
        <f>SUM(I4:I237)</f>
        <v>54.248745961238001</v>
      </c>
      <c r="J238" s="442" t="s">
        <v>2645</v>
      </c>
      <c r="K238" s="264"/>
      <c r="L238" s="443">
        <f>SUM(L4:L237)</f>
        <v>199.57426061724999</v>
      </c>
      <c r="M238" s="444"/>
      <c r="N238" s="443">
        <f>SUM(N4:N237)</f>
        <v>199.57426061725005</v>
      </c>
    </row>
    <row r="239" spans="1:17" ht="16.5">
      <c r="I239" s="445"/>
      <c r="L239" s="446"/>
      <c r="N239" s="267">
        <f>N238-L238</f>
        <v>0</v>
      </c>
      <c r="O239" s="447" t="s">
        <v>2646</v>
      </c>
      <c r="P239" s="447">
        <v>4.0999999999999996</v>
      </c>
      <c r="Q239" s="260" t="s">
        <v>2647</v>
      </c>
    </row>
    <row r="240" spans="1:17">
      <c r="P240" s="260">
        <v>2.95</v>
      </c>
      <c r="Q240" s="260" t="s">
        <v>2648</v>
      </c>
    </row>
    <row r="241" spans="4:16">
      <c r="P241" s="260">
        <f>P239-P240</f>
        <v>1.1499999999999995</v>
      </c>
    </row>
    <row r="242" spans="4:16">
      <c r="J242" s="448" t="s">
        <v>2649</v>
      </c>
    </row>
    <row r="243" spans="4:16" ht="30" customHeight="1">
      <c r="J243" s="277" t="s">
        <v>2197</v>
      </c>
      <c r="K243" s="278" t="s">
        <v>2198</v>
      </c>
      <c r="L243" s="449" t="s">
        <v>2199</v>
      </c>
      <c r="M243" s="449" t="s">
        <v>2200</v>
      </c>
    </row>
    <row r="244" spans="4:16" ht="40.5">
      <c r="D244" s="262" t="s">
        <v>2650</v>
      </c>
      <c r="J244" s="296" t="s">
        <v>2651</v>
      </c>
      <c r="K244" s="389">
        <v>1</v>
      </c>
      <c r="L244" s="450">
        <v>3.85</v>
      </c>
      <c r="M244" s="451"/>
    </row>
    <row r="245" spans="4:16" ht="40.5">
      <c r="J245" s="296" t="s">
        <v>2652</v>
      </c>
      <c r="K245" s="389">
        <v>1</v>
      </c>
      <c r="L245" s="450">
        <v>3.85</v>
      </c>
      <c r="M245" s="451"/>
    </row>
    <row r="246" spans="4:16" ht="27">
      <c r="J246" s="355" t="s">
        <v>2653</v>
      </c>
      <c r="K246" s="452">
        <v>0.6</v>
      </c>
      <c r="L246" s="453">
        <v>1.2</v>
      </c>
      <c r="M246" s="451"/>
    </row>
    <row r="247" spans="4:16" ht="54">
      <c r="J247" s="355" t="s">
        <v>2654</v>
      </c>
      <c r="K247" s="389">
        <v>1</v>
      </c>
      <c r="L247" s="453">
        <v>1.55</v>
      </c>
      <c r="M247" s="451"/>
    </row>
    <row r="248" spans="4:16" ht="27">
      <c r="J248" s="298" t="s">
        <v>2655</v>
      </c>
      <c r="K248" s="389">
        <v>1</v>
      </c>
      <c r="L248" s="453" t="s">
        <v>2416</v>
      </c>
      <c r="M248" s="451"/>
    </row>
    <row r="249" spans="4:16">
      <c r="J249" s="298" t="s">
        <v>2656</v>
      </c>
      <c r="K249" s="389">
        <v>1</v>
      </c>
      <c r="L249" s="453"/>
      <c r="M249" s="451"/>
    </row>
    <row r="250" spans="4:16">
      <c r="J250" s="297"/>
      <c r="K250" s="290"/>
      <c r="L250" s="299"/>
      <c r="M250" s="451"/>
    </row>
    <row r="251" spans="4:16">
      <c r="J251" s="266" t="s">
        <v>2657</v>
      </c>
      <c r="K251" s="264">
        <v>1</v>
      </c>
      <c r="L251" s="267">
        <v>7.5700000000000003E-2</v>
      </c>
    </row>
  </sheetData>
  <mergeCells count="6">
    <mergeCell ref="B2:I2"/>
    <mergeCell ref="J2:L2"/>
    <mergeCell ref="B206:B212"/>
    <mergeCell ref="J235:J236"/>
    <mergeCell ref="K235:K236"/>
    <mergeCell ref="L235:L236"/>
  </mergeCells>
  <phoneticPr fontId="2" type="noConversion"/>
  <conditionalFormatting sqref="I1 I83 I33:I34 I103:I104 I114:I131 I215:I216 I189:I205 I246:I1048576 I43:I49 I160:I173 J2 L4 I78:I81 I223:I243 I208:I212 I3:I31 I51:I76 I94:I98 L133:L139 I133:I143 L141:L143 I176:I184 I219:I221">
    <cfRule type="cellIs" dxfId="227" priority="216" operator="equal">
      <formula>0</formula>
    </cfRule>
  </conditionalFormatting>
  <conditionalFormatting sqref="H33:H34 H103:H104 H194:H206 K113:L115 K1:L1 H1 K3:L3 K43:L44 K131:L132 K102:L102 K6:L6 K52 K90:L91 K104:L104 K103 K248:K249 K19:L20 K250:L250 H246:H1048576 L96:L97 K79:K80 H43:H49 L81 K98:L98 H160:H173 K173:L173 K17:K18 K22:L22 K21 K23:K27 K4:K5 K55:K56 K63:K72 K83:K89 K92:K94 K95:L95 K33 K34:L34 K117:L117 K116 K119:L122 K118 K51:L51 L7:L11 K53:L54 L58:L62 H78:H81 K237:L242 K172 L72 K205:L206 K195:K204 K191:K192 L191:L196 H223:H243 K208:L213 H208:H213 H3:H31 K7:K14 K57:L57 K73:L73 H51:H76 H83:H98 K133:K143 H113:H143 K189:L190 H189:H192 K215:L216 H215:H216 H219:H221 K219:L235 K176:L184 H176:H184 L123:L130 K252:L1048576">
    <cfRule type="cellIs" dxfId="226" priority="215" operator="equal">
      <formula>0</formula>
    </cfRule>
  </conditionalFormatting>
  <conditionalFormatting sqref="K99:L99 H99 K100">
    <cfRule type="cellIs" dxfId="225" priority="214" operator="equal">
      <formula>0</formula>
    </cfRule>
  </conditionalFormatting>
  <conditionalFormatting sqref="K217:L217 H217">
    <cfRule type="cellIs" dxfId="224" priority="213" operator="equal">
      <formula>0</formula>
    </cfRule>
  </conditionalFormatting>
  <conditionalFormatting sqref="I113 I206">
    <cfRule type="cellIs" dxfId="223" priority="212" operator="equal">
      <formula>0</formula>
    </cfRule>
  </conditionalFormatting>
  <conditionalFormatting sqref="I99">
    <cfRule type="cellIs" dxfId="222" priority="211" operator="equal">
      <formula>0</formula>
    </cfRule>
  </conditionalFormatting>
  <conditionalFormatting sqref="K218:L218 H218">
    <cfRule type="cellIs" dxfId="221" priority="210" operator="equal">
      <formula>0</formula>
    </cfRule>
  </conditionalFormatting>
  <conditionalFormatting sqref="I84:I93">
    <cfRule type="cellIs" dxfId="220" priority="209" operator="equal">
      <formula>0</formula>
    </cfRule>
  </conditionalFormatting>
  <conditionalFormatting sqref="H100">
    <cfRule type="cellIs" dxfId="219" priority="208" operator="equal">
      <formula>0</formula>
    </cfRule>
  </conditionalFormatting>
  <conditionalFormatting sqref="I100">
    <cfRule type="cellIs" dxfId="218" priority="207" operator="equal">
      <formula>0</formula>
    </cfRule>
  </conditionalFormatting>
  <conditionalFormatting sqref="I132">
    <cfRule type="cellIs" dxfId="217" priority="206" operator="equal">
      <formula>0</formula>
    </cfRule>
  </conditionalFormatting>
  <conditionalFormatting sqref="H102">
    <cfRule type="cellIs" dxfId="216" priority="205" operator="equal">
      <formula>0</formula>
    </cfRule>
  </conditionalFormatting>
  <conditionalFormatting sqref="I102">
    <cfRule type="cellIs" dxfId="215" priority="204" operator="equal">
      <formula>0</formula>
    </cfRule>
  </conditionalFormatting>
  <conditionalFormatting sqref="I175">
    <cfRule type="cellIs" dxfId="214" priority="203" operator="equal">
      <formula>0</formula>
    </cfRule>
  </conditionalFormatting>
  <conditionalFormatting sqref="H175 K175:L175">
    <cfRule type="cellIs" dxfId="213" priority="202" operator="equal">
      <formula>0</formula>
    </cfRule>
  </conditionalFormatting>
  <conditionalFormatting sqref="K101:L101">
    <cfRule type="cellIs" dxfId="212" priority="201" operator="equal">
      <formula>0</formula>
    </cfRule>
  </conditionalFormatting>
  <conditionalFormatting sqref="I101">
    <cfRule type="cellIs" dxfId="211" priority="199" operator="equal">
      <formula>0</formula>
    </cfRule>
  </conditionalFormatting>
  <conditionalFormatting sqref="H101">
    <cfRule type="cellIs" dxfId="210" priority="200" operator="equal">
      <formula>0</formula>
    </cfRule>
  </conditionalFormatting>
  <conditionalFormatting sqref="E7 B7:B8 D8:E8 C6:C8 B4:E5 B33:E34 B66:C66 B53:B54 C54:E54 B51:E52 B65 E65:E66 B184:D184 B17:E27 B213:E213 D208:E208 E74:E80 B74:C80 D75:D80 B81:E81 B43:E49 B175:E175 C160:E167 C169:E173 D168:E168 C209:E212 B9:E14 B55:E63 B68:E73 B83:E104 B176:D181 E177:E181 B189:E192 B182:E183 B113:E143 B194:E206 B215:E237">
    <cfRule type="cellIs" dxfId="209" priority="198" operator="equal">
      <formula>"Empty"</formula>
    </cfRule>
  </conditionalFormatting>
  <conditionalFormatting sqref="I35">
    <cfRule type="cellIs" dxfId="208" priority="193" operator="equal">
      <formula>0</formula>
    </cfRule>
  </conditionalFormatting>
  <conditionalFormatting sqref="K35:L35 H35">
    <cfRule type="cellIs" dxfId="207" priority="192" operator="equal">
      <formula>0</formula>
    </cfRule>
  </conditionalFormatting>
  <conditionalFormatting sqref="B6">
    <cfRule type="cellIs" dxfId="206" priority="197" operator="equal">
      <formula>"Empty"</formula>
    </cfRule>
  </conditionalFormatting>
  <conditionalFormatting sqref="I32">
    <cfRule type="cellIs" dxfId="205" priority="196" operator="equal">
      <formula>0</formula>
    </cfRule>
  </conditionalFormatting>
  <conditionalFormatting sqref="K32:L32 H32">
    <cfRule type="cellIs" dxfId="204" priority="195" operator="equal">
      <formula>0</formula>
    </cfRule>
  </conditionalFormatting>
  <conditionalFormatting sqref="B32:E32">
    <cfRule type="cellIs" dxfId="203" priority="194" operator="equal">
      <formula>"Empty"</formula>
    </cfRule>
  </conditionalFormatting>
  <conditionalFormatting sqref="B35:E35">
    <cfRule type="cellIs" dxfId="202" priority="191" operator="equal">
      <formula>"Empty"</formula>
    </cfRule>
  </conditionalFormatting>
  <conditionalFormatting sqref="K82:L82 H82">
    <cfRule type="cellIs" dxfId="201" priority="189" operator="equal">
      <formula>0</formula>
    </cfRule>
  </conditionalFormatting>
  <conditionalFormatting sqref="I82">
    <cfRule type="cellIs" dxfId="200" priority="190" operator="equal">
      <formula>0</formula>
    </cfRule>
  </conditionalFormatting>
  <conditionalFormatting sqref="B82:E82">
    <cfRule type="cellIs" dxfId="199" priority="188" operator="equal">
      <formula>"Empty"</formula>
    </cfRule>
  </conditionalFormatting>
  <conditionalFormatting sqref="H214 K214:L214">
    <cfRule type="cellIs" dxfId="198" priority="184" operator="equal">
      <formula>0</formula>
    </cfRule>
  </conditionalFormatting>
  <conditionalFormatting sqref="I185:I188">
    <cfRule type="cellIs" dxfId="197" priority="186" operator="equal">
      <formula>0</formula>
    </cfRule>
  </conditionalFormatting>
  <conditionalFormatting sqref="H185:H188 K185:L188">
    <cfRule type="cellIs" dxfId="196" priority="187" operator="equal">
      <formula>0</formula>
    </cfRule>
  </conditionalFormatting>
  <conditionalFormatting sqref="B185 D185">
    <cfRule type="cellIs" dxfId="195" priority="185" operator="equal">
      <formula>"Empty"</formula>
    </cfRule>
  </conditionalFormatting>
  <conditionalFormatting sqref="I214">
    <cfRule type="cellIs" dxfId="194" priority="183" operator="equal">
      <formula>0</formula>
    </cfRule>
  </conditionalFormatting>
  <conditionalFormatting sqref="B214:E214">
    <cfRule type="cellIs" dxfId="193" priority="182" operator="equal">
      <formula>"Empty"</formula>
    </cfRule>
  </conditionalFormatting>
  <conditionalFormatting sqref="K15">
    <cfRule type="cellIs" dxfId="192" priority="179" operator="equal">
      <formula>0</formula>
    </cfRule>
  </conditionalFormatting>
  <conditionalFormatting sqref="E6">
    <cfRule type="cellIs" dxfId="191" priority="181" operator="equal">
      <formula>"Empty"</formula>
    </cfRule>
  </conditionalFormatting>
  <conditionalFormatting sqref="I39">
    <cfRule type="cellIs" dxfId="190" priority="174" operator="equal">
      <formula>0</formula>
    </cfRule>
  </conditionalFormatting>
  <conditionalFormatting sqref="D6:D7">
    <cfRule type="cellIs" dxfId="189" priority="180" operator="equal">
      <formula>"Empty"</formula>
    </cfRule>
  </conditionalFormatting>
  <conditionalFormatting sqref="B15:E15">
    <cfRule type="cellIs" dxfId="188" priority="178" operator="equal">
      <formula>"Empty"</formula>
    </cfRule>
  </conditionalFormatting>
  <conditionalFormatting sqref="K36 H36:H37">
    <cfRule type="cellIs" dxfId="187" priority="176" operator="equal">
      <formula>0</formula>
    </cfRule>
  </conditionalFormatting>
  <conditionalFormatting sqref="I36:I37">
    <cfRule type="cellIs" dxfId="186" priority="177" operator="equal">
      <formula>0</formula>
    </cfRule>
  </conditionalFormatting>
  <conditionalFormatting sqref="K39:L39 H39">
    <cfRule type="cellIs" dxfId="185" priority="173" operator="equal">
      <formula>0</formula>
    </cfRule>
  </conditionalFormatting>
  <conditionalFormatting sqref="K38:L38 H38">
    <cfRule type="cellIs" dxfId="184" priority="170" operator="equal">
      <formula>0</formula>
    </cfRule>
  </conditionalFormatting>
  <conditionalFormatting sqref="B36:E37">
    <cfRule type="cellIs" dxfId="183" priority="175" operator="equal">
      <formula>"Empty"</formula>
    </cfRule>
  </conditionalFormatting>
  <conditionalFormatting sqref="B39:E39">
    <cfRule type="cellIs" dxfId="182" priority="172" operator="equal">
      <formula>"Empty"</formula>
    </cfRule>
  </conditionalFormatting>
  <conditionalFormatting sqref="I38">
    <cfRule type="cellIs" dxfId="181" priority="171" operator="equal">
      <formula>0</formula>
    </cfRule>
  </conditionalFormatting>
  <conditionalFormatting sqref="I50">
    <cfRule type="cellIs" dxfId="180" priority="165" operator="equal">
      <formula>0</formula>
    </cfRule>
  </conditionalFormatting>
  <conditionalFormatting sqref="B38:E38">
    <cfRule type="cellIs" dxfId="179" priority="169" operator="equal">
      <formula>"Empty"</formula>
    </cfRule>
  </conditionalFormatting>
  <conditionalFormatting sqref="K42:L42 H42">
    <cfRule type="cellIs" dxfId="178" priority="161" operator="equal">
      <formula>0</formula>
    </cfRule>
  </conditionalFormatting>
  <conditionalFormatting sqref="I40:I41">
    <cfRule type="cellIs" dxfId="177" priority="168" operator="equal">
      <formula>0</formula>
    </cfRule>
  </conditionalFormatting>
  <conditionalFormatting sqref="K40 H40:H41">
    <cfRule type="cellIs" dxfId="176" priority="167" operator="equal">
      <formula>0</formula>
    </cfRule>
  </conditionalFormatting>
  <conditionalFormatting sqref="B40:E41">
    <cfRule type="cellIs" dxfId="175" priority="166" operator="equal">
      <formula>"Empty"</formula>
    </cfRule>
  </conditionalFormatting>
  <conditionalFormatting sqref="K50:L50 H50">
    <cfRule type="cellIs" dxfId="174" priority="164" operator="equal">
      <formula>0</formula>
    </cfRule>
  </conditionalFormatting>
  <conditionalFormatting sqref="B50:E50">
    <cfRule type="cellIs" dxfId="173" priority="163" operator="equal">
      <formula>"Empty"</formula>
    </cfRule>
  </conditionalFormatting>
  <conditionalFormatting sqref="I42">
    <cfRule type="cellIs" dxfId="172" priority="162" operator="equal">
      <formula>0</formula>
    </cfRule>
  </conditionalFormatting>
  <conditionalFormatting sqref="B42:E42">
    <cfRule type="cellIs" dxfId="171" priority="160" operator="equal">
      <formula>"Empty"</formula>
    </cfRule>
  </conditionalFormatting>
  <conditionalFormatting sqref="K45:L46 L47:L49">
    <cfRule type="cellIs" dxfId="170" priority="159" operator="equal">
      <formula>0</formula>
    </cfRule>
  </conditionalFormatting>
  <conditionalFormatting sqref="C53">
    <cfRule type="cellIs" dxfId="169" priority="158" operator="equal">
      <formula>"Empty"</formula>
    </cfRule>
  </conditionalFormatting>
  <conditionalFormatting sqref="E53">
    <cfRule type="cellIs" dxfId="168" priority="157" operator="equal">
      <formula>"Empty"</formula>
    </cfRule>
  </conditionalFormatting>
  <conditionalFormatting sqref="D53">
    <cfRule type="cellIs" dxfId="167" priority="156" operator="equal">
      <formula>"Empty"</formula>
    </cfRule>
  </conditionalFormatting>
  <conditionalFormatting sqref="D66">
    <cfRule type="cellIs" dxfId="166" priority="155" operator="equal">
      <formula>"Empty"</formula>
    </cfRule>
  </conditionalFormatting>
  <conditionalFormatting sqref="B67:E67">
    <cfRule type="cellIs" dxfId="165" priority="154" operator="equal">
      <formula>"Empty"</formula>
    </cfRule>
  </conditionalFormatting>
  <conditionalFormatting sqref="B64 E64">
    <cfRule type="cellIs" dxfId="164" priority="153" operator="equal">
      <formula>"Empty"</formula>
    </cfRule>
  </conditionalFormatting>
  <conditionalFormatting sqref="C64:D64">
    <cfRule type="cellIs" dxfId="163" priority="152" operator="equal">
      <formula>"Empty"</formula>
    </cfRule>
  </conditionalFormatting>
  <conditionalFormatting sqref="C65">
    <cfRule type="cellIs" dxfId="162" priority="151" operator="equal">
      <formula>"Empty"</formula>
    </cfRule>
  </conditionalFormatting>
  <conditionalFormatting sqref="D65">
    <cfRule type="cellIs" dxfId="161" priority="150" operator="equal">
      <formula>"Empty"</formula>
    </cfRule>
  </conditionalFormatting>
  <conditionalFormatting sqref="C185">
    <cfRule type="cellIs" dxfId="160" priority="149" operator="equal">
      <formula>"Empty"</formula>
    </cfRule>
  </conditionalFormatting>
  <conditionalFormatting sqref="E184:E185">
    <cfRule type="cellIs" dxfId="159" priority="148" operator="equal">
      <formula>"Empty"</formula>
    </cfRule>
  </conditionalFormatting>
  <conditionalFormatting sqref="E176">
    <cfRule type="cellIs" dxfId="158" priority="147" operator="equal">
      <formula>"Empty"</formula>
    </cfRule>
  </conditionalFormatting>
  <conditionalFormatting sqref="K193 H193">
    <cfRule type="cellIs" dxfId="157" priority="146" operator="equal">
      <formula>0</formula>
    </cfRule>
  </conditionalFormatting>
  <conditionalFormatting sqref="B193:E193">
    <cfRule type="cellIs" dxfId="156" priority="145" operator="equal">
      <formula>"Empty"</formula>
    </cfRule>
  </conditionalFormatting>
  <conditionalFormatting sqref="I145">
    <cfRule type="cellIs" dxfId="155" priority="142" operator="equal">
      <formula>0</formula>
    </cfRule>
  </conditionalFormatting>
  <conditionalFormatting sqref="K16:L16">
    <cfRule type="cellIs" dxfId="154" priority="144" operator="equal">
      <formula>0</formula>
    </cfRule>
  </conditionalFormatting>
  <conditionalFormatting sqref="B16:E16">
    <cfRule type="cellIs" dxfId="153" priority="143" operator="equal">
      <formula>"Empty"</formula>
    </cfRule>
  </conditionalFormatting>
  <conditionalFormatting sqref="I109:I112">
    <cfRule type="cellIs" dxfId="152" priority="136" operator="equal">
      <formula>0</formula>
    </cfRule>
  </conditionalFormatting>
  <conditionalFormatting sqref="H109:H112 K108:L108 K110:L112 K109">
    <cfRule type="cellIs" dxfId="151" priority="135" operator="equal">
      <formula>0</formula>
    </cfRule>
  </conditionalFormatting>
  <conditionalFormatting sqref="H145">
    <cfRule type="cellIs" dxfId="150" priority="141" operator="equal">
      <formula>0</formula>
    </cfRule>
  </conditionalFormatting>
  <conditionalFormatting sqref="B145:E145">
    <cfRule type="cellIs" dxfId="149" priority="140" operator="equal">
      <formula>"Empty"</formula>
    </cfRule>
  </conditionalFormatting>
  <conditionalFormatting sqref="I108">
    <cfRule type="cellIs" dxfId="148" priority="133" operator="equal">
      <formula>0</formula>
    </cfRule>
  </conditionalFormatting>
  <conditionalFormatting sqref="I144">
    <cfRule type="cellIs" dxfId="147" priority="139" operator="equal">
      <formula>0</formula>
    </cfRule>
  </conditionalFormatting>
  <conditionalFormatting sqref="H144 K144">
    <cfRule type="cellIs" dxfId="146" priority="138" operator="equal">
      <formula>0</formula>
    </cfRule>
  </conditionalFormatting>
  <conditionalFormatting sqref="B144:E144">
    <cfRule type="cellIs" dxfId="145" priority="137" operator="equal">
      <formula>"Empty"</formula>
    </cfRule>
  </conditionalFormatting>
  <conditionalFormatting sqref="H108">
    <cfRule type="cellIs" dxfId="144" priority="134" operator="equal">
      <formula>0</formula>
    </cfRule>
  </conditionalFormatting>
  <conditionalFormatting sqref="B108:E109 B111:E112">
    <cfRule type="cellIs" dxfId="143" priority="132" operator="equal">
      <formula>"Empty"</formula>
    </cfRule>
  </conditionalFormatting>
  <conditionalFormatting sqref="I106:I107">
    <cfRule type="cellIs" dxfId="142" priority="129" operator="equal">
      <formula>0</formula>
    </cfRule>
  </conditionalFormatting>
  <conditionalFormatting sqref="I105">
    <cfRule type="cellIs" dxfId="141" priority="126" operator="equal">
      <formula>0</formula>
    </cfRule>
  </conditionalFormatting>
  <conditionalFormatting sqref="K28 K31:L31 L29:L30">
    <cfRule type="cellIs" dxfId="140" priority="131" operator="equal">
      <formula>0</formula>
    </cfRule>
  </conditionalFormatting>
  <conditionalFormatting sqref="B28:E31">
    <cfRule type="cellIs" dxfId="139" priority="130" operator="equal">
      <formula>"Empty"</formula>
    </cfRule>
  </conditionalFormatting>
  <conditionalFormatting sqref="I146">
    <cfRule type="cellIs" dxfId="138" priority="124" operator="equal">
      <formula>0</formula>
    </cfRule>
  </conditionalFormatting>
  <conditionalFormatting sqref="H146 K146">
    <cfRule type="cellIs" dxfId="137" priority="123" operator="equal">
      <formula>0</formula>
    </cfRule>
  </conditionalFormatting>
  <conditionalFormatting sqref="K105:L107 H106:H107">
    <cfRule type="cellIs" dxfId="136" priority="128" operator="equal">
      <formula>0</formula>
    </cfRule>
  </conditionalFormatting>
  <conditionalFormatting sqref="H105">
    <cfRule type="cellIs" dxfId="135" priority="127" operator="equal">
      <formula>0</formula>
    </cfRule>
  </conditionalFormatting>
  <conditionalFormatting sqref="I147">
    <cfRule type="cellIs" dxfId="134" priority="121" operator="equal">
      <formula>0</formula>
    </cfRule>
  </conditionalFormatting>
  <conditionalFormatting sqref="I156:I158">
    <cfRule type="cellIs" dxfId="133" priority="115" operator="equal">
      <formula>0</formula>
    </cfRule>
  </conditionalFormatting>
  <conditionalFormatting sqref="B105:E107">
    <cfRule type="cellIs" dxfId="132" priority="125" operator="equal">
      <formula>"Empty"</formula>
    </cfRule>
  </conditionalFormatting>
  <conditionalFormatting sqref="B146:E146">
    <cfRule type="cellIs" dxfId="131" priority="122" operator="equal">
      <formula>"Empty"</formula>
    </cfRule>
  </conditionalFormatting>
  <conditionalFormatting sqref="I149:I150 I153:I154">
    <cfRule type="cellIs" dxfId="130" priority="118" operator="equal">
      <formula>0</formula>
    </cfRule>
  </conditionalFormatting>
  <conditionalFormatting sqref="H147 K147">
    <cfRule type="cellIs" dxfId="129" priority="120" operator="equal">
      <formula>0</formula>
    </cfRule>
  </conditionalFormatting>
  <conditionalFormatting sqref="B147:E147">
    <cfRule type="cellIs" dxfId="128" priority="119" operator="equal">
      <formula>"Empty"</formula>
    </cfRule>
  </conditionalFormatting>
  <conditionalFormatting sqref="H149 K149:K154 H154">
    <cfRule type="cellIs" dxfId="127" priority="117" operator="equal">
      <formula>0</formula>
    </cfRule>
  </conditionalFormatting>
  <conditionalFormatting sqref="B149:E153 D154:E154">
    <cfRule type="cellIs" dxfId="126" priority="116" operator="equal">
      <formula>"Empty"</formula>
    </cfRule>
  </conditionalFormatting>
  <conditionalFormatting sqref="H156:H158 K156:K158 L160:L169">
    <cfRule type="cellIs" dxfId="125" priority="114" operator="equal">
      <formula>0</formula>
    </cfRule>
  </conditionalFormatting>
  <conditionalFormatting sqref="K74:K76">
    <cfRule type="cellIs" dxfId="124" priority="112" operator="equal">
      <formula>0</formula>
    </cfRule>
  </conditionalFormatting>
  <conditionalFormatting sqref="K78">
    <cfRule type="cellIs" dxfId="123" priority="113" operator="equal">
      <formula>0</formula>
    </cfRule>
  </conditionalFormatting>
  <conditionalFormatting sqref="H77 K77">
    <cfRule type="cellIs" dxfId="122" priority="109" operator="equal">
      <formula>0</formula>
    </cfRule>
  </conditionalFormatting>
  <conditionalFormatting sqref="D74">
    <cfRule type="cellIs" dxfId="121" priority="111" operator="equal">
      <formula>"Empty"</formula>
    </cfRule>
  </conditionalFormatting>
  <conditionalFormatting sqref="I77">
    <cfRule type="cellIs" dxfId="120" priority="110" operator="equal">
      <formula>0</formula>
    </cfRule>
  </conditionalFormatting>
  <conditionalFormatting sqref="H148 K148">
    <cfRule type="cellIs" dxfId="119" priority="107" operator="equal">
      <formula>0</formula>
    </cfRule>
  </conditionalFormatting>
  <conditionalFormatting sqref="I148">
    <cfRule type="cellIs" dxfId="118" priority="108" operator="equal">
      <formula>0</formula>
    </cfRule>
  </conditionalFormatting>
  <conditionalFormatting sqref="B148:E148">
    <cfRule type="cellIs" dxfId="117" priority="106" operator="equal">
      <formula>"Empty"</formula>
    </cfRule>
  </conditionalFormatting>
  <conditionalFormatting sqref="I155">
    <cfRule type="cellIs" dxfId="116" priority="105" operator="equal">
      <formula>0</formula>
    </cfRule>
  </conditionalFormatting>
  <conditionalFormatting sqref="H155 K155">
    <cfRule type="cellIs" dxfId="115" priority="104" operator="equal">
      <formula>0</formula>
    </cfRule>
  </conditionalFormatting>
  <conditionalFormatting sqref="D155:E155">
    <cfRule type="cellIs" dxfId="114" priority="103" operator="equal">
      <formula>"Empty"</formula>
    </cfRule>
  </conditionalFormatting>
  <conditionalFormatting sqref="H222">
    <cfRule type="cellIs" dxfId="113" priority="99" operator="equal">
      <formula>0</formula>
    </cfRule>
  </conditionalFormatting>
  <conditionalFormatting sqref="K29:K30">
    <cfRule type="cellIs" dxfId="112" priority="90" operator="equal">
      <formula>0</formula>
    </cfRule>
  </conditionalFormatting>
  <conditionalFormatting sqref="H150:H153">
    <cfRule type="cellIs" dxfId="111" priority="102" operator="equal">
      <formula>0</formula>
    </cfRule>
  </conditionalFormatting>
  <conditionalFormatting sqref="B154:C155">
    <cfRule type="cellIs" dxfId="110" priority="101" operator="equal">
      <formula>"Empty"</formula>
    </cfRule>
  </conditionalFormatting>
  <conditionalFormatting sqref="I222">
    <cfRule type="cellIs" dxfId="109" priority="100" operator="equal">
      <formula>0</formula>
    </cfRule>
  </conditionalFormatting>
  <conditionalFormatting sqref="K159 H159">
    <cfRule type="cellIs" dxfId="108" priority="97" operator="equal">
      <formula>0</formula>
    </cfRule>
  </conditionalFormatting>
  <conditionalFormatting sqref="I159">
    <cfRule type="cellIs" dxfId="107" priority="98" operator="equal">
      <formula>0</formula>
    </cfRule>
  </conditionalFormatting>
  <conditionalFormatting sqref="K145">
    <cfRule type="cellIs" dxfId="106" priority="88" operator="equal">
      <formula>0</formula>
    </cfRule>
  </conditionalFormatting>
  <conditionalFormatting sqref="D156:E159">
    <cfRule type="cellIs" dxfId="105" priority="96" operator="equal">
      <formula>"Empty"</formula>
    </cfRule>
  </conditionalFormatting>
  <conditionalFormatting sqref="B156:C159">
    <cfRule type="cellIs" dxfId="104" priority="95" operator="equal">
      <formula>"Empty"</formula>
    </cfRule>
  </conditionalFormatting>
  <conditionalFormatting sqref="I151:I152">
    <cfRule type="cellIs" dxfId="103" priority="94" operator="equal">
      <formula>0</formula>
    </cfRule>
  </conditionalFormatting>
  <conditionalFormatting sqref="I217">
    <cfRule type="cellIs" dxfId="102" priority="93" operator="equal">
      <formula>0</formula>
    </cfRule>
  </conditionalFormatting>
  <conditionalFormatting sqref="I218">
    <cfRule type="cellIs" dxfId="101" priority="92" operator="equal">
      <formula>0</formula>
    </cfRule>
  </conditionalFormatting>
  <conditionalFormatting sqref="I213">
    <cfRule type="cellIs" dxfId="100" priority="91" operator="equal">
      <formula>0</formula>
    </cfRule>
  </conditionalFormatting>
  <conditionalFormatting sqref="K123:K127 K129:K130">
    <cfRule type="cellIs" dxfId="99" priority="89" operator="equal">
      <formula>0</formula>
    </cfRule>
  </conditionalFormatting>
  <conditionalFormatting sqref="K160:K166 K169:K171">
    <cfRule type="cellIs" dxfId="98" priority="87" operator="equal">
      <formula>0</formula>
    </cfRule>
  </conditionalFormatting>
  <conditionalFormatting sqref="K194">
    <cfRule type="cellIs" dxfId="97" priority="86" operator="equal">
      <formula>0</formula>
    </cfRule>
  </conditionalFormatting>
  <conditionalFormatting sqref="K243:L243 K246:L246 L247">
    <cfRule type="cellIs" dxfId="96" priority="85" operator="equal">
      <formula>0</formula>
    </cfRule>
  </conditionalFormatting>
  <conditionalFormatting sqref="L103">
    <cfRule type="cellIs" dxfId="95" priority="84" operator="equal">
      <formula>0</formula>
    </cfRule>
  </conditionalFormatting>
  <conditionalFormatting sqref="L145">
    <cfRule type="cellIs" dxfId="94" priority="83" operator="equal">
      <formula>0</formula>
    </cfRule>
  </conditionalFormatting>
  <conditionalFormatting sqref="I244:I245">
    <cfRule type="cellIs" dxfId="93" priority="82" operator="equal">
      <formula>0</formula>
    </cfRule>
  </conditionalFormatting>
  <conditionalFormatting sqref="H244:H245 K244:L245">
    <cfRule type="cellIs" dxfId="92" priority="81" operator="equal">
      <formula>0</formula>
    </cfRule>
  </conditionalFormatting>
  <conditionalFormatting sqref="L248:L249">
    <cfRule type="cellIs" dxfId="91" priority="80" operator="equal">
      <formula>0</formula>
    </cfRule>
  </conditionalFormatting>
  <conditionalFormatting sqref="L52">
    <cfRule type="cellIs" dxfId="90" priority="79" operator="equal">
      <formula>0</formula>
    </cfRule>
  </conditionalFormatting>
  <conditionalFormatting sqref="L79:L80">
    <cfRule type="cellIs" dxfId="89" priority="78" operator="equal">
      <formula>0</formula>
    </cfRule>
  </conditionalFormatting>
  <conditionalFormatting sqref="L84">
    <cfRule type="cellIs" dxfId="88" priority="77" operator="equal">
      <formula>0</formula>
    </cfRule>
  </conditionalFormatting>
  <conditionalFormatting sqref="K37">
    <cfRule type="cellIs" dxfId="87" priority="76" operator="equal">
      <formula>0</formula>
    </cfRule>
  </conditionalFormatting>
  <conditionalFormatting sqref="K41">
    <cfRule type="cellIs" dxfId="86" priority="75" operator="equal">
      <formula>0</formula>
    </cfRule>
  </conditionalFormatting>
  <conditionalFormatting sqref="K58">
    <cfRule type="cellIs" dxfId="85" priority="74" operator="equal">
      <formula>0</formula>
    </cfRule>
  </conditionalFormatting>
  <conditionalFormatting sqref="K59">
    <cfRule type="cellIs" dxfId="84" priority="73" operator="equal">
      <formula>0</formula>
    </cfRule>
  </conditionalFormatting>
  <conditionalFormatting sqref="K60">
    <cfRule type="cellIs" dxfId="83" priority="72" operator="equal">
      <formula>0</formula>
    </cfRule>
  </conditionalFormatting>
  <conditionalFormatting sqref="K61">
    <cfRule type="cellIs" dxfId="82" priority="71" operator="equal">
      <formula>0</formula>
    </cfRule>
  </conditionalFormatting>
  <conditionalFormatting sqref="K62">
    <cfRule type="cellIs" dxfId="81" priority="70" operator="equal">
      <formula>0</formula>
    </cfRule>
  </conditionalFormatting>
  <conditionalFormatting sqref="K207:L207 H207">
    <cfRule type="cellIs" dxfId="80" priority="69" operator="equal">
      <formula>0</formula>
    </cfRule>
  </conditionalFormatting>
  <conditionalFormatting sqref="I207">
    <cfRule type="cellIs" dxfId="79" priority="68" operator="equal">
      <formula>0</formula>
    </cfRule>
  </conditionalFormatting>
  <conditionalFormatting sqref="L12">
    <cfRule type="cellIs" dxfId="78" priority="63" operator="equal">
      <formula>0</formula>
    </cfRule>
  </conditionalFormatting>
  <conditionalFormatting sqref="C207:E207">
    <cfRule type="cellIs" dxfId="77" priority="67" operator="equal">
      <formula>"Empty"</formula>
    </cfRule>
  </conditionalFormatting>
  <conditionalFormatting sqref="C208">
    <cfRule type="cellIs" dxfId="76" priority="65" operator="equal">
      <formula>"Empty"</formula>
    </cfRule>
  </conditionalFormatting>
  <conditionalFormatting sqref="K47:K48">
    <cfRule type="cellIs" dxfId="75" priority="66" operator="equal">
      <formula>0</formula>
    </cfRule>
  </conditionalFormatting>
  <conditionalFormatting sqref="K96:K97">
    <cfRule type="cellIs" dxfId="74" priority="64" operator="equal">
      <formula>0</formula>
    </cfRule>
  </conditionalFormatting>
  <conditionalFormatting sqref="L13">
    <cfRule type="cellIs" dxfId="73" priority="62" operator="equal">
      <formula>0</formula>
    </cfRule>
  </conditionalFormatting>
  <conditionalFormatting sqref="L14">
    <cfRule type="cellIs" dxfId="72" priority="61" operator="equal">
      <formula>0</formula>
    </cfRule>
  </conditionalFormatting>
  <conditionalFormatting sqref="L15">
    <cfRule type="cellIs" dxfId="71" priority="60" operator="equal">
      <formula>0</formula>
    </cfRule>
  </conditionalFormatting>
  <conditionalFormatting sqref="L17:L18">
    <cfRule type="cellIs" dxfId="70" priority="59" operator="equal">
      <formula>0</formula>
    </cfRule>
  </conditionalFormatting>
  <conditionalFormatting sqref="L21">
    <cfRule type="cellIs" dxfId="69" priority="58" operator="equal">
      <formula>0</formula>
    </cfRule>
  </conditionalFormatting>
  <conditionalFormatting sqref="L23:L28">
    <cfRule type="cellIs" dxfId="68" priority="57" operator="equal">
      <formula>0</formula>
    </cfRule>
  </conditionalFormatting>
  <conditionalFormatting sqref="L83">
    <cfRule type="cellIs" dxfId="67" priority="49" operator="equal">
      <formula>0</formula>
    </cfRule>
  </conditionalFormatting>
  <conditionalFormatting sqref="L41">
    <cfRule type="cellIs" dxfId="66" priority="46" operator="equal">
      <formula>0</formula>
    </cfRule>
  </conditionalFormatting>
  <conditionalFormatting sqref="L5">
    <cfRule type="cellIs" dxfId="65" priority="56" operator="equal">
      <formula>0</formula>
    </cfRule>
  </conditionalFormatting>
  <conditionalFormatting sqref="L55:L56">
    <cfRule type="cellIs" dxfId="64" priority="55" operator="equal">
      <formula>0</formula>
    </cfRule>
  </conditionalFormatting>
  <conditionalFormatting sqref="L63">
    <cfRule type="cellIs" dxfId="63" priority="54" operator="equal">
      <formula>0</formula>
    </cfRule>
  </conditionalFormatting>
  <conditionalFormatting sqref="L64:L71">
    <cfRule type="cellIs" dxfId="62" priority="53" operator="equal">
      <formula>0</formula>
    </cfRule>
  </conditionalFormatting>
  <conditionalFormatting sqref="L74:L76 L78">
    <cfRule type="cellIs" dxfId="61" priority="52" operator="equal">
      <formula>0</formula>
    </cfRule>
  </conditionalFormatting>
  <conditionalFormatting sqref="L77">
    <cfRule type="cellIs" dxfId="60" priority="51" operator="equal">
      <formula>0</formula>
    </cfRule>
  </conditionalFormatting>
  <conditionalFormatting sqref="L85:L89">
    <cfRule type="cellIs" dxfId="59" priority="50" operator="equal">
      <formula>0</formula>
    </cfRule>
  </conditionalFormatting>
  <conditionalFormatting sqref="L92:L93">
    <cfRule type="cellIs" dxfId="58" priority="48" operator="equal">
      <formula>0</formula>
    </cfRule>
  </conditionalFormatting>
  <conditionalFormatting sqref="L37">
    <cfRule type="cellIs" dxfId="57" priority="47" operator="equal">
      <formula>0</formula>
    </cfRule>
  </conditionalFormatting>
  <conditionalFormatting sqref="L146">
    <cfRule type="cellIs" dxfId="56" priority="42" operator="equal">
      <formula>0</formula>
    </cfRule>
  </conditionalFormatting>
  <conditionalFormatting sqref="L36">
    <cfRule type="cellIs" dxfId="55" priority="45" operator="equal">
      <formula>0</formula>
    </cfRule>
  </conditionalFormatting>
  <conditionalFormatting sqref="L40">
    <cfRule type="cellIs" dxfId="54" priority="44" operator="equal">
      <formula>0</formula>
    </cfRule>
  </conditionalFormatting>
  <conditionalFormatting sqref="L33">
    <cfRule type="cellIs" dxfId="53" priority="43" operator="equal">
      <formula>0</formula>
    </cfRule>
  </conditionalFormatting>
  <conditionalFormatting sqref="L147">
    <cfRule type="cellIs" dxfId="52" priority="41" operator="equal">
      <formula>0</formula>
    </cfRule>
  </conditionalFormatting>
  <conditionalFormatting sqref="L149:L150 L153:L154">
    <cfRule type="cellIs" dxfId="51" priority="40" operator="equal">
      <formula>0</formula>
    </cfRule>
  </conditionalFormatting>
  <conditionalFormatting sqref="L156:L158">
    <cfRule type="cellIs" dxfId="50" priority="39" operator="equal">
      <formula>0</formula>
    </cfRule>
  </conditionalFormatting>
  <conditionalFormatting sqref="L148">
    <cfRule type="cellIs" dxfId="49" priority="38" operator="equal">
      <formula>0</formula>
    </cfRule>
  </conditionalFormatting>
  <conditionalFormatting sqref="L155">
    <cfRule type="cellIs" dxfId="48" priority="37" operator="equal">
      <formula>0</formula>
    </cfRule>
  </conditionalFormatting>
  <conditionalFormatting sqref="L159">
    <cfRule type="cellIs" dxfId="47" priority="36" operator="equal">
      <formula>0</formula>
    </cfRule>
  </conditionalFormatting>
  <conditionalFormatting sqref="L151:L152">
    <cfRule type="cellIs" dxfId="46" priority="35" operator="equal">
      <formula>0</formula>
    </cfRule>
  </conditionalFormatting>
  <conditionalFormatting sqref="L109">
    <cfRule type="cellIs" dxfId="45" priority="32" operator="equal">
      <formula>0</formula>
    </cfRule>
  </conditionalFormatting>
  <conditionalFormatting sqref="L116">
    <cfRule type="cellIs" dxfId="44" priority="34" operator="equal">
      <formula>0</formula>
    </cfRule>
  </conditionalFormatting>
  <conditionalFormatting sqref="L118">
    <cfRule type="cellIs" dxfId="43" priority="33" operator="equal">
      <formula>0</formula>
    </cfRule>
  </conditionalFormatting>
  <conditionalFormatting sqref="L170">
    <cfRule type="cellIs" dxfId="42" priority="28" operator="equal">
      <formula>0</formula>
    </cfRule>
  </conditionalFormatting>
  <conditionalFormatting sqref="L100">
    <cfRule type="cellIs" dxfId="41" priority="31" operator="equal">
      <formula>0</formula>
    </cfRule>
  </conditionalFormatting>
  <conditionalFormatting sqref="K81">
    <cfRule type="cellIs" dxfId="40" priority="30" operator="equal">
      <formula>0</formula>
    </cfRule>
  </conditionalFormatting>
  <conditionalFormatting sqref="K167:K168">
    <cfRule type="cellIs" dxfId="39" priority="29" operator="equal">
      <formula>0</formula>
    </cfRule>
  </conditionalFormatting>
  <conditionalFormatting sqref="L171">
    <cfRule type="cellIs" dxfId="38" priority="27" operator="equal">
      <formula>0</formula>
    </cfRule>
  </conditionalFormatting>
  <conditionalFormatting sqref="L172">
    <cfRule type="cellIs" dxfId="37" priority="26" operator="equal">
      <formula>0</formula>
    </cfRule>
  </conditionalFormatting>
  <conditionalFormatting sqref="K128">
    <cfRule type="cellIs" dxfId="36" priority="25" operator="equal">
      <formula>0</formula>
    </cfRule>
  </conditionalFormatting>
  <conditionalFormatting sqref="K49">
    <cfRule type="cellIs" dxfId="35" priority="24" operator="equal">
      <formula>0</formula>
    </cfRule>
  </conditionalFormatting>
  <conditionalFormatting sqref="L144">
    <cfRule type="cellIs" dxfId="34" priority="23" operator="equal">
      <formula>0</formula>
    </cfRule>
  </conditionalFormatting>
  <conditionalFormatting sqref="L140">
    <cfRule type="cellIs" dxfId="33" priority="22" operator="equal">
      <formula>0</formula>
    </cfRule>
  </conditionalFormatting>
  <conditionalFormatting sqref="L94">
    <cfRule type="cellIs" dxfId="32" priority="21" operator="equal">
      <formula>0</formula>
    </cfRule>
  </conditionalFormatting>
  <conditionalFormatting sqref="B160:B161">
    <cfRule type="cellIs" dxfId="31" priority="20" operator="equal">
      <formula>"Empty"</formula>
    </cfRule>
  </conditionalFormatting>
  <conditionalFormatting sqref="B162:B165">
    <cfRule type="cellIs" dxfId="30" priority="19" operator="equal">
      <formula>"Empty"</formula>
    </cfRule>
  </conditionalFormatting>
  <conditionalFormatting sqref="B166:B167 B169:B170">
    <cfRule type="cellIs" dxfId="29" priority="18" operator="equal">
      <formula>"Empty"</formula>
    </cfRule>
  </conditionalFormatting>
  <conditionalFormatting sqref="B171:B172">
    <cfRule type="cellIs" dxfId="28" priority="17" operator="equal">
      <formula>"Empty"</formula>
    </cfRule>
  </conditionalFormatting>
  <conditionalFormatting sqref="B173">
    <cfRule type="cellIs" dxfId="27" priority="16" operator="equal">
      <formula>"Empty"</formula>
    </cfRule>
  </conditionalFormatting>
  <conditionalFormatting sqref="L197:L204">
    <cfRule type="cellIs" dxfId="26" priority="15" operator="equal">
      <formula>0</formula>
    </cfRule>
  </conditionalFormatting>
  <conditionalFormatting sqref="K247">
    <cfRule type="cellIs" dxfId="25" priority="14" operator="equal">
      <formula>0</formula>
    </cfRule>
  </conditionalFormatting>
  <conditionalFormatting sqref="M243">
    <cfRule type="cellIs" dxfId="24" priority="13" operator="equal">
      <formula>0</formula>
    </cfRule>
  </conditionalFormatting>
  <conditionalFormatting sqref="K174">
    <cfRule type="cellIs" dxfId="23" priority="9" operator="equal">
      <formula>0</formula>
    </cfRule>
  </conditionalFormatting>
  <conditionalFormatting sqref="B168">
    <cfRule type="cellIs" dxfId="22" priority="7" operator="equal">
      <formula>"Empty"</formula>
    </cfRule>
  </conditionalFormatting>
  <conditionalFormatting sqref="I174">
    <cfRule type="cellIs" dxfId="21" priority="12" operator="equal">
      <formula>0</formula>
    </cfRule>
  </conditionalFormatting>
  <conditionalFormatting sqref="L174 H174">
    <cfRule type="cellIs" dxfId="20" priority="11" operator="equal">
      <formula>0</formula>
    </cfRule>
  </conditionalFormatting>
  <conditionalFormatting sqref="B174:E174">
    <cfRule type="cellIs" dxfId="19" priority="10" operator="equal">
      <formula>"Empty"</formula>
    </cfRule>
  </conditionalFormatting>
  <conditionalFormatting sqref="C168">
    <cfRule type="cellIs" dxfId="18" priority="8" operator="equal">
      <formula>"Empty"</formula>
    </cfRule>
  </conditionalFormatting>
  <conditionalFormatting sqref="B110:E110">
    <cfRule type="cellIs" dxfId="17" priority="6" operator="equal">
      <formula>"Empty"</formula>
    </cfRule>
  </conditionalFormatting>
  <conditionalFormatting sqref="B186:E186">
    <cfRule type="cellIs" dxfId="16" priority="5" operator="equal">
      <formula>"Empty"</formula>
    </cfRule>
  </conditionalFormatting>
  <conditionalFormatting sqref="B187:E187">
    <cfRule type="cellIs" dxfId="15" priority="4" operator="equal">
      <formula>"Empty"</formula>
    </cfRule>
  </conditionalFormatting>
  <conditionalFormatting sqref="B188:E188">
    <cfRule type="cellIs" dxfId="14" priority="3" operator="equal">
      <formula>"Empty"</formula>
    </cfRule>
  </conditionalFormatting>
  <conditionalFormatting sqref="N238">
    <cfRule type="cellIs" dxfId="13" priority="2" operator="equal">
      <formula>0</formula>
    </cfRule>
  </conditionalFormatting>
  <conditionalFormatting sqref="K251:L251">
    <cfRule type="cellIs" dxfId="12" priority="1" operator="equal">
      <formula>0</formula>
    </cfRule>
  </conditionalFormatting>
  <dataValidations count="4">
    <dataValidation type="list" imeMode="off" allowBlank="1" showInputMessage="1" showErrorMessage="1" sqref="D4:D237">
      <formula1>Sort2</formula1>
    </dataValidation>
    <dataValidation type="list" imeMode="off" allowBlank="1" showInputMessage="1" showErrorMessage="1" sqref="C4:C237">
      <formula1>Sort1</formula1>
    </dataValidation>
    <dataValidation type="list" allowBlank="1" showInputMessage="1" showErrorMessage="1" sqref="B4:B206 B213:B237">
      <formula1>sort0</formula1>
    </dataValidation>
    <dataValidation type="list" imeMode="off" allowBlank="1" showInputMessage="1" showErrorMessage="1" sqref="E4:E237">
      <formula1>Sort3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3">
    <tabColor theme="9"/>
    <outlinePr summaryBelow="0"/>
  </sheetPr>
  <dimension ref="A1:BM205"/>
  <sheetViews>
    <sheetView topLeftCell="O9" zoomScale="80" zoomScaleNormal="80" workbookViewId="0">
      <selection activeCell="O22" sqref="O22"/>
    </sheetView>
  </sheetViews>
  <sheetFormatPr defaultColWidth="9" defaultRowHeight="12.75" outlineLevelCol="1"/>
  <cols>
    <col min="1" max="5" width="9" style="510"/>
    <col min="6" max="7" width="9" style="510" customWidth="1"/>
    <col min="8" max="8" width="9" style="531" customWidth="1"/>
    <col min="9" max="9" width="9" style="510" customWidth="1"/>
    <col min="10" max="10" width="12.375" style="507" customWidth="1"/>
    <col min="11" max="11" width="15.875" style="507" customWidth="1"/>
    <col min="12" max="12" width="13.25" style="507" customWidth="1"/>
    <col min="13" max="13" width="13" style="507" customWidth="1"/>
    <col min="14" max="14" width="13.25" style="507" customWidth="1"/>
    <col min="15" max="15" width="37.25" style="507" customWidth="1"/>
    <col min="16" max="16" width="9.25" style="507" customWidth="1"/>
    <col min="17" max="18" width="5.625" style="507" customWidth="1"/>
    <col min="19" max="19" width="12" style="765" customWidth="1"/>
    <col min="20" max="23" width="12" style="766" customWidth="1"/>
    <col min="24" max="24" width="17" style="507" customWidth="1"/>
    <col min="25" max="25" width="15.625" style="507" customWidth="1"/>
    <col min="26" max="26" width="8.5" style="507" customWidth="1"/>
    <col min="27" max="31" width="6.625" style="507" customWidth="1"/>
    <col min="32" max="32" width="10.625" style="507" customWidth="1"/>
    <col min="33" max="34" width="9.375" style="507" customWidth="1"/>
    <col min="35" max="35" width="6.625" style="507" customWidth="1"/>
    <col min="36" max="42" width="6.625" style="507" customWidth="1" outlineLevel="1"/>
    <col min="43" max="43" width="19" style="507" customWidth="1"/>
    <col min="44" max="44" width="53.125" style="507" customWidth="1"/>
    <col min="45" max="45" width="18.5" style="766" customWidth="1"/>
    <col min="46" max="46" width="12.75" style="766" customWidth="1"/>
    <col min="47" max="47" width="21" style="766" customWidth="1"/>
    <col min="48" max="58" width="9" style="507"/>
    <col min="59" max="59" width="20.5" style="507" customWidth="1"/>
    <col min="60" max="60" width="14.5" style="510" customWidth="1"/>
    <col min="61" max="62" width="9" style="510"/>
    <col min="63" max="63" width="17.125" style="510" customWidth="1"/>
    <col min="64" max="16384" width="9" style="510"/>
  </cols>
  <sheetData>
    <row r="1" spans="1:63" s="454" customFormat="1" ht="26.25" hidden="1">
      <c r="H1" s="455"/>
      <c r="J1" s="456" t="str">
        <f>[13]Revision!D2</f>
        <v>Rogue one 13 CS</v>
      </c>
      <c r="K1" s="456"/>
      <c r="L1" s="456"/>
      <c r="M1" s="456"/>
      <c r="N1" s="456"/>
      <c r="O1" s="1774"/>
      <c r="P1" s="1774"/>
      <c r="Q1" s="1774"/>
      <c r="R1" s="457"/>
      <c r="S1" s="458"/>
      <c r="T1" s="459"/>
      <c r="U1" s="459"/>
      <c r="V1" s="459"/>
      <c r="W1" s="459"/>
      <c r="X1" s="460"/>
      <c r="Y1" s="460"/>
      <c r="Z1" s="460"/>
      <c r="AA1" s="460"/>
      <c r="AB1" s="460"/>
      <c r="AC1" s="460"/>
      <c r="AD1" s="460"/>
      <c r="AE1" s="460"/>
      <c r="AF1" s="460"/>
      <c r="AG1" s="460"/>
      <c r="AH1" s="460"/>
      <c r="AI1" s="460"/>
      <c r="AJ1" s="460"/>
      <c r="AK1" s="460"/>
      <c r="AL1" s="460"/>
      <c r="AM1" s="460"/>
      <c r="AN1" s="460"/>
      <c r="AO1" s="460"/>
      <c r="AP1" s="460"/>
      <c r="AQ1" s="460"/>
      <c r="AR1" s="460"/>
      <c r="AS1" s="459"/>
      <c r="AT1" s="459"/>
      <c r="AU1" s="461"/>
      <c r="AV1" s="462"/>
      <c r="AW1" s="462"/>
      <c r="AX1" s="462"/>
      <c r="AY1" s="462"/>
      <c r="AZ1" s="462"/>
      <c r="BA1" s="462"/>
      <c r="BB1" s="462"/>
      <c r="BC1" s="462"/>
      <c r="BD1" s="463"/>
      <c r="BE1" s="463" t="s">
        <v>2658</v>
      </c>
      <c r="BF1" s="463"/>
      <c r="BG1" s="463"/>
      <c r="BH1" s="464"/>
      <c r="BI1" s="464"/>
    </row>
    <row r="2" spans="1:63" s="454" customFormat="1" ht="15.6" hidden="1" customHeight="1">
      <c r="H2" s="455"/>
      <c r="J2" s="465" t="s">
        <v>2659</v>
      </c>
      <c r="K2" s="465"/>
      <c r="L2" s="456"/>
      <c r="M2" s="456"/>
      <c r="N2" s="456"/>
      <c r="O2" s="466"/>
      <c r="P2" s="466"/>
      <c r="Q2" s="466"/>
      <c r="R2" s="466"/>
      <c r="S2" s="467"/>
      <c r="T2" s="468"/>
      <c r="U2" s="468"/>
      <c r="V2" s="468"/>
      <c r="W2" s="468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  <c r="AN2" s="466"/>
      <c r="AO2" s="466"/>
      <c r="AP2" s="466"/>
      <c r="AQ2" s="466"/>
      <c r="AR2" s="466"/>
      <c r="AS2" s="468"/>
      <c r="AT2" s="468"/>
      <c r="AU2" s="461"/>
      <c r="AV2" s="462"/>
      <c r="AW2" s="462"/>
      <c r="AX2" s="462"/>
      <c r="AY2" s="462"/>
      <c r="AZ2" s="462"/>
      <c r="BA2" s="462"/>
      <c r="BB2" s="462"/>
      <c r="BC2" s="462"/>
      <c r="BD2" s="463"/>
      <c r="BE2" s="463"/>
      <c r="BF2" s="463"/>
      <c r="BG2" s="463"/>
      <c r="BH2" s="464"/>
      <c r="BI2" s="464"/>
    </row>
    <row r="3" spans="1:63" s="454" customFormat="1" ht="15" hidden="1" customHeight="1">
      <c r="H3" s="455"/>
      <c r="J3" s="1775" t="s">
        <v>2660</v>
      </c>
      <c r="K3" s="1775"/>
      <c r="L3" s="1775"/>
      <c r="M3" s="469"/>
      <c r="N3" s="469"/>
      <c r="O3" s="466"/>
      <c r="P3" s="466"/>
      <c r="Q3" s="466"/>
      <c r="R3" s="466"/>
      <c r="S3" s="467"/>
      <c r="T3" s="468"/>
      <c r="U3" s="468"/>
      <c r="V3" s="468"/>
      <c r="W3" s="468"/>
      <c r="X3" s="466"/>
      <c r="Y3" s="466"/>
      <c r="Z3" s="466"/>
      <c r="AA3" s="466"/>
      <c r="AB3" s="466"/>
      <c r="AC3" s="466"/>
      <c r="AD3" s="466"/>
      <c r="AE3" s="466"/>
      <c r="AF3" s="466"/>
      <c r="AG3" s="466"/>
      <c r="AH3" s="466"/>
      <c r="AI3" s="466"/>
      <c r="AJ3" s="466"/>
      <c r="AK3" s="466"/>
      <c r="AL3" s="466"/>
      <c r="AM3" s="466"/>
      <c r="AN3" s="466"/>
      <c r="AO3" s="466"/>
      <c r="AP3" s="466"/>
      <c r="AQ3" s="466"/>
      <c r="AR3" s="466"/>
      <c r="AS3" s="468"/>
      <c r="AT3" s="468"/>
      <c r="AU3" s="461"/>
      <c r="AV3" s="462"/>
      <c r="AW3" s="462"/>
      <c r="AX3" s="462"/>
      <c r="AY3" s="462"/>
      <c r="AZ3" s="462"/>
      <c r="BA3" s="462"/>
      <c r="BB3" s="462"/>
      <c r="BC3" s="462"/>
      <c r="BD3" s="463"/>
      <c r="BE3" s="463"/>
      <c r="BF3" s="463"/>
      <c r="BG3" s="463"/>
      <c r="BH3" s="464"/>
      <c r="BI3" s="464"/>
    </row>
    <row r="4" spans="1:63" s="454" customFormat="1" ht="15" hidden="1" customHeight="1">
      <c r="H4" s="455"/>
      <c r="J4" s="1776" t="s">
        <v>2661</v>
      </c>
      <c r="K4" s="1776"/>
      <c r="L4" s="1776"/>
      <c r="M4" s="470"/>
      <c r="N4" s="470"/>
      <c r="O4" s="1777" t="s">
        <v>2662</v>
      </c>
      <c r="P4" s="1777"/>
      <c r="Q4" s="1777"/>
      <c r="R4" s="471"/>
      <c r="S4" s="472"/>
      <c r="T4" s="473" t="s">
        <v>2663</v>
      </c>
      <c r="U4" s="473"/>
      <c r="V4" s="473"/>
      <c r="W4" s="473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8"/>
      <c r="AT4" s="468"/>
      <c r="AU4" s="461"/>
      <c r="AV4" s="462"/>
      <c r="AW4" s="462"/>
      <c r="AX4" s="462"/>
      <c r="AY4" s="462"/>
      <c r="AZ4" s="462"/>
      <c r="BA4" s="462"/>
      <c r="BB4" s="462"/>
      <c r="BC4" s="462"/>
      <c r="BD4" s="463"/>
      <c r="BE4" s="463"/>
      <c r="BF4" s="463"/>
      <c r="BG4" s="463"/>
      <c r="BH4" s="464"/>
      <c r="BI4" s="464"/>
    </row>
    <row r="5" spans="1:63" s="454" customFormat="1" ht="15" hidden="1" customHeight="1">
      <c r="H5" s="455"/>
      <c r="J5" s="1778" t="s">
        <v>2664</v>
      </c>
      <c r="K5" s="1778"/>
      <c r="L5" s="1778"/>
      <c r="M5" s="474"/>
      <c r="N5" s="474"/>
      <c r="O5" s="1779"/>
      <c r="P5" s="1779"/>
      <c r="Q5" s="1779"/>
      <c r="R5" s="475"/>
      <c r="S5" s="476"/>
      <c r="T5" s="473" t="s">
        <v>2665</v>
      </c>
      <c r="U5" s="473"/>
      <c r="V5" s="473"/>
      <c r="W5" s="473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8"/>
      <c r="AT5" s="468"/>
      <c r="AU5" s="461"/>
      <c r="AV5" s="462"/>
      <c r="AW5" s="462"/>
      <c r="AX5" s="462"/>
      <c r="AY5" s="462"/>
      <c r="AZ5" s="462"/>
      <c r="BA5" s="462"/>
      <c r="BB5" s="462"/>
      <c r="BC5" s="462"/>
      <c r="BD5" s="463"/>
      <c r="BE5" s="463"/>
      <c r="BF5" s="463"/>
      <c r="BG5" s="463"/>
      <c r="BH5" s="464"/>
      <c r="BI5" s="464"/>
    </row>
    <row r="6" spans="1:63" s="454" customFormat="1" ht="15" hidden="1" customHeight="1">
      <c r="H6" s="455"/>
      <c r="J6" s="1775" t="s">
        <v>2666</v>
      </c>
      <c r="K6" s="1775"/>
      <c r="L6" s="1775"/>
      <c r="M6" s="469"/>
      <c r="N6" s="469"/>
      <c r="O6" s="1780"/>
      <c r="P6" s="1780"/>
      <c r="Q6" s="1780"/>
      <c r="R6" s="477"/>
      <c r="S6" s="478"/>
      <c r="T6" s="473" t="s">
        <v>2667</v>
      </c>
      <c r="U6" s="473"/>
      <c r="V6" s="473"/>
      <c r="W6" s="473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79"/>
      <c r="AS6" s="468"/>
      <c r="AT6" s="468"/>
      <c r="AU6" s="461"/>
      <c r="AV6" s="462"/>
      <c r="AW6" s="462"/>
      <c r="AX6" s="462"/>
      <c r="AY6" s="462"/>
      <c r="AZ6" s="462"/>
      <c r="BA6" s="462"/>
      <c r="BB6" s="462"/>
      <c r="BC6" s="462"/>
      <c r="BD6" s="463"/>
      <c r="BE6" s="463"/>
      <c r="BF6" s="463"/>
      <c r="BG6" s="463"/>
      <c r="BH6" s="464"/>
      <c r="BI6" s="464"/>
    </row>
    <row r="7" spans="1:63" s="454" customFormat="1" ht="15" hidden="1" customHeight="1">
      <c r="H7" s="455"/>
      <c r="J7" s="1775" t="s">
        <v>2668</v>
      </c>
      <c r="K7" s="1775"/>
      <c r="L7" s="1775"/>
      <c r="M7" s="469"/>
      <c r="N7" s="469"/>
      <c r="O7" s="480"/>
      <c r="P7" s="480"/>
      <c r="Q7" s="480"/>
      <c r="R7" s="480"/>
      <c r="S7" s="481"/>
      <c r="T7" s="473" t="s">
        <v>2669</v>
      </c>
      <c r="U7" s="473"/>
      <c r="V7" s="473"/>
      <c r="W7" s="473"/>
      <c r="X7" s="466"/>
      <c r="Y7" s="466"/>
      <c r="Z7" s="466"/>
      <c r="AA7" s="466"/>
      <c r="AB7" s="466"/>
      <c r="AC7" s="466"/>
      <c r="AD7" s="466"/>
      <c r="AE7" s="466"/>
      <c r="AF7" s="466"/>
      <c r="AG7" s="466"/>
      <c r="AH7" s="466"/>
      <c r="AI7" s="466"/>
      <c r="AJ7" s="466"/>
      <c r="AK7" s="466"/>
      <c r="AL7" s="466"/>
      <c r="AM7" s="466"/>
      <c r="AN7" s="466"/>
      <c r="AO7" s="466"/>
      <c r="AP7" s="466"/>
      <c r="AQ7" s="466"/>
      <c r="AR7" s="466"/>
      <c r="AS7" s="468"/>
      <c r="AT7" s="468"/>
      <c r="AU7" s="461"/>
      <c r="AV7" s="462"/>
      <c r="AW7" s="462"/>
      <c r="AX7" s="462"/>
      <c r="AY7" s="462"/>
      <c r="AZ7" s="462"/>
      <c r="BA7" s="462"/>
      <c r="BB7" s="462"/>
      <c r="BC7" s="462"/>
      <c r="BD7" s="463"/>
      <c r="BE7" s="463"/>
      <c r="BF7" s="463"/>
      <c r="BG7" s="463"/>
      <c r="BH7" s="464"/>
      <c r="BI7" s="464"/>
    </row>
    <row r="8" spans="1:63" s="454" customFormat="1" ht="15" hidden="1" customHeight="1">
      <c r="H8" s="455"/>
      <c r="J8" s="1781" t="s">
        <v>2670</v>
      </c>
      <c r="K8" s="1781"/>
      <c r="L8" s="1781"/>
      <c r="M8" s="1781"/>
      <c r="N8" s="1781"/>
      <c r="O8" s="482" t="s">
        <v>2671</v>
      </c>
      <c r="P8" s="482"/>
      <c r="Q8" s="483"/>
      <c r="R8" s="483"/>
      <c r="S8" s="484"/>
      <c r="T8" s="485"/>
      <c r="U8" s="485"/>
      <c r="V8" s="485"/>
      <c r="W8" s="485"/>
      <c r="X8" s="486"/>
      <c r="Y8" s="486"/>
      <c r="Z8" s="486"/>
      <c r="AA8" s="466"/>
      <c r="AB8" s="466"/>
      <c r="AC8" s="466"/>
      <c r="AD8" s="466"/>
      <c r="AE8" s="466"/>
      <c r="AF8" s="466"/>
      <c r="AG8" s="466"/>
      <c r="AH8" s="466"/>
      <c r="AI8" s="466"/>
      <c r="AJ8" s="466"/>
      <c r="AK8" s="466"/>
      <c r="AL8" s="466"/>
      <c r="AM8" s="466"/>
      <c r="AN8" s="466"/>
      <c r="AO8" s="466"/>
      <c r="AP8" s="466"/>
      <c r="AQ8" s="486"/>
      <c r="AR8" s="486"/>
      <c r="AS8" s="485"/>
      <c r="AT8" s="468"/>
      <c r="AU8" s="461"/>
      <c r="AV8" s="462"/>
      <c r="AW8" s="462"/>
      <c r="AX8" s="462"/>
      <c r="AY8" s="462"/>
      <c r="AZ8" s="462"/>
      <c r="BA8" s="462"/>
      <c r="BB8" s="462"/>
      <c r="BC8" s="462"/>
      <c r="BD8" s="463"/>
      <c r="BE8" s="463"/>
      <c r="BF8" s="463"/>
      <c r="BG8" s="463"/>
      <c r="BH8" s="464"/>
      <c r="BI8" s="464"/>
    </row>
    <row r="9" spans="1:63" s="454" customFormat="1" ht="24.4" customHeight="1">
      <c r="H9" s="455"/>
      <c r="J9" s="487"/>
      <c r="K9" s="488">
        <f>K11+K56+K73+K80+K127+K136+K165+K171+K174</f>
        <v>62.293526399999998</v>
      </c>
      <c r="L9" s="489"/>
      <c r="M9" s="489"/>
      <c r="N9" s="489"/>
      <c r="O9" s="482"/>
      <c r="P9" s="482"/>
      <c r="Q9" s="483"/>
      <c r="R9" s="490"/>
      <c r="S9" s="491"/>
      <c r="T9" s="468"/>
      <c r="U9" s="468"/>
      <c r="V9" s="468"/>
      <c r="W9" s="468"/>
      <c r="X9" s="466"/>
      <c r="Y9" s="466"/>
      <c r="Z9" s="466"/>
      <c r="AA9" s="466"/>
      <c r="AB9" s="466"/>
      <c r="AC9" s="466"/>
      <c r="AD9" s="466"/>
      <c r="AE9" s="466"/>
      <c r="AF9" s="466"/>
      <c r="AG9" s="466"/>
      <c r="AH9" s="466"/>
      <c r="AI9" s="466"/>
      <c r="AJ9" s="466"/>
      <c r="AK9" s="466"/>
      <c r="AL9" s="466"/>
      <c r="AM9" s="466"/>
      <c r="AN9" s="466"/>
      <c r="AO9" s="466"/>
      <c r="AP9" s="466"/>
      <c r="AQ9" s="466"/>
      <c r="AR9" s="466"/>
      <c r="AS9" s="468"/>
      <c r="AT9" s="468"/>
      <c r="AU9" s="461"/>
      <c r="AV9" s="462"/>
      <c r="AW9" s="462"/>
      <c r="AX9" s="462"/>
      <c r="AY9" s="462"/>
      <c r="AZ9" s="462"/>
      <c r="BA9" s="462"/>
      <c r="BB9" s="462"/>
      <c r="BC9" s="462"/>
      <c r="BD9" s="463"/>
      <c r="BE9" s="463"/>
      <c r="BF9" s="463"/>
      <c r="BG9" s="463"/>
      <c r="BH9" s="464"/>
      <c r="BI9" s="464"/>
    </row>
    <row r="10" spans="1:63" ht="49.9" customHeight="1" thickBot="1">
      <c r="A10" s="492" t="s">
        <v>2672</v>
      </c>
      <c r="B10" s="492" t="s">
        <v>2673</v>
      </c>
      <c r="C10" s="492" t="s">
        <v>2674</v>
      </c>
      <c r="D10" s="492" t="s">
        <v>2675</v>
      </c>
      <c r="E10" s="492" t="s">
        <v>2676</v>
      </c>
      <c r="F10" s="492" t="s">
        <v>2677</v>
      </c>
      <c r="G10" s="492" t="s">
        <v>2678</v>
      </c>
      <c r="H10" s="493" t="s">
        <v>2679</v>
      </c>
      <c r="I10" s="494" t="s">
        <v>2680</v>
      </c>
      <c r="J10" s="495" t="s">
        <v>2681</v>
      </c>
      <c r="K10" s="495" t="s">
        <v>2682</v>
      </c>
      <c r="L10" s="496" t="s">
        <v>2683</v>
      </c>
      <c r="M10" s="496" t="s">
        <v>2684</v>
      </c>
      <c r="N10" s="496" t="s">
        <v>2685</v>
      </c>
      <c r="O10" s="497" t="s">
        <v>2686</v>
      </c>
      <c r="P10" s="497" t="s">
        <v>2687</v>
      </c>
      <c r="Q10" s="498" t="s">
        <v>2688</v>
      </c>
      <c r="R10" s="499" t="s">
        <v>2689</v>
      </c>
      <c r="S10" s="499" t="s">
        <v>2690</v>
      </c>
      <c r="T10" s="500" t="s">
        <v>2691</v>
      </c>
      <c r="U10" s="500" t="s">
        <v>2692</v>
      </c>
      <c r="V10" s="500" t="s">
        <v>2693</v>
      </c>
      <c r="W10" s="500" t="s">
        <v>2694</v>
      </c>
      <c r="X10" s="501" t="s">
        <v>2695</v>
      </c>
      <c r="Y10" s="500" t="s">
        <v>2696</v>
      </c>
      <c r="Z10" s="501" t="s">
        <v>2697</v>
      </c>
      <c r="AA10" s="502" t="s">
        <v>2698</v>
      </c>
      <c r="AB10" s="503" t="s">
        <v>2699</v>
      </c>
      <c r="AC10" s="500" t="s">
        <v>2700</v>
      </c>
      <c r="AD10" s="500" t="s">
        <v>2701</v>
      </c>
      <c r="AE10" s="500" t="s">
        <v>2702</v>
      </c>
      <c r="AF10" s="500" t="s">
        <v>2703</v>
      </c>
      <c r="AG10" s="500" t="s">
        <v>2704</v>
      </c>
      <c r="AH10" s="500" t="s">
        <v>2705</v>
      </c>
      <c r="AI10" s="500" t="s">
        <v>2706</v>
      </c>
      <c r="AJ10" s="500"/>
      <c r="AK10" s="500"/>
      <c r="AL10" s="500"/>
      <c r="AM10" s="500"/>
      <c r="AN10" s="500"/>
      <c r="AO10" s="500"/>
      <c r="AP10" s="500"/>
      <c r="AQ10" s="504" t="s">
        <v>2707</v>
      </c>
      <c r="AR10" s="504" t="s">
        <v>2708</v>
      </c>
      <c r="AS10" s="505" t="s">
        <v>2709</v>
      </c>
      <c r="AT10" s="501" t="s">
        <v>2710</v>
      </c>
      <c r="AU10" s="506" t="s">
        <v>2711</v>
      </c>
      <c r="BD10" s="508"/>
      <c r="BE10" s="508"/>
      <c r="BF10" s="508"/>
      <c r="BG10" s="508"/>
      <c r="BH10" s="509"/>
      <c r="BI10" s="509"/>
    </row>
    <row r="11" spans="1:63" s="511" customFormat="1" ht="15" customHeight="1" thickTop="1">
      <c r="G11" s="512"/>
      <c r="H11" s="513"/>
      <c r="J11" s="514" t="s">
        <v>2712</v>
      </c>
      <c r="K11" s="512">
        <f>SUM(K12:K55)</f>
        <v>15.099753899999998</v>
      </c>
      <c r="L11" s="515"/>
      <c r="M11" s="515"/>
      <c r="N11" s="515"/>
      <c r="O11" s="516" t="s">
        <v>2713</v>
      </c>
      <c r="P11" s="516"/>
      <c r="Q11" s="517">
        <v>1</v>
      </c>
      <c r="R11" s="517"/>
      <c r="S11" s="518"/>
      <c r="T11" s="519"/>
      <c r="U11" s="519"/>
      <c r="V11" s="519"/>
      <c r="W11" s="519"/>
      <c r="X11" s="520"/>
      <c r="Y11" s="520"/>
      <c r="Z11" s="520"/>
      <c r="AA11" s="521"/>
      <c r="AB11" s="521"/>
      <c r="AC11" s="521"/>
      <c r="AD11" s="521"/>
      <c r="AE11" s="521"/>
      <c r="AF11" s="521"/>
      <c r="AG11" s="521"/>
      <c r="AH11" s="521"/>
      <c r="AI11" s="521"/>
      <c r="AJ11" s="521"/>
      <c r="AK11" s="521"/>
      <c r="AL11" s="521"/>
      <c r="AM11" s="521"/>
      <c r="AN11" s="521"/>
      <c r="AO11" s="521"/>
      <c r="AP11" s="521"/>
      <c r="AQ11" s="521"/>
      <c r="AR11" s="522" t="s">
        <v>2714</v>
      </c>
      <c r="AS11" s="515"/>
      <c r="AT11" s="515"/>
      <c r="AU11" s="523"/>
      <c r="AV11" s="524"/>
      <c r="AW11" s="524"/>
      <c r="AX11" s="524"/>
      <c r="AY11" s="524"/>
      <c r="AZ11" s="524"/>
      <c r="BA11" s="524"/>
      <c r="BB11" s="524"/>
      <c r="BC11" s="524"/>
      <c r="BD11" s="525"/>
      <c r="BE11" s="526" t="s">
        <v>2715</v>
      </c>
      <c r="BF11" s="526"/>
      <c r="BG11" s="525" t="s">
        <v>73</v>
      </c>
      <c r="BH11" s="527" t="s">
        <v>2716</v>
      </c>
      <c r="BI11" s="527"/>
      <c r="BK11" s="528"/>
    </row>
    <row r="12" spans="1:63" ht="24.4" customHeight="1">
      <c r="A12" s="529">
        <v>42990</v>
      </c>
      <c r="B12" s="510" t="s">
        <v>2717</v>
      </c>
      <c r="C12" s="510" t="s">
        <v>2712</v>
      </c>
      <c r="D12" s="510" t="s">
        <v>384</v>
      </c>
      <c r="E12" s="510" t="s">
        <v>2718</v>
      </c>
      <c r="F12" s="530"/>
      <c r="G12" s="510">
        <f>F12*Q12</f>
        <v>0</v>
      </c>
      <c r="H12" s="531">
        <f>F12/J12</f>
        <v>0</v>
      </c>
      <c r="I12" s="510" t="s">
        <v>2719</v>
      </c>
      <c r="J12" s="532">
        <v>1.5556000000000001</v>
      </c>
      <c r="K12" s="533">
        <f t="shared" ref="K12:K31" si="0">J12*Q12</f>
        <v>1.5556000000000001</v>
      </c>
      <c r="L12" s="534" t="s">
        <v>2720</v>
      </c>
      <c r="M12" s="535">
        <v>12.731385</v>
      </c>
      <c r="N12" s="536">
        <v>8.5934000000000008</v>
      </c>
      <c r="O12" s="537" t="s">
        <v>2721</v>
      </c>
      <c r="P12" s="537"/>
      <c r="Q12" s="538">
        <v>1</v>
      </c>
      <c r="R12" s="538"/>
      <c r="S12" s="539">
        <v>0.62</v>
      </c>
      <c r="T12" s="540" t="s">
        <v>88</v>
      </c>
      <c r="U12" s="540" t="s">
        <v>88</v>
      </c>
      <c r="V12" s="540">
        <v>4.7</v>
      </c>
      <c r="W12" s="540">
        <v>5.2</v>
      </c>
      <c r="X12" s="541" t="s">
        <v>2722</v>
      </c>
      <c r="Y12" s="541" t="s">
        <v>2723</v>
      </c>
      <c r="Z12" s="540">
        <v>0.8</v>
      </c>
      <c r="AA12" s="542">
        <v>138.30000000000001</v>
      </c>
      <c r="AB12" s="542"/>
      <c r="AC12" s="542"/>
      <c r="AD12" s="542"/>
      <c r="AE12" s="542"/>
      <c r="AF12" s="542">
        <v>110</v>
      </c>
      <c r="AG12" s="542"/>
      <c r="AH12" s="542"/>
      <c r="AI12" s="542"/>
      <c r="AJ12" s="542"/>
      <c r="AK12" s="542"/>
      <c r="AL12" s="542"/>
      <c r="AM12" s="542"/>
      <c r="AN12" s="542"/>
      <c r="AO12" s="542"/>
      <c r="AP12" s="542"/>
      <c r="AQ12" s="543"/>
      <c r="AR12" s="544" t="s">
        <v>2724</v>
      </c>
      <c r="AS12" s="545" t="s">
        <v>2725</v>
      </c>
      <c r="AT12" s="546" t="s">
        <v>1196</v>
      </c>
      <c r="AU12" s="547"/>
      <c r="BD12" s="548"/>
      <c r="BE12" s="508" t="s">
        <v>9</v>
      </c>
      <c r="BF12" s="508"/>
      <c r="BG12" s="548" t="s">
        <v>2726</v>
      </c>
      <c r="BH12" s="509" t="s">
        <v>1335</v>
      </c>
      <c r="BI12" s="509"/>
      <c r="BK12" s="549"/>
    </row>
    <row r="13" spans="1:63" ht="19.899999999999999" customHeight="1">
      <c r="A13" s="529">
        <v>42990</v>
      </c>
      <c r="B13" s="510" t="s">
        <v>2717</v>
      </c>
      <c r="C13" s="510" t="s">
        <v>2712</v>
      </c>
      <c r="D13" s="510" t="s">
        <v>384</v>
      </c>
      <c r="E13" s="510" t="s">
        <v>2727</v>
      </c>
      <c r="G13" s="510">
        <f t="shared" ref="G13:G54" si="1">F13*Q13</f>
        <v>0</v>
      </c>
      <c r="H13" s="531">
        <f t="shared" ref="H13:H54" si="2">F13/J13</f>
        <v>0</v>
      </c>
      <c r="I13" s="510" t="s">
        <v>2719</v>
      </c>
      <c r="J13" s="550">
        <v>2</v>
      </c>
      <c r="K13" s="551">
        <f t="shared" si="0"/>
        <v>2</v>
      </c>
      <c r="L13" s="534"/>
      <c r="M13" s="535"/>
      <c r="N13" s="536"/>
      <c r="O13" s="537" t="s">
        <v>2728</v>
      </c>
      <c r="P13" s="537"/>
      <c r="Q13" s="538">
        <v>1</v>
      </c>
      <c r="R13" s="538"/>
      <c r="S13" s="539"/>
      <c r="T13" s="540"/>
      <c r="U13" s="540"/>
      <c r="V13" s="540"/>
      <c r="W13" s="540"/>
      <c r="X13" s="541"/>
      <c r="Y13" s="541"/>
      <c r="Z13" s="540"/>
      <c r="AA13" s="542"/>
      <c r="AB13" s="542"/>
      <c r="AC13" s="542"/>
      <c r="AD13" s="542"/>
      <c r="AE13" s="542"/>
      <c r="AF13" s="542"/>
      <c r="AG13" s="542"/>
      <c r="AH13" s="542"/>
      <c r="AI13" s="542"/>
      <c r="AJ13" s="542"/>
      <c r="AK13" s="542"/>
      <c r="AL13" s="542"/>
      <c r="AM13" s="542"/>
      <c r="AN13" s="542"/>
      <c r="AO13" s="542"/>
      <c r="AP13" s="542"/>
      <c r="AQ13" s="543"/>
      <c r="AR13" s="544"/>
      <c r="AS13" s="545"/>
      <c r="AT13" s="546"/>
      <c r="AU13" s="547"/>
      <c r="BD13" s="548"/>
      <c r="BE13" s="508"/>
      <c r="BF13" s="508"/>
      <c r="BG13" s="548"/>
      <c r="BH13" s="509"/>
      <c r="BI13" s="509"/>
      <c r="BK13" s="549"/>
    </row>
    <row r="14" spans="1:63" ht="19.899999999999999" customHeight="1">
      <c r="A14" s="529">
        <v>42990</v>
      </c>
      <c r="B14" s="510" t="s">
        <v>2717</v>
      </c>
      <c r="C14" s="510" t="s">
        <v>2712</v>
      </c>
      <c r="D14" s="510" t="s">
        <v>384</v>
      </c>
      <c r="E14" s="510" t="s">
        <v>2727</v>
      </c>
      <c r="G14" s="510">
        <f t="shared" si="1"/>
        <v>0</v>
      </c>
      <c r="H14" s="531">
        <f t="shared" si="2"/>
        <v>0</v>
      </c>
      <c r="I14" s="510" t="s">
        <v>2719</v>
      </c>
      <c r="J14" s="550">
        <v>1.1000000000000001</v>
      </c>
      <c r="K14" s="551">
        <f t="shared" si="0"/>
        <v>1.1000000000000001</v>
      </c>
      <c r="L14" s="534"/>
      <c r="M14" s="535"/>
      <c r="N14" s="536"/>
      <c r="O14" s="537" t="s">
        <v>2729</v>
      </c>
      <c r="P14" s="537"/>
      <c r="Q14" s="538">
        <v>1</v>
      </c>
      <c r="R14" s="538"/>
      <c r="S14" s="539"/>
      <c r="T14" s="540"/>
      <c r="U14" s="540"/>
      <c r="V14" s="540"/>
      <c r="W14" s="540"/>
      <c r="X14" s="541"/>
      <c r="Y14" s="541"/>
      <c r="Z14" s="540"/>
      <c r="AA14" s="542"/>
      <c r="AB14" s="542"/>
      <c r="AC14" s="542"/>
      <c r="AD14" s="542"/>
      <c r="AE14" s="542"/>
      <c r="AF14" s="542"/>
      <c r="AG14" s="542"/>
      <c r="AH14" s="542"/>
      <c r="AI14" s="542"/>
      <c r="AJ14" s="542"/>
      <c r="AK14" s="542"/>
      <c r="AL14" s="542"/>
      <c r="AM14" s="542"/>
      <c r="AN14" s="542"/>
      <c r="AO14" s="542"/>
      <c r="AP14" s="542"/>
      <c r="AQ14" s="543"/>
      <c r="AR14" s="544"/>
      <c r="AS14" s="545"/>
      <c r="AT14" s="546"/>
      <c r="AU14" s="547"/>
      <c r="BD14" s="548"/>
      <c r="BE14" s="508"/>
      <c r="BF14" s="508"/>
      <c r="BG14" s="548"/>
      <c r="BH14" s="509"/>
      <c r="BI14" s="509"/>
      <c r="BK14" s="549"/>
    </row>
    <row r="15" spans="1:63" ht="19.899999999999999" customHeight="1">
      <c r="A15" s="529">
        <v>42990</v>
      </c>
      <c r="B15" s="510" t="s">
        <v>2717</v>
      </c>
      <c r="C15" s="510" t="s">
        <v>2712</v>
      </c>
      <c r="D15" s="510" t="s">
        <v>384</v>
      </c>
      <c r="E15" s="510" t="s">
        <v>2727</v>
      </c>
      <c r="G15" s="510">
        <f t="shared" si="1"/>
        <v>0</v>
      </c>
      <c r="H15" s="531">
        <f t="shared" si="2"/>
        <v>0</v>
      </c>
      <c r="I15" s="510" t="s">
        <v>2719</v>
      </c>
      <c r="J15" s="550">
        <v>0.2</v>
      </c>
      <c r="K15" s="551">
        <f t="shared" si="0"/>
        <v>0.2</v>
      </c>
      <c r="L15" s="534"/>
      <c r="M15" s="535"/>
      <c r="N15" s="536"/>
      <c r="O15" s="537" t="s">
        <v>2730</v>
      </c>
      <c r="P15" s="537"/>
      <c r="Q15" s="538">
        <v>1</v>
      </c>
      <c r="R15" s="538"/>
      <c r="S15" s="539"/>
      <c r="T15" s="540"/>
      <c r="U15" s="540"/>
      <c r="V15" s="540"/>
      <c r="W15" s="540"/>
      <c r="X15" s="541"/>
      <c r="Y15" s="541"/>
      <c r="Z15" s="540"/>
      <c r="AA15" s="542"/>
      <c r="AB15" s="542"/>
      <c r="AC15" s="542"/>
      <c r="AD15" s="542"/>
      <c r="AE15" s="542"/>
      <c r="AF15" s="542"/>
      <c r="AG15" s="542"/>
      <c r="AH15" s="542"/>
      <c r="AI15" s="542"/>
      <c r="AJ15" s="542"/>
      <c r="AK15" s="542"/>
      <c r="AL15" s="542"/>
      <c r="AM15" s="542"/>
      <c r="AN15" s="542"/>
      <c r="AO15" s="542"/>
      <c r="AP15" s="542"/>
      <c r="AQ15" s="543"/>
      <c r="AR15" s="544"/>
      <c r="AS15" s="545"/>
      <c r="AT15" s="546"/>
      <c r="AU15" s="547"/>
      <c r="BD15" s="548"/>
      <c r="BE15" s="508"/>
      <c r="BF15" s="508"/>
      <c r="BG15" s="548"/>
      <c r="BH15" s="509"/>
      <c r="BI15" s="509"/>
      <c r="BK15" s="549"/>
    </row>
    <row r="16" spans="1:63" ht="19.899999999999999" customHeight="1">
      <c r="A16" s="529">
        <v>42990</v>
      </c>
      <c r="B16" s="510" t="s">
        <v>2717</v>
      </c>
      <c r="C16" s="510" t="s">
        <v>2712</v>
      </c>
      <c r="D16" s="510" t="s">
        <v>384</v>
      </c>
      <c r="E16" s="510" t="s">
        <v>2727</v>
      </c>
      <c r="G16" s="510">
        <f t="shared" si="1"/>
        <v>0</v>
      </c>
      <c r="H16" s="531">
        <f t="shared" si="2"/>
        <v>0</v>
      </c>
      <c r="I16" s="510" t="s">
        <v>2719</v>
      </c>
      <c r="J16" s="550">
        <v>0.28000000000000003</v>
      </c>
      <c r="K16" s="551">
        <f t="shared" si="0"/>
        <v>0.28000000000000003</v>
      </c>
      <c r="L16" s="534"/>
      <c r="M16" s="535"/>
      <c r="N16" s="536"/>
      <c r="O16" s="537" t="s">
        <v>2731</v>
      </c>
      <c r="P16" s="537"/>
      <c r="Q16" s="538">
        <v>1</v>
      </c>
      <c r="R16" s="538"/>
      <c r="S16" s="539"/>
      <c r="T16" s="540"/>
      <c r="U16" s="540"/>
      <c r="V16" s="540"/>
      <c r="W16" s="540"/>
      <c r="X16" s="541"/>
      <c r="Y16" s="541"/>
      <c r="Z16" s="540"/>
      <c r="AA16" s="542"/>
      <c r="AB16" s="542"/>
      <c r="AC16" s="542"/>
      <c r="AD16" s="542"/>
      <c r="AE16" s="542"/>
      <c r="AF16" s="542"/>
      <c r="AG16" s="542"/>
      <c r="AH16" s="542"/>
      <c r="AI16" s="542"/>
      <c r="AJ16" s="542"/>
      <c r="AK16" s="542"/>
      <c r="AL16" s="542"/>
      <c r="AM16" s="542"/>
      <c r="AN16" s="542"/>
      <c r="AO16" s="542"/>
      <c r="AP16" s="542"/>
      <c r="AQ16" s="543"/>
      <c r="AR16" s="544"/>
      <c r="AS16" s="545"/>
      <c r="AT16" s="546"/>
      <c r="AU16" s="547"/>
      <c r="BD16" s="548"/>
      <c r="BE16" s="508"/>
      <c r="BF16" s="508"/>
      <c r="BG16" s="548"/>
      <c r="BH16" s="509"/>
      <c r="BI16" s="509"/>
      <c r="BK16" s="549"/>
    </row>
    <row r="17" spans="1:63" ht="19.899999999999999" customHeight="1">
      <c r="A17" s="529">
        <v>42990</v>
      </c>
      <c r="B17" s="510" t="s">
        <v>2717</v>
      </c>
      <c r="C17" s="510" t="s">
        <v>2712</v>
      </c>
      <c r="D17" s="510" t="s">
        <v>384</v>
      </c>
      <c r="E17" s="510" t="s">
        <v>2727</v>
      </c>
      <c r="G17" s="510">
        <f t="shared" si="1"/>
        <v>0</v>
      </c>
      <c r="H17" s="531">
        <f t="shared" si="2"/>
        <v>0</v>
      </c>
      <c r="I17" s="510" t="s">
        <v>2719</v>
      </c>
      <c r="J17" s="550">
        <v>0.7</v>
      </c>
      <c r="K17" s="551">
        <f t="shared" si="0"/>
        <v>0.7</v>
      </c>
      <c r="L17" s="534"/>
      <c r="M17" s="535"/>
      <c r="N17" s="536"/>
      <c r="O17" s="537" t="s">
        <v>2732</v>
      </c>
      <c r="P17" s="537"/>
      <c r="Q17" s="538">
        <v>1</v>
      </c>
      <c r="R17" s="538"/>
      <c r="S17" s="539"/>
      <c r="T17" s="540"/>
      <c r="U17" s="540"/>
      <c r="V17" s="540"/>
      <c r="W17" s="540"/>
      <c r="X17" s="541"/>
      <c r="Y17" s="541"/>
      <c r="Z17" s="540"/>
      <c r="AA17" s="542"/>
      <c r="AB17" s="542"/>
      <c r="AC17" s="542"/>
      <c r="AD17" s="542"/>
      <c r="AE17" s="542"/>
      <c r="AF17" s="542"/>
      <c r="AG17" s="542"/>
      <c r="AH17" s="542"/>
      <c r="AI17" s="542"/>
      <c r="AJ17" s="542"/>
      <c r="AK17" s="542"/>
      <c r="AL17" s="542"/>
      <c r="AM17" s="542"/>
      <c r="AN17" s="542"/>
      <c r="AO17" s="542"/>
      <c r="AP17" s="542"/>
      <c r="AQ17" s="543"/>
      <c r="AR17" s="544"/>
      <c r="AS17" s="545"/>
      <c r="AT17" s="546"/>
      <c r="AU17" s="547"/>
      <c r="BD17" s="548"/>
      <c r="BE17" s="508"/>
      <c r="BF17" s="508"/>
      <c r="BG17" s="548"/>
      <c r="BH17" s="509"/>
      <c r="BI17" s="509"/>
      <c r="BK17" s="549"/>
    </row>
    <row r="18" spans="1:63" ht="19.899999999999999" customHeight="1">
      <c r="A18" s="529">
        <v>42990</v>
      </c>
      <c r="B18" s="510" t="s">
        <v>2717</v>
      </c>
      <c r="C18" s="510" t="s">
        <v>2712</v>
      </c>
      <c r="D18" s="510" t="s">
        <v>384</v>
      </c>
      <c r="E18" s="510" t="s">
        <v>2727</v>
      </c>
      <c r="G18" s="510">
        <f t="shared" si="1"/>
        <v>0</v>
      </c>
      <c r="H18" s="531">
        <f t="shared" si="2"/>
        <v>0</v>
      </c>
      <c r="I18" s="510" t="s">
        <v>2719</v>
      </c>
      <c r="J18" s="550">
        <v>2.2999999999999998</v>
      </c>
      <c r="K18" s="551">
        <f t="shared" si="0"/>
        <v>2.2999999999999998</v>
      </c>
      <c r="L18" s="534"/>
      <c r="M18" s="535"/>
      <c r="N18" s="536"/>
      <c r="O18" s="537" t="s">
        <v>2733</v>
      </c>
      <c r="P18" s="537"/>
      <c r="Q18" s="538">
        <v>1</v>
      </c>
      <c r="R18" s="538"/>
      <c r="S18" s="539"/>
      <c r="T18" s="540"/>
      <c r="U18" s="540"/>
      <c r="V18" s="540"/>
      <c r="W18" s="540"/>
      <c r="X18" s="541"/>
      <c r="Y18" s="541"/>
      <c r="Z18" s="540"/>
      <c r="AA18" s="542"/>
      <c r="AB18" s="542"/>
      <c r="AC18" s="542"/>
      <c r="AD18" s="542"/>
      <c r="AE18" s="542"/>
      <c r="AF18" s="542"/>
      <c r="AG18" s="542"/>
      <c r="AH18" s="542"/>
      <c r="AI18" s="542"/>
      <c r="AJ18" s="542"/>
      <c r="AK18" s="542"/>
      <c r="AL18" s="542"/>
      <c r="AM18" s="542"/>
      <c r="AN18" s="542"/>
      <c r="AO18" s="542"/>
      <c r="AP18" s="542"/>
      <c r="AQ18" s="543"/>
      <c r="AR18" s="544"/>
      <c r="AS18" s="545"/>
      <c r="AT18" s="546"/>
      <c r="AU18" s="547"/>
      <c r="BD18" s="548"/>
      <c r="BE18" s="508"/>
      <c r="BF18" s="508"/>
      <c r="BG18" s="548"/>
      <c r="BH18" s="509"/>
      <c r="BI18" s="509"/>
      <c r="BK18" s="549"/>
    </row>
    <row r="19" spans="1:63" ht="19.899999999999999" customHeight="1">
      <c r="A19" s="529">
        <v>42990</v>
      </c>
      <c r="B19" s="510" t="s">
        <v>2717</v>
      </c>
      <c r="C19" s="510" t="s">
        <v>2712</v>
      </c>
      <c r="D19" s="510" t="s">
        <v>384</v>
      </c>
      <c r="E19" s="510" t="s">
        <v>2727</v>
      </c>
      <c r="G19" s="510">
        <f t="shared" si="1"/>
        <v>0</v>
      </c>
      <c r="H19" s="531">
        <f t="shared" si="2"/>
        <v>0</v>
      </c>
      <c r="I19" s="510" t="s">
        <v>2719</v>
      </c>
      <c r="J19" s="550">
        <v>0.2</v>
      </c>
      <c r="K19" s="551">
        <f t="shared" si="0"/>
        <v>0.2</v>
      </c>
      <c r="L19" s="534"/>
      <c r="M19" s="535"/>
      <c r="N19" s="536"/>
      <c r="O19" s="537" t="s">
        <v>2734</v>
      </c>
      <c r="P19" s="537"/>
      <c r="Q19" s="538">
        <v>1</v>
      </c>
      <c r="R19" s="538"/>
      <c r="S19" s="539"/>
      <c r="T19" s="540"/>
      <c r="U19" s="540"/>
      <c r="V19" s="540"/>
      <c r="W19" s="540"/>
      <c r="X19" s="541"/>
      <c r="Y19" s="541"/>
      <c r="Z19" s="540"/>
      <c r="AA19" s="542"/>
      <c r="AB19" s="542"/>
      <c r="AC19" s="542"/>
      <c r="AD19" s="542"/>
      <c r="AE19" s="542"/>
      <c r="AF19" s="542"/>
      <c r="AG19" s="542"/>
      <c r="AH19" s="542"/>
      <c r="AI19" s="542"/>
      <c r="AJ19" s="542"/>
      <c r="AK19" s="542"/>
      <c r="AL19" s="542"/>
      <c r="AM19" s="542"/>
      <c r="AN19" s="542"/>
      <c r="AO19" s="542"/>
      <c r="AP19" s="542"/>
      <c r="AQ19" s="543"/>
      <c r="AR19" s="544"/>
      <c r="AS19" s="545"/>
      <c r="AT19" s="546"/>
      <c r="AU19" s="547"/>
      <c r="BD19" s="548"/>
      <c r="BE19" s="508"/>
      <c r="BF19" s="508"/>
      <c r="BG19" s="548"/>
      <c r="BH19" s="509"/>
      <c r="BI19" s="509"/>
      <c r="BK19" s="549"/>
    </row>
    <row r="20" spans="1:63" ht="19.899999999999999" customHeight="1">
      <c r="A20" s="529">
        <v>42990</v>
      </c>
      <c r="B20" s="510" t="s">
        <v>2717</v>
      </c>
      <c r="C20" s="510" t="s">
        <v>2712</v>
      </c>
      <c r="D20" s="510" t="s">
        <v>2735</v>
      </c>
      <c r="E20" s="510" t="s">
        <v>2736</v>
      </c>
      <c r="G20" s="510">
        <f t="shared" si="1"/>
        <v>0</v>
      </c>
      <c r="H20" s="531">
        <f t="shared" si="2"/>
        <v>0</v>
      </c>
      <c r="I20" s="510" t="s">
        <v>2719</v>
      </c>
      <c r="J20" s="550">
        <f>0.4788-0.17</f>
        <v>0.30879999999999996</v>
      </c>
      <c r="K20" s="552">
        <f t="shared" si="0"/>
        <v>0.30879999999999996</v>
      </c>
      <c r="L20" s="536"/>
      <c r="M20" s="536">
        <v>0.47</v>
      </c>
      <c r="N20" s="536" t="s">
        <v>2737</v>
      </c>
      <c r="O20" s="537" t="s">
        <v>2738</v>
      </c>
      <c r="P20" s="537"/>
      <c r="Q20" s="538">
        <v>1</v>
      </c>
      <c r="R20" s="538">
        <v>95</v>
      </c>
      <c r="S20" s="539">
        <v>0.97</v>
      </c>
      <c r="T20" s="535" t="s">
        <v>2739</v>
      </c>
      <c r="U20" s="535" t="s">
        <v>2740</v>
      </c>
      <c r="V20" s="535"/>
      <c r="W20" s="535">
        <v>3.65</v>
      </c>
      <c r="X20" s="553" t="s">
        <v>2741</v>
      </c>
      <c r="Y20" s="553"/>
      <c r="Z20" s="554">
        <v>1</v>
      </c>
      <c r="AA20" s="555">
        <v>15</v>
      </c>
      <c r="AB20" s="555">
        <v>15</v>
      </c>
      <c r="AC20" s="555">
        <v>10</v>
      </c>
      <c r="AD20" s="555">
        <v>95</v>
      </c>
      <c r="AE20" s="555"/>
      <c r="AF20" s="555">
        <v>450</v>
      </c>
      <c r="AG20" s="555"/>
      <c r="AH20" s="555">
        <v>40</v>
      </c>
      <c r="AI20" s="555">
        <v>2</v>
      </c>
      <c r="AJ20" s="555"/>
      <c r="AK20" s="555"/>
      <c r="AL20" s="555"/>
      <c r="AM20" s="555"/>
      <c r="AN20" s="555"/>
      <c r="AO20" s="555"/>
      <c r="AP20" s="555"/>
      <c r="AQ20" s="543"/>
      <c r="AR20" s="556" t="s">
        <v>2742</v>
      </c>
      <c r="AS20" s="557"/>
      <c r="AT20" s="546" t="s">
        <v>1196</v>
      </c>
      <c r="AU20" s="547"/>
      <c r="BD20" s="548"/>
      <c r="BE20" s="508" t="s">
        <v>32</v>
      </c>
      <c r="BF20" s="508"/>
      <c r="BG20" s="548" t="s">
        <v>32</v>
      </c>
      <c r="BH20" s="509" t="s">
        <v>2743</v>
      </c>
      <c r="BI20" s="509"/>
      <c r="BK20" s="549"/>
    </row>
    <row r="21" spans="1:63" ht="19.899999999999999" customHeight="1">
      <c r="A21" s="529">
        <v>42990</v>
      </c>
      <c r="B21" s="510" t="s">
        <v>2717</v>
      </c>
      <c r="C21" s="510" t="s">
        <v>2712</v>
      </c>
      <c r="D21" s="510" t="s">
        <v>2735</v>
      </c>
      <c r="E21" s="510" t="s">
        <v>2744</v>
      </c>
      <c r="G21" s="510">
        <f t="shared" si="1"/>
        <v>0</v>
      </c>
      <c r="H21" s="531">
        <f t="shared" si="2"/>
        <v>0</v>
      </c>
      <c r="I21" s="510" t="s">
        <v>2719</v>
      </c>
      <c r="J21" s="550">
        <v>0.05</v>
      </c>
      <c r="K21" s="551">
        <f t="shared" si="0"/>
        <v>0.1</v>
      </c>
      <c r="L21" s="536"/>
      <c r="M21" s="536"/>
      <c r="N21" s="536"/>
      <c r="O21" s="537" t="s">
        <v>2745</v>
      </c>
      <c r="P21" s="537"/>
      <c r="Q21" s="538">
        <v>2</v>
      </c>
      <c r="R21" s="538"/>
      <c r="S21" s="539"/>
      <c r="T21" s="535"/>
      <c r="U21" s="535"/>
      <c r="V21" s="535"/>
      <c r="W21" s="535"/>
      <c r="X21" s="553"/>
      <c r="Y21" s="553"/>
      <c r="Z21" s="554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43"/>
      <c r="AR21" s="556"/>
      <c r="AS21" s="557"/>
      <c r="AT21" s="546"/>
      <c r="AU21" s="547"/>
      <c r="BD21" s="548"/>
      <c r="BE21" s="508"/>
      <c r="BF21" s="508"/>
      <c r="BG21" s="548"/>
      <c r="BH21" s="509"/>
      <c r="BI21" s="509"/>
      <c r="BK21" s="549"/>
    </row>
    <row r="22" spans="1:63" ht="19.899999999999999" customHeight="1">
      <c r="A22" s="529">
        <v>42990</v>
      </c>
      <c r="B22" s="510" t="s">
        <v>2717</v>
      </c>
      <c r="C22" s="510" t="s">
        <v>2712</v>
      </c>
      <c r="D22" s="510" t="s">
        <v>2735</v>
      </c>
      <c r="E22" s="510" t="s">
        <v>2744</v>
      </c>
      <c r="G22" s="510">
        <f t="shared" si="1"/>
        <v>0</v>
      </c>
      <c r="H22" s="531">
        <f t="shared" si="2"/>
        <v>0</v>
      </c>
      <c r="I22" s="510" t="s">
        <v>2719</v>
      </c>
      <c r="J22" s="550">
        <v>1.4999999999999999E-2</v>
      </c>
      <c r="K22" s="551">
        <f t="shared" si="0"/>
        <v>1.4999999999999999E-2</v>
      </c>
      <c r="L22" s="536"/>
      <c r="M22" s="536"/>
      <c r="N22" s="536"/>
      <c r="O22" s="537" t="s">
        <v>2746</v>
      </c>
      <c r="P22" s="537"/>
      <c r="Q22" s="538">
        <v>1</v>
      </c>
      <c r="R22" s="538"/>
      <c r="S22" s="539"/>
      <c r="T22" s="535"/>
      <c r="U22" s="535"/>
      <c r="V22" s="535"/>
      <c r="W22" s="535"/>
      <c r="X22" s="553"/>
      <c r="Y22" s="553"/>
      <c r="Z22" s="554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43"/>
      <c r="AR22" s="556"/>
      <c r="AS22" s="557"/>
      <c r="AT22" s="546"/>
      <c r="AU22" s="547"/>
      <c r="BD22" s="548"/>
      <c r="BE22" s="508"/>
      <c r="BF22" s="508"/>
      <c r="BG22" s="548"/>
      <c r="BH22" s="509"/>
      <c r="BI22" s="509"/>
      <c r="BK22" s="549"/>
    </row>
    <row r="23" spans="1:63" ht="19.899999999999999" customHeight="1">
      <c r="A23" s="529">
        <v>42990</v>
      </c>
      <c r="B23" s="510" t="s">
        <v>2717</v>
      </c>
      <c r="C23" s="510" t="s">
        <v>2712</v>
      </c>
      <c r="D23" s="510" t="s">
        <v>2735</v>
      </c>
      <c r="E23" s="510" t="s">
        <v>2744</v>
      </c>
      <c r="G23" s="510">
        <f t="shared" si="1"/>
        <v>0</v>
      </c>
      <c r="H23" s="531">
        <f t="shared" si="2"/>
        <v>0</v>
      </c>
      <c r="I23" s="510" t="s">
        <v>2719</v>
      </c>
      <c r="J23" s="550">
        <v>0.01</v>
      </c>
      <c r="K23" s="551">
        <f t="shared" si="0"/>
        <v>0.02</v>
      </c>
      <c r="L23" s="536"/>
      <c r="M23" s="536"/>
      <c r="N23" s="536"/>
      <c r="O23" s="537" t="s">
        <v>2747</v>
      </c>
      <c r="P23" s="537"/>
      <c r="Q23" s="538">
        <v>2</v>
      </c>
      <c r="R23" s="538"/>
      <c r="S23" s="539"/>
      <c r="T23" s="535"/>
      <c r="U23" s="535"/>
      <c r="V23" s="535"/>
      <c r="W23" s="535"/>
      <c r="X23" s="553"/>
      <c r="Y23" s="553"/>
      <c r="Z23" s="554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43"/>
      <c r="AR23" s="556"/>
      <c r="AS23" s="557"/>
      <c r="AT23" s="546"/>
      <c r="AU23" s="547"/>
      <c r="BD23" s="548"/>
      <c r="BE23" s="508"/>
      <c r="BF23" s="508"/>
      <c r="BG23" s="548"/>
      <c r="BH23" s="509"/>
      <c r="BI23" s="509"/>
      <c r="BK23" s="549"/>
    </row>
    <row r="24" spans="1:63" ht="19.899999999999999" customHeight="1">
      <c r="A24" s="529">
        <v>42990</v>
      </c>
      <c r="B24" s="510" t="s">
        <v>2717</v>
      </c>
      <c r="C24" s="510" t="s">
        <v>2712</v>
      </c>
      <c r="D24" s="510" t="s">
        <v>2735</v>
      </c>
      <c r="E24" s="510" t="s">
        <v>2744</v>
      </c>
      <c r="G24" s="510">
        <f t="shared" si="1"/>
        <v>0</v>
      </c>
      <c r="H24" s="531">
        <f t="shared" si="2"/>
        <v>0</v>
      </c>
      <c r="I24" s="510" t="s">
        <v>2719</v>
      </c>
      <c r="J24" s="550">
        <v>1.4999999999999999E-2</v>
      </c>
      <c r="K24" s="551">
        <f t="shared" si="0"/>
        <v>1.4999999999999999E-2</v>
      </c>
      <c r="L24" s="536"/>
      <c r="M24" s="536"/>
      <c r="N24" s="536"/>
      <c r="O24" s="537" t="s">
        <v>2748</v>
      </c>
      <c r="P24" s="537"/>
      <c r="Q24" s="538">
        <v>1</v>
      </c>
      <c r="R24" s="538"/>
      <c r="S24" s="539"/>
      <c r="T24" s="535"/>
      <c r="U24" s="535"/>
      <c r="V24" s="535"/>
      <c r="W24" s="535"/>
      <c r="X24" s="553"/>
      <c r="Y24" s="553"/>
      <c r="Z24" s="554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43"/>
      <c r="AR24" s="556"/>
      <c r="AS24" s="557"/>
      <c r="AT24" s="546"/>
      <c r="AU24" s="547"/>
      <c r="BD24" s="548"/>
      <c r="BE24" s="508"/>
      <c r="BF24" s="508"/>
      <c r="BG24" s="548"/>
      <c r="BH24" s="509"/>
      <c r="BI24" s="509"/>
      <c r="BK24" s="549"/>
    </row>
    <row r="25" spans="1:63" ht="19.899999999999999" customHeight="1">
      <c r="A25" s="529">
        <v>42990</v>
      </c>
      <c r="B25" s="510" t="s">
        <v>2717</v>
      </c>
      <c r="C25" s="510" t="s">
        <v>2712</v>
      </c>
      <c r="D25" s="510" t="s">
        <v>2735</v>
      </c>
      <c r="E25" s="510" t="s">
        <v>2744</v>
      </c>
      <c r="G25" s="510">
        <f t="shared" si="1"/>
        <v>0</v>
      </c>
      <c r="H25" s="531">
        <f t="shared" si="2"/>
        <v>0</v>
      </c>
      <c r="I25" s="510" t="s">
        <v>2719</v>
      </c>
      <c r="J25" s="550">
        <v>0.1</v>
      </c>
      <c r="K25" s="551">
        <f t="shared" si="0"/>
        <v>0.1</v>
      </c>
      <c r="L25" s="536"/>
      <c r="M25" s="536"/>
      <c r="N25" s="536"/>
      <c r="O25" s="537" t="s">
        <v>2749</v>
      </c>
      <c r="P25" s="537"/>
      <c r="Q25" s="538">
        <v>1</v>
      </c>
      <c r="R25" s="538"/>
      <c r="S25" s="539"/>
      <c r="T25" s="535"/>
      <c r="U25" s="535"/>
      <c r="V25" s="535"/>
      <c r="W25" s="535"/>
      <c r="X25" s="553"/>
      <c r="Y25" s="553"/>
      <c r="Z25" s="554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43"/>
      <c r="AR25" s="556"/>
      <c r="AS25" s="557"/>
      <c r="AT25" s="546"/>
      <c r="AU25" s="547"/>
      <c r="BD25" s="548"/>
      <c r="BE25" s="508"/>
      <c r="BF25" s="508"/>
      <c r="BG25" s="548"/>
      <c r="BH25" s="509"/>
      <c r="BI25" s="509"/>
      <c r="BK25" s="549"/>
    </row>
    <row r="26" spans="1:63" ht="19.899999999999999" customHeight="1">
      <c r="A26" s="529">
        <v>42990</v>
      </c>
      <c r="B26" s="510" t="s">
        <v>2717</v>
      </c>
      <c r="C26" s="510" t="s">
        <v>2712</v>
      </c>
      <c r="D26" s="510" t="s">
        <v>2735</v>
      </c>
      <c r="E26" s="510" t="s">
        <v>2736</v>
      </c>
      <c r="G26" s="510">
        <f t="shared" si="1"/>
        <v>0</v>
      </c>
      <c r="H26" s="531">
        <f t="shared" si="2"/>
        <v>0</v>
      </c>
      <c r="I26" s="510" t="s">
        <v>2719</v>
      </c>
      <c r="J26" s="558">
        <v>0.28999999999999998</v>
      </c>
      <c r="K26" s="559">
        <f t="shared" si="0"/>
        <v>0.28999999999999998</v>
      </c>
      <c r="L26" s="560"/>
      <c r="M26" s="561">
        <v>1.04</v>
      </c>
      <c r="N26" s="536" t="s">
        <v>2750</v>
      </c>
      <c r="O26" s="537" t="s">
        <v>2751</v>
      </c>
      <c r="P26" s="537"/>
      <c r="Q26" s="562">
        <v>1</v>
      </c>
      <c r="R26" s="538">
        <v>95</v>
      </c>
      <c r="S26" s="539">
        <v>0.97</v>
      </c>
      <c r="T26" s="553" t="s">
        <v>2752</v>
      </c>
      <c r="U26" s="553" t="s">
        <v>2752</v>
      </c>
      <c r="V26" s="553"/>
      <c r="W26" s="535">
        <v>3.65</v>
      </c>
      <c r="X26" s="563" t="s">
        <v>2753</v>
      </c>
      <c r="Y26" s="563"/>
      <c r="Z26" s="554">
        <v>1</v>
      </c>
      <c r="AA26" s="564">
        <v>8</v>
      </c>
      <c r="AB26" s="564">
        <v>8</v>
      </c>
      <c r="AC26" s="564">
        <v>6</v>
      </c>
      <c r="AD26" s="555">
        <v>95</v>
      </c>
      <c r="AE26" s="564"/>
      <c r="AF26" s="564">
        <v>350</v>
      </c>
      <c r="AG26" s="564"/>
      <c r="AH26" s="555">
        <v>40</v>
      </c>
      <c r="AI26" s="564">
        <v>2</v>
      </c>
      <c r="AJ26" s="564"/>
      <c r="AK26" s="564"/>
      <c r="AL26" s="564"/>
      <c r="AM26" s="564"/>
      <c r="AN26" s="564"/>
      <c r="AO26" s="564"/>
      <c r="AP26" s="564"/>
      <c r="AQ26" s="565"/>
      <c r="AR26" s="566" t="s">
        <v>2754</v>
      </c>
      <c r="AS26" s="567"/>
      <c r="AT26" s="543" t="s">
        <v>2755</v>
      </c>
      <c r="AU26" s="568"/>
    </row>
    <row r="27" spans="1:63" ht="19.899999999999999" customHeight="1">
      <c r="A27" s="529">
        <v>42990</v>
      </c>
      <c r="B27" s="510" t="s">
        <v>2717</v>
      </c>
      <c r="C27" s="510" t="s">
        <v>2712</v>
      </c>
      <c r="D27" s="510" t="s">
        <v>2735</v>
      </c>
      <c r="E27" s="510" t="s">
        <v>2744</v>
      </c>
      <c r="G27" s="510">
        <f t="shared" si="1"/>
        <v>0</v>
      </c>
      <c r="H27" s="531">
        <f t="shared" si="2"/>
        <v>0</v>
      </c>
      <c r="I27" s="510" t="s">
        <v>2719</v>
      </c>
      <c r="J27" s="550">
        <v>0.81</v>
      </c>
      <c r="K27" s="550">
        <f t="shared" si="0"/>
        <v>0.81</v>
      </c>
      <c r="L27" s="560"/>
      <c r="M27" s="561"/>
      <c r="N27" s="536"/>
      <c r="O27" s="537" t="s">
        <v>2756</v>
      </c>
      <c r="P27" s="537"/>
      <c r="Q27" s="562">
        <v>1</v>
      </c>
      <c r="R27" s="562"/>
      <c r="S27" s="569"/>
      <c r="T27" s="553"/>
      <c r="U27" s="553"/>
      <c r="V27" s="553"/>
      <c r="W27" s="553"/>
      <c r="X27" s="563"/>
      <c r="Y27" s="563"/>
      <c r="Z27" s="554"/>
      <c r="AA27" s="564"/>
      <c r="AB27" s="564"/>
      <c r="AC27" s="564"/>
      <c r="AD27" s="564"/>
      <c r="AE27" s="564"/>
      <c r="AF27" s="564"/>
      <c r="AG27" s="564"/>
      <c r="AH27" s="564"/>
      <c r="AI27" s="564"/>
      <c r="AJ27" s="564"/>
      <c r="AK27" s="564"/>
      <c r="AL27" s="564"/>
      <c r="AM27" s="564"/>
      <c r="AN27" s="564"/>
      <c r="AO27" s="564"/>
      <c r="AP27" s="564"/>
      <c r="AQ27" s="565"/>
      <c r="AR27" s="566"/>
      <c r="AS27" s="567"/>
      <c r="AT27" s="543"/>
      <c r="AU27" s="568"/>
    </row>
    <row r="28" spans="1:63" ht="19.899999999999999" customHeight="1">
      <c r="A28" s="529">
        <v>42990</v>
      </c>
      <c r="B28" s="510" t="s">
        <v>2717</v>
      </c>
      <c r="C28" s="510" t="s">
        <v>2712</v>
      </c>
      <c r="D28" s="510" t="s">
        <v>384</v>
      </c>
      <c r="E28" s="510" t="s">
        <v>2718</v>
      </c>
      <c r="G28" s="510">
        <f t="shared" si="1"/>
        <v>0</v>
      </c>
      <c r="H28" s="531">
        <f t="shared" si="2"/>
        <v>0</v>
      </c>
      <c r="I28" s="510" t="s">
        <v>2719</v>
      </c>
      <c r="J28" s="570">
        <v>7.2599999999999998E-2</v>
      </c>
      <c r="K28" s="571">
        <f t="shared" si="0"/>
        <v>7.2599999999999998E-2</v>
      </c>
      <c r="L28" s="572" t="s">
        <v>2757</v>
      </c>
      <c r="M28" s="535">
        <v>0.75</v>
      </c>
      <c r="N28" s="536" t="s">
        <v>2750</v>
      </c>
      <c r="O28" s="573" t="s">
        <v>2758</v>
      </c>
      <c r="P28" s="574"/>
      <c r="Q28" s="575">
        <v>1</v>
      </c>
      <c r="R28" s="575"/>
      <c r="S28" s="539">
        <v>0.97</v>
      </c>
      <c r="T28" s="576" t="s">
        <v>324</v>
      </c>
      <c r="U28" s="576" t="s">
        <v>324</v>
      </c>
      <c r="V28" s="576">
        <v>1.1499999999999999</v>
      </c>
      <c r="W28" s="576">
        <v>1.36</v>
      </c>
      <c r="X28" s="577" t="s">
        <v>2759</v>
      </c>
      <c r="Y28" s="578" t="s">
        <v>2760</v>
      </c>
      <c r="Z28" s="540">
        <v>0.8</v>
      </c>
      <c r="AA28" s="579">
        <v>2.5</v>
      </c>
      <c r="AB28" s="579"/>
      <c r="AC28" s="579"/>
      <c r="AD28" s="579"/>
      <c r="AE28" s="579"/>
      <c r="AF28" s="579">
        <v>160</v>
      </c>
      <c r="AG28" s="579"/>
      <c r="AH28" s="579"/>
      <c r="AI28" s="579"/>
      <c r="AJ28" s="579"/>
      <c r="AK28" s="579"/>
      <c r="AL28" s="579"/>
      <c r="AM28" s="579"/>
      <c r="AN28" s="579"/>
      <c r="AO28" s="579"/>
      <c r="AP28" s="579"/>
      <c r="AQ28" s="543"/>
      <c r="AR28" s="580" t="s">
        <v>2761</v>
      </c>
      <c r="AS28" s="581"/>
      <c r="AT28" s="546" t="s">
        <v>1196</v>
      </c>
      <c r="AU28" s="582"/>
      <c r="BD28" s="548"/>
      <c r="BE28" s="508" t="s">
        <v>15</v>
      </c>
      <c r="BF28" s="508"/>
      <c r="BG28" s="548" t="s">
        <v>2762</v>
      </c>
      <c r="BH28" s="509" t="s">
        <v>2763</v>
      </c>
      <c r="BI28" s="509"/>
      <c r="BK28" s="549"/>
    </row>
    <row r="29" spans="1:63" ht="19.899999999999999" customHeight="1">
      <c r="A29" s="529">
        <v>42990</v>
      </c>
      <c r="B29" s="510" t="s">
        <v>2717</v>
      </c>
      <c r="C29" s="510" t="s">
        <v>2712</v>
      </c>
      <c r="D29" s="510" t="s">
        <v>2764</v>
      </c>
      <c r="E29" s="510" t="s">
        <v>2765</v>
      </c>
      <c r="F29" s="583"/>
      <c r="G29" s="510">
        <f t="shared" si="1"/>
        <v>0</v>
      </c>
      <c r="H29" s="531">
        <f t="shared" si="2"/>
        <v>0</v>
      </c>
      <c r="I29" s="510" t="s">
        <v>2719</v>
      </c>
      <c r="J29" s="570">
        <v>2.0299999999999999E-2</v>
      </c>
      <c r="K29" s="571">
        <f t="shared" si="0"/>
        <v>0.10149999999999999</v>
      </c>
      <c r="L29" s="572"/>
      <c r="M29" s="535"/>
      <c r="N29" s="536"/>
      <c r="O29" s="573" t="s">
        <v>2766</v>
      </c>
      <c r="P29" s="574"/>
      <c r="Q29" s="575">
        <v>5</v>
      </c>
      <c r="R29" s="575"/>
      <c r="S29" s="584"/>
      <c r="T29" s="576"/>
      <c r="U29" s="576"/>
      <c r="V29" s="576"/>
      <c r="W29" s="576"/>
      <c r="X29" s="578"/>
      <c r="Y29" s="578"/>
      <c r="Z29" s="540"/>
      <c r="AA29" s="579"/>
      <c r="AB29" s="579"/>
      <c r="AC29" s="579"/>
      <c r="AD29" s="579"/>
      <c r="AE29" s="579"/>
      <c r="AF29" s="579"/>
      <c r="AG29" s="579"/>
      <c r="AH29" s="579"/>
      <c r="AI29" s="579"/>
      <c r="AJ29" s="579"/>
      <c r="AK29" s="579"/>
      <c r="AL29" s="579"/>
      <c r="AM29" s="579"/>
      <c r="AN29" s="579"/>
      <c r="AO29" s="579"/>
      <c r="AP29" s="579"/>
      <c r="AQ29" s="543"/>
      <c r="AR29" s="580"/>
      <c r="AS29" s="581"/>
      <c r="AT29" s="546"/>
      <c r="AU29" s="582"/>
      <c r="BD29" s="548"/>
      <c r="BE29" s="508"/>
      <c r="BF29" s="508"/>
      <c r="BG29" s="548"/>
      <c r="BH29" s="509"/>
      <c r="BI29" s="509"/>
      <c r="BK29" s="549"/>
    </row>
    <row r="30" spans="1:63" ht="19.899999999999999" customHeight="1">
      <c r="A30" s="529">
        <v>42990</v>
      </c>
      <c r="B30" s="510" t="s">
        <v>2717</v>
      </c>
      <c r="C30" s="510" t="s">
        <v>2712</v>
      </c>
      <c r="D30" s="510" t="s">
        <v>2764</v>
      </c>
      <c r="E30" s="510" t="s">
        <v>2202</v>
      </c>
      <c r="G30" s="510">
        <f t="shared" si="1"/>
        <v>0</v>
      </c>
      <c r="H30" s="531">
        <f t="shared" si="2"/>
        <v>0</v>
      </c>
      <c r="I30" s="510" t="s">
        <v>2719</v>
      </c>
      <c r="J30" s="570">
        <v>9.7759999999999991E-4</v>
      </c>
      <c r="K30" s="571">
        <f t="shared" si="0"/>
        <v>9.7759999999999991E-4</v>
      </c>
      <c r="L30" s="572"/>
      <c r="M30" s="535"/>
      <c r="N30" s="536"/>
      <c r="O30" s="573" t="s">
        <v>2767</v>
      </c>
      <c r="P30" s="574"/>
      <c r="Q30" s="575">
        <v>1</v>
      </c>
      <c r="R30" s="575"/>
      <c r="S30" s="584"/>
      <c r="T30" s="576"/>
      <c r="U30" s="576"/>
      <c r="V30" s="576"/>
      <c r="W30" s="576"/>
      <c r="X30" s="578"/>
      <c r="Y30" s="578"/>
      <c r="Z30" s="540"/>
      <c r="AA30" s="579"/>
      <c r="AB30" s="579"/>
      <c r="AC30" s="579"/>
      <c r="AD30" s="579"/>
      <c r="AE30" s="579"/>
      <c r="AF30" s="579"/>
      <c r="AG30" s="579"/>
      <c r="AH30" s="579"/>
      <c r="AI30" s="579"/>
      <c r="AJ30" s="579"/>
      <c r="AK30" s="579"/>
      <c r="AL30" s="579"/>
      <c r="AM30" s="579"/>
      <c r="AN30" s="579"/>
      <c r="AO30" s="579"/>
      <c r="AP30" s="579"/>
      <c r="AQ30" s="543"/>
      <c r="AR30" s="580"/>
      <c r="AS30" s="581"/>
      <c r="AT30" s="546"/>
      <c r="AU30" s="582"/>
      <c r="BD30" s="548"/>
      <c r="BE30" s="508"/>
      <c r="BF30" s="508"/>
      <c r="BG30" s="548"/>
      <c r="BH30" s="509"/>
      <c r="BI30" s="509"/>
      <c r="BK30" s="549"/>
    </row>
    <row r="31" spans="1:63" ht="19.899999999999999" customHeight="1">
      <c r="A31" s="529">
        <v>42990</v>
      </c>
      <c r="B31" s="510" t="s">
        <v>2717</v>
      </c>
      <c r="C31" s="510" t="s">
        <v>2712</v>
      </c>
      <c r="D31" s="510" t="s">
        <v>2764</v>
      </c>
      <c r="E31" s="510" t="s">
        <v>2765</v>
      </c>
      <c r="G31" s="510">
        <f t="shared" si="1"/>
        <v>0</v>
      </c>
      <c r="H31" s="531">
        <f t="shared" si="2"/>
        <v>0</v>
      </c>
      <c r="I31" s="510" t="s">
        <v>2719</v>
      </c>
      <c r="J31" s="570">
        <v>0.06</v>
      </c>
      <c r="K31" s="571">
        <f t="shared" si="0"/>
        <v>0.06</v>
      </c>
      <c r="L31" s="572"/>
      <c r="M31" s="535"/>
      <c r="N31" s="536"/>
      <c r="O31" s="573" t="s">
        <v>2768</v>
      </c>
      <c r="P31" s="574"/>
      <c r="Q31" s="575">
        <v>1</v>
      </c>
      <c r="R31" s="575"/>
      <c r="S31" s="584"/>
      <c r="T31" s="576"/>
      <c r="U31" s="576"/>
      <c r="V31" s="576"/>
      <c r="W31" s="576"/>
      <c r="X31" s="578"/>
      <c r="Y31" s="578"/>
      <c r="Z31" s="540"/>
      <c r="AA31" s="579"/>
      <c r="AB31" s="579"/>
      <c r="AC31" s="579"/>
      <c r="AD31" s="579"/>
      <c r="AE31" s="579"/>
      <c r="AF31" s="579"/>
      <c r="AG31" s="579"/>
      <c r="AH31" s="579"/>
      <c r="AI31" s="579"/>
      <c r="AJ31" s="579"/>
      <c r="AK31" s="579"/>
      <c r="AL31" s="579"/>
      <c r="AM31" s="579"/>
      <c r="AN31" s="579"/>
      <c r="AO31" s="579"/>
      <c r="AP31" s="579"/>
      <c r="AQ31" s="543"/>
      <c r="AR31" s="580"/>
      <c r="AS31" s="581"/>
      <c r="AT31" s="546"/>
      <c r="AU31" s="582"/>
      <c r="BD31" s="548"/>
      <c r="BE31" s="508"/>
      <c r="BF31" s="508"/>
      <c r="BG31" s="548"/>
      <c r="BH31" s="509"/>
      <c r="BI31" s="509"/>
      <c r="BK31" s="549"/>
    </row>
    <row r="32" spans="1:63" ht="19.899999999999999" customHeight="1">
      <c r="A32" s="529">
        <v>42990</v>
      </c>
      <c r="B32" s="510" t="s">
        <v>2717</v>
      </c>
      <c r="C32" s="510" t="s">
        <v>2712</v>
      </c>
      <c r="D32" s="510" t="s">
        <v>384</v>
      </c>
      <c r="E32" s="510" t="s">
        <v>2718</v>
      </c>
      <c r="G32" s="510">
        <f t="shared" si="1"/>
        <v>0</v>
      </c>
      <c r="H32" s="531">
        <f t="shared" si="2"/>
        <v>0</v>
      </c>
      <c r="I32" s="510" t="s">
        <v>2719</v>
      </c>
      <c r="J32" s="585">
        <v>7.2599999999999998E-2</v>
      </c>
      <c r="K32" s="571">
        <f>J32*Q32</f>
        <v>7.2599999999999998E-2</v>
      </c>
      <c r="L32" s="572" t="s">
        <v>2757</v>
      </c>
      <c r="M32" s="535">
        <v>0.75</v>
      </c>
      <c r="N32" s="536" t="s">
        <v>2750</v>
      </c>
      <c r="O32" s="537" t="s">
        <v>2769</v>
      </c>
      <c r="P32" s="574"/>
      <c r="Q32" s="575">
        <v>1</v>
      </c>
      <c r="R32" s="575"/>
      <c r="S32" s="539">
        <v>0.97</v>
      </c>
      <c r="T32" s="576" t="s">
        <v>324</v>
      </c>
      <c r="U32" s="576" t="s">
        <v>324</v>
      </c>
      <c r="V32" s="576">
        <v>1.1499999999999999</v>
      </c>
      <c r="W32" s="576">
        <v>1.36</v>
      </c>
      <c r="X32" s="577" t="s">
        <v>2759</v>
      </c>
      <c r="Y32" s="578" t="s">
        <v>2760</v>
      </c>
      <c r="Z32" s="540">
        <v>0.8</v>
      </c>
      <c r="AA32" s="579">
        <v>2.5</v>
      </c>
      <c r="AB32" s="579"/>
      <c r="AC32" s="579"/>
      <c r="AD32" s="579"/>
      <c r="AE32" s="579"/>
      <c r="AF32" s="579">
        <v>160</v>
      </c>
      <c r="AG32" s="579"/>
      <c r="AH32" s="579"/>
      <c r="AI32" s="579"/>
      <c r="AJ32" s="579"/>
      <c r="AK32" s="579"/>
      <c r="AL32" s="579"/>
      <c r="AM32" s="579"/>
      <c r="AN32" s="579"/>
      <c r="AO32" s="579"/>
      <c r="AP32" s="579"/>
      <c r="AQ32" s="543"/>
      <c r="AR32" s="580" t="s">
        <v>2761</v>
      </c>
      <c r="AS32" s="581"/>
      <c r="AT32" s="546" t="s">
        <v>1196</v>
      </c>
      <c r="AU32" s="582"/>
      <c r="BD32" s="548"/>
      <c r="BE32" s="508"/>
      <c r="BF32" s="508"/>
      <c r="BG32" s="548" t="s">
        <v>37</v>
      </c>
      <c r="BH32" s="509"/>
      <c r="BI32" s="509"/>
      <c r="BK32" s="549"/>
    </row>
    <row r="33" spans="1:63" ht="19.899999999999999" customHeight="1">
      <c r="A33" s="529">
        <v>42990</v>
      </c>
      <c r="B33" s="510" t="s">
        <v>2717</v>
      </c>
      <c r="C33" s="510" t="s">
        <v>2712</v>
      </c>
      <c r="D33" s="510" t="s">
        <v>2764</v>
      </c>
      <c r="E33" s="510" t="s">
        <v>2765</v>
      </c>
      <c r="F33" s="583"/>
      <c r="G33" s="510">
        <f t="shared" si="1"/>
        <v>0</v>
      </c>
      <c r="H33" s="531">
        <f t="shared" si="2"/>
        <v>0</v>
      </c>
      <c r="I33" s="510" t="s">
        <v>2719</v>
      </c>
      <c r="J33" s="585">
        <v>2.0299999999999999E-2</v>
      </c>
      <c r="K33" s="571">
        <f t="shared" ref="K33:K35" si="3">J33*Q33</f>
        <v>2.0299999999999999E-2</v>
      </c>
      <c r="L33" s="572"/>
      <c r="M33" s="535"/>
      <c r="N33" s="536"/>
      <c r="O33" s="537" t="s">
        <v>2770</v>
      </c>
      <c r="P33" s="574"/>
      <c r="Q33" s="575">
        <v>1</v>
      </c>
      <c r="R33" s="575"/>
      <c r="S33" s="584"/>
      <c r="T33" s="576"/>
      <c r="U33" s="576"/>
      <c r="V33" s="576"/>
      <c r="W33" s="576"/>
      <c r="X33" s="578"/>
      <c r="Y33" s="578"/>
      <c r="Z33" s="540"/>
      <c r="AA33" s="579"/>
      <c r="AB33" s="579"/>
      <c r="AC33" s="579"/>
      <c r="AD33" s="579"/>
      <c r="AE33" s="579"/>
      <c r="AF33" s="579"/>
      <c r="AG33" s="579"/>
      <c r="AH33" s="579"/>
      <c r="AI33" s="579"/>
      <c r="AJ33" s="579"/>
      <c r="AK33" s="579"/>
      <c r="AL33" s="579"/>
      <c r="AM33" s="579"/>
      <c r="AN33" s="579"/>
      <c r="AO33" s="579"/>
      <c r="AP33" s="579"/>
      <c r="AQ33" s="543"/>
      <c r="AR33" s="580"/>
      <c r="AS33" s="581"/>
      <c r="AT33" s="546"/>
      <c r="AU33" s="582"/>
      <c r="BD33" s="548"/>
      <c r="BE33" s="508"/>
      <c r="BF33" s="508"/>
      <c r="BG33" s="548"/>
      <c r="BH33" s="509"/>
      <c r="BI33" s="509"/>
      <c r="BK33" s="549"/>
    </row>
    <row r="34" spans="1:63" ht="19.899999999999999" customHeight="1">
      <c r="A34" s="529">
        <v>42990</v>
      </c>
      <c r="B34" s="510" t="s">
        <v>2717</v>
      </c>
      <c r="C34" s="510" t="s">
        <v>2712</v>
      </c>
      <c r="D34" s="510" t="s">
        <v>2764</v>
      </c>
      <c r="E34" s="510" t="s">
        <v>2202</v>
      </c>
      <c r="G34" s="510">
        <f t="shared" si="1"/>
        <v>0</v>
      </c>
      <c r="H34" s="531">
        <f t="shared" si="2"/>
        <v>0</v>
      </c>
      <c r="I34" s="510" t="s">
        <v>2719</v>
      </c>
      <c r="J34" s="585">
        <v>9.7759999999999991E-4</v>
      </c>
      <c r="K34" s="571">
        <f t="shared" si="3"/>
        <v>9.7759999999999991E-4</v>
      </c>
      <c r="L34" s="572"/>
      <c r="M34" s="535"/>
      <c r="N34" s="536"/>
      <c r="O34" s="537" t="s">
        <v>2771</v>
      </c>
      <c r="P34" s="574"/>
      <c r="Q34" s="575">
        <v>1</v>
      </c>
      <c r="R34" s="575"/>
      <c r="S34" s="584"/>
      <c r="T34" s="576"/>
      <c r="U34" s="576"/>
      <c r="V34" s="576"/>
      <c r="W34" s="576"/>
      <c r="X34" s="578"/>
      <c r="Y34" s="578"/>
      <c r="Z34" s="540"/>
      <c r="AA34" s="579"/>
      <c r="AB34" s="579"/>
      <c r="AC34" s="579"/>
      <c r="AD34" s="579"/>
      <c r="AE34" s="579"/>
      <c r="AF34" s="579"/>
      <c r="AG34" s="579"/>
      <c r="AH34" s="579"/>
      <c r="AI34" s="579"/>
      <c r="AJ34" s="579"/>
      <c r="AK34" s="579"/>
      <c r="AL34" s="579"/>
      <c r="AM34" s="579"/>
      <c r="AN34" s="579"/>
      <c r="AO34" s="579"/>
      <c r="AP34" s="579"/>
      <c r="AQ34" s="543"/>
      <c r="AR34" s="580"/>
      <c r="AS34" s="581"/>
      <c r="AT34" s="546"/>
      <c r="AU34" s="582"/>
      <c r="BD34" s="548"/>
      <c r="BE34" s="508"/>
      <c r="BF34" s="508"/>
      <c r="BG34" s="548"/>
      <c r="BH34" s="509"/>
      <c r="BI34" s="509"/>
      <c r="BK34" s="549"/>
    </row>
    <row r="35" spans="1:63" ht="19.899999999999999" customHeight="1">
      <c r="A35" s="529">
        <v>42990</v>
      </c>
      <c r="B35" s="510" t="s">
        <v>2717</v>
      </c>
      <c r="C35" s="510" t="s">
        <v>2712</v>
      </c>
      <c r="D35" s="510" t="s">
        <v>2764</v>
      </c>
      <c r="E35" s="510" t="s">
        <v>2765</v>
      </c>
      <c r="G35" s="510">
        <f t="shared" si="1"/>
        <v>0</v>
      </c>
      <c r="H35" s="531">
        <f t="shared" si="2"/>
        <v>0</v>
      </c>
      <c r="I35" s="510" t="s">
        <v>2719</v>
      </c>
      <c r="J35" s="585">
        <v>0.06</v>
      </c>
      <c r="K35" s="571">
        <f t="shared" si="3"/>
        <v>0.06</v>
      </c>
      <c r="L35" s="572"/>
      <c r="M35" s="535"/>
      <c r="N35" s="536"/>
      <c r="O35" s="537" t="s">
        <v>2772</v>
      </c>
      <c r="P35" s="574"/>
      <c r="Q35" s="575">
        <v>1</v>
      </c>
      <c r="R35" s="575"/>
      <c r="S35" s="584"/>
      <c r="T35" s="576"/>
      <c r="U35" s="576"/>
      <c r="V35" s="576"/>
      <c r="W35" s="576"/>
      <c r="X35" s="578"/>
      <c r="Y35" s="578"/>
      <c r="Z35" s="540"/>
      <c r="AA35" s="579"/>
      <c r="AB35" s="579"/>
      <c r="AC35" s="579"/>
      <c r="AD35" s="579"/>
      <c r="AE35" s="579"/>
      <c r="AF35" s="579"/>
      <c r="AG35" s="579"/>
      <c r="AH35" s="579"/>
      <c r="AI35" s="579"/>
      <c r="AJ35" s="579"/>
      <c r="AK35" s="579"/>
      <c r="AL35" s="579"/>
      <c r="AM35" s="579"/>
      <c r="AN35" s="579"/>
      <c r="AO35" s="579"/>
      <c r="AP35" s="579"/>
      <c r="AQ35" s="543"/>
      <c r="AR35" s="580"/>
      <c r="AS35" s="581"/>
      <c r="AT35" s="546"/>
      <c r="AU35" s="582"/>
      <c r="BD35" s="548"/>
      <c r="BE35" s="508"/>
      <c r="BF35" s="508"/>
      <c r="BG35" s="548"/>
      <c r="BH35" s="509"/>
      <c r="BI35" s="509"/>
      <c r="BK35" s="549"/>
    </row>
    <row r="36" spans="1:63" ht="19.899999999999999" customHeight="1">
      <c r="A36" s="529">
        <v>42990</v>
      </c>
      <c r="B36" s="510" t="s">
        <v>2717</v>
      </c>
      <c r="C36" s="510" t="s">
        <v>2712</v>
      </c>
      <c r="D36" s="510" t="s">
        <v>384</v>
      </c>
      <c r="E36" s="510" t="s">
        <v>2718</v>
      </c>
      <c r="G36" s="510">
        <f t="shared" si="1"/>
        <v>0</v>
      </c>
      <c r="H36" s="531">
        <f t="shared" si="2"/>
        <v>0</v>
      </c>
      <c r="I36" s="510" t="s">
        <v>2719</v>
      </c>
      <c r="J36" s="559">
        <v>0.10249999999999999</v>
      </c>
      <c r="K36" s="571">
        <f>J36*Q36</f>
        <v>0.10249999999999999</v>
      </c>
      <c r="L36" s="536"/>
      <c r="M36" s="586">
        <v>0.12098920566</v>
      </c>
      <c r="N36" s="536" t="s">
        <v>2750</v>
      </c>
      <c r="O36" s="573" t="s">
        <v>2773</v>
      </c>
      <c r="P36" s="587"/>
      <c r="Q36" s="575">
        <v>1</v>
      </c>
      <c r="R36" s="575"/>
      <c r="S36" s="539">
        <v>0.97</v>
      </c>
      <c r="T36" s="540" t="s">
        <v>2774</v>
      </c>
      <c r="U36" s="540" t="s">
        <v>2774</v>
      </c>
      <c r="V36" s="540">
        <v>4.8</v>
      </c>
      <c r="W36" s="540">
        <v>5.2</v>
      </c>
      <c r="X36" s="541" t="s">
        <v>2775</v>
      </c>
      <c r="Y36" s="541" t="s">
        <v>2776</v>
      </c>
      <c r="Z36" s="540">
        <v>0.4</v>
      </c>
      <c r="AA36" s="579">
        <v>8</v>
      </c>
      <c r="AB36" s="579"/>
      <c r="AC36" s="579"/>
      <c r="AD36" s="579"/>
      <c r="AE36" s="579"/>
      <c r="AF36" s="579">
        <v>200</v>
      </c>
      <c r="AG36" s="579"/>
      <c r="AH36" s="579"/>
      <c r="AI36" s="579"/>
      <c r="AJ36" s="579"/>
      <c r="AK36" s="579"/>
      <c r="AL36" s="579"/>
      <c r="AM36" s="579"/>
      <c r="AN36" s="579"/>
      <c r="AO36" s="579"/>
      <c r="AP36" s="579"/>
      <c r="AQ36" s="543"/>
      <c r="AR36" s="588" t="s">
        <v>2777</v>
      </c>
      <c r="AS36" s="581"/>
      <c r="AT36" s="546" t="s">
        <v>1196</v>
      </c>
      <c r="AU36" s="582"/>
      <c r="BD36" s="548"/>
      <c r="BE36" s="508"/>
      <c r="BF36" s="508"/>
      <c r="BG36" s="548" t="s">
        <v>2778</v>
      </c>
      <c r="BH36" s="509"/>
      <c r="BI36" s="509"/>
      <c r="BK36" s="549"/>
    </row>
    <row r="37" spans="1:63" ht="19.899999999999999" customHeight="1">
      <c r="A37" s="529">
        <v>42990</v>
      </c>
      <c r="B37" s="510" t="s">
        <v>2717</v>
      </c>
      <c r="C37" s="510" t="s">
        <v>2712</v>
      </c>
      <c r="D37" s="510" t="s">
        <v>2764</v>
      </c>
      <c r="E37" s="510" t="s">
        <v>2202</v>
      </c>
      <c r="G37" s="510">
        <f t="shared" si="1"/>
        <v>0</v>
      </c>
      <c r="H37" s="531">
        <f t="shared" si="2"/>
        <v>0</v>
      </c>
      <c r="I37" s="510" t="s">
        <v>2719</v>
      </c>
      <c r="J37" s="559">
        <v>2.2799999999999999E-3</v>
      </c>
      <c r="K37" s="571">
        <f t="shared" ref="K37:K38" si="4">J37*Q37</f>
        <v>2.2799999999999999E-3</v>
      </c>
      <c r="L37" s="536"/>
      <c r="M37" s="586"/>
      <c r="N37" s="536"/>
      <c r="O37" s="573" t="s">
        <v>2779</v>
      </c>
      <c r="P37" s="587"/>
      <c r="Q37" s="575">
        <v>1</v>
      </c>
      <c r="R37" s="575"/>
      <c r="S37" s="584"/>
      <c r="T37" s="540"/>
      <c r="U37" s="540"/>
      <c r="V37" s="540"/>
      <c r="W37" s="540"/>
      <c r="X37" s="541"/>
      <c r="Y37" s="541"/>
      <c r="Z37" s="540"/>
      <c r="AA37" s="579"/>
      <c r="AB37" s="579"/>
      <c r="AC37" s="579"/>
      <c r="AD37" s="579"/>
      <c r="AE37" s="579"/>
      <c r="AF37" s="579"/>
      <c r="AG37" s="579"/>
      <c r="AH37" s="579"/>
      <c r="AI37" s="579"/>
      <c r="AJ37" s="579"/>
      <c r="AK37" s="579"/>
      <c r="AL37" s="579"/>
      <c r="AM37" s="579"/>
      <c r="AN37" s="579"/>
      <c r="AO37" s="579"/>
      <c r="AP37" s="579"/>
      <c r="AQ37" s="543"/>
      <c r="AR37" s="588"/>
      <c r="AS37" s="581"/>
      <c r="AT37" s="546"/>
      <c r="AU37" s="582"/>
      <c r="BD37" s="548"/>
      <c r="BE37" s="508"/>
      <c r="BF37" s="508"/>
      <c r="BG37" s="548"/>
      <c r="BH37" s="509"/>
      <c r="BI37" s="509"/>
      <c r="BK37" s="549"/>
    </row>
    <row r="38" spans="1:63" ht="19.899999999999999" customHeight="1">
      <c r="A38" s="529">
        <v>42990</v>
      </c>
      <c r="B38" s="510" t="s">
        <v>2717</v>
      </c>
      <c r="C38" s="510" t="s">
        <v>2712</v>
      </c>
      <c r="D38" s="510" t="s">
        <v>2764</v>
      </c>
      <c r="E38" s="510" t="s">
        <v>2765</v>
      </c>
      <c r="G38" s="510">
        <f t="shared" si="1"/>
        <v>0</v>
      </c>
      <c r="H38" s="531">
        <f t="shared" si="2"/>
        <v>0</v>
      </c>
      <c r="I38" s="510" t="s">
        <v>2719</v>
      </c>
      <c r="J38" s="559">
        <v>0.04</v>
      </c>
      <c r="K38" s="571">
        <f t="shared" si="4"/>
        <v>0.04</v>
      </c>
      <c r="L38" s="536"/>
      <c r="M38" s="586"/>
      <c r="N38" s="536"/>
      <c r="O38" s="573" t="s">
        <v>2780</v>
      </c>
      <c r="P38" s="587"/>
      <c r="Q38" s="575">
        <v>1</v>
      </c>
      <c r="R38" s="575"/>
      <c r="S38" s="584"/>
      <c r="T38" s="540"/>
      <c r="U38" s="540"/>
      <c r="V38" s="540"/>
      <c r="W38" s="540"/>
      <c r="X38" s="541"/>
      <c r="Y38" s="541"/>
      <c r="Z38" s="540"/>
      <c r="AA38" s="579"/>
      <c r="AB38" s="579"/>
      <c r="AC38" s="579"/>
      <c r="AD38" s="579"/>
      <c r="AE38" s="579"/>
      <c r="AF38" s="579"/>
      <c r="AG38" s="579"/>
      <c r="AH38" s="579"/>
      <c r="AI38" s="579"/>
      <c r="AJ38" s="579"/>
      <c r="AK38" s="579"/>
      <c r="AL38" s="579"/>
      <c r="AM38" s="579"/>
      <c r="AN38" s="579"/>
      <c r="AO38" s="579"/>
      <c r="AP38" s="579"/>
      <c r="AQ38" s="543"/>
      <c r="AR38" s="588"/>
      <c r="AS38" s="581"/>
      <c r="AT38" s="546"/>
      <c r="AU38" s="582"/>
      <c r="BD38" s="548"/>
      <c r="BE38" s="508"/>
      <c r="BF38" s="508"/>
      <c r="BG38" s="548"/>
      <c r="BH38" s="509"/>
      <c r="BI38" s="509"/>
      <c r="BK38" s="549"/>
    </row>
    <row r="39" spans="1:63" ht="19.899999999999999" customHeight="1">
      <c r="A39" s="529">
        <v>42990</v>
      </c>
      <c r="B39" s="510" t="s">
        <v>2717</v>
      </c>
      <c r="C39" s="510" t="s">
        <v>2712</v>
      </c>
      <c r="D39" s="510" t="s">
        <v>384</v>
      </c>
      <c r="E39" s="510" t="s">
        <v>2718</v>
      </c>
      <c r="G39" s="510">
        <f t="shared" si="1"/>
        <v>0</v>
      </c>
      <c r="H39" s="531">
        <f t="shared" si="2"/>
        <v>0</v>
      </c>
      <c r="I39" s="510" t="s">
        <v>2719</v>
      </c>
      <c r="J39" s="559">
        <v>0.10249999999999999</v>
      </c>
      <c r="K39" s="571">
        <f>J39*Q39</f>
        <v>0.10249999999999999</v>
      </c>
      <c r="L39" s="536"/>
      <c r="M39" s="586">
        <v>0.12098920566</v>
      </c>
      <c r="N39" s="536" t="s">
        <v>2750</v>
      </c>
      <c r="O39" s="537" t="s">
        <v>2781</v>
      </c>
      <c r="P39" s="587"/>
      <c r="Q39" s="575">
        <v>1</v>
      </c>
      <c r="R39" s="575"/>
      <c r="S39" s="539">
        <v>0.97</v>
      </c>
      <c r="T39" s="540" t="s">
        <v>2774</v>
      </c>
      <c r="U39" s="540" t="s">
        <v>2774</v>
      </c>
      <c r="V39" s="540">
        <v>4.8</v>
      </c>
      <c r="W39" s="540">
        <v>5.2</v>
      </c>
      <c r="X39" s="541" t="s">
        <v>2782</v>
      </c>
      <c r="Y39" s="541" t="s">
        <v>2776</v>
      </c>
      <c r="Z39" s="540">
        <v>0.4</v>
      </c>
      <c r="AA39" s="579">
        <v>8</v>
      </c>
      <c r="AB39" s="579"/>
      <c r="AC39" s="579"/>
      <c r="AD39" s="579"/>
      <c r="AE39" s="579"/>
      <c r="AF39" s="579">
        <v>200</v>
      </c>
      <c r="AG39" s="579"/>
      <c r="AH39" s="579"/>
      <c r="AI39" s="579"/>
      <c r="AJ39" s="579"/>
      <c r="AK39" s="579"/>
      <c r="AL39" s="579"/>
      <c r="AM39" s="579"/>
      <c r="AN39" s="579"/>
      <c r="AO39" s="579"/>
      <c r="AP39" s="579"/>
      <c r="AQ39" s="543"/>
      <c r="AR39" s="588" t="s">
        <v>2777</v>
      </c>
      <c r="AS39" s="567"/>
      <c r="AT39" s="546" t="s">
        <v>1196</v>
      </c>
      <c r="AU39" s="589"/>
      <c r="BD39" s="548"/>
      <c r="BE39" s="508"/>
      <c r="BF39" s="508"/>
      <c r="BG39" s="548" t="s">
        <v>2783</v>
      </c>
      <c r="BH39" s="509"/>
      <c r="BI39" s="509"/>
      <c r="BK39" s="549"/>
    </row>
    <row r="40" spans="1:63" ht="19.899999999999999" customHeight="1">
      <c r="A40" s="529">
        <v>42990</v>
      </c>
      <c r="B40" s="510" t="s">
        <v>2717</v>
      </c>
      <c r="C40" s="510" t="s">
        <v>2712</v>
      </c>
      <c r="D40" s="510" t="s">
        <v>2764</v>
      </c>
      <c r="E40" s="510" t="s">
        <v>2202</v>
      </c>
      <c r="G40" s="510">
        <f t="shared" si="1"/>
        <v>0</v>
      </c>
      <c r="H40" s="531">
        <f t="shared" si="2"/>
        <v>0</v>
      </c>
      <c r="I40" s="510" t="s">
        <v>2719</v>
      </c>
      <c r="J40" s="559">
        <v>2.2799999999999999E-3</v>
      </c>
      <c r="K40" s="571">
        <f>J40*Q40</f>
        <v>2.2799999999999999E-3</v>
      </c>
      <c r="L40" s="536"/>
      <c r="M40" s="586"/>
      <c r="N40" s="536"/>
      <c r="O40" s="537" t="s">
        <v>2784</v>
      </c>
      <c r="P40" s="587"/>
      <c r="Q40" s="575">
        <v>1</v>
      </c>
      <c r="R40" s="575"/>
      <c r="S40" s="584"/>
      <c r="T40" s="540"/>
      <c r="U40" s="540"/>
      <c r="V40" s="540"/>
      <c r="W40" s="540"/>
      <c r="X40" s="541"/>
      <c r="Y40" s="541"/>
      <c r="Z40" s="540"/>
      <c r="AA40" s="579"/>
      <c r="AB40" s="579"/>
      <c r="AC40" s="579"/>
      <c r="AD40" s="579"/>
      <c r="AE40" s="579"/>
      <c r="AF40" s="579"/>
      <c r="AG40" s="579"/>
      <c r="AH40" s="579"/>
      <c r="AI40" s="579"/>
      <c r="AJ40" s="579"/>
      <c r="AK40" s="579"/>
      <c r="AL40" s="579"/>
      <c r="AM40" s="579"/>
      <c r="AN40" s="579"/>
      <c r="AO40" s="579"/>
      <c r="AP40" s="579"/>
      <c r="AQ40" s="543"/>
      <c r="AR40" s="588"/>
      <c r="AS40" s="567"/>
      <c r="AT40" s="546"/>
      <c r="AU40" s="589"/>
      <c r="BD40" s="548"/>
      <c r="BE40" s="508"/>
      <c r="BF40" s="508"/>
      <c r="BG40" s="548"/>
      <c r="BH40" s="509"/>
      <c r="BI40" s="509"/>
      <c r="BK40" s="549"/>
    </row>
    <row r="41" spans="1:63" ht="19.899999999999999" customHeight="1">
      <c r="A41" s="529">
        <v>42990</v>
      </c>
      <c r="B41" s="510" t="s">
        <v>2717</v>
      </c>
      <c r="C41" s="510" t="s">
        <v>2712</v>
      </c>
      <c r="D41" s="510" t="s">
        <v>2764</v>
      </c>
      <c r="E41" s="510" t="s">
        <v>2765</v>
      </c>
      <c r="G41" s="510">
        <f t="shared" si="1"/>
        <v>0</v>
      </c>
      <c r="H41" s="531">
        <f t="shared" si="2"/>
        <v>0</v>
      </c>
      <c r="I41" s="510" t="s">
        <v>2719</v>
      </c>
      <c r="J41" s="559">
        <v>0.04</v>
      </c>
      <c r="K41" s="571">
        <f>J41*Q41</f>
        <v>0.04</v>
      </c>
      <c r="L41" s="536"/>
      <c r="M41" s="586"/>
      <c r="N41" s="536"/>
      <c r="O41" s="537" t="s">
        <v>2785</v>
      </c>
      <c r="P41" s="587"/>
      <c r="Q41" s="575">
        <v>1</v>
      </c>
      <c r="R41" s="575"/>
      <c r="S41" s="584"/>
      <c r="T41" s="540"/>
      <c r="U41" s="540"/>
      <c r="V41" s="540"/>
      <c r="W41" s="540"/>
      <c r="X41" s="541"/>
      <c r="Y41" s="541"/>
      <c r="Z41" s="540"/>
      <c r="AA41" s="579"/>
      <c r="AB41" s="579"/>
      <c r="AC41" s="579"/>
      <c r="AD41" s="579"/>
      <c r="AE41" s="579"/>
      <c r="AF41" s="579"/>
      <c r="AG41" s="579"/>
      <c r="AH41" s="579"/>
      <c r="AI41" s="579"/>
      <c r="AJ41" s="579"/>
      <c r="AK41" s="579"/>
      <c r="AL41" s="579"/>
      <c r="AM41" s="579"/>
      <c r="AN41" s="579"/>
      <c r="AO41" s="579"/>
      <c r="AP41" s="579"/>
      <c r="AQ41" s="543"/>
      <c r="AR41" s="588"/>
      <c r="AS41" s="567"/>
      <c r="AT41" s="546"/>
      <c r="AU41" s="589"/>
      <c r="BD41" s="548"/>
      <c r="BE41" s="508"/>
      <c r="BF41" s="508"/>
      <c r="BG41" s="548"/>
      <c r="BH41" s="509"/>
      <c r="BI41" s="509"/>
      <c r="BK41" s="549"/>
    </row>
    <row r="42" spans="1:63" ht="19.899999999999999" customHeight="1">
      <c r="A42" s="529">
        <v>42990</v>
      </c>
      <c r="B42" s="510" t="s">
        <v>2717</v>
      </c>
      <c r="C42" s="510" t="s">
        <v>2712</v>
      </c>
      <c r="D42" s="510" t="s">
        <v>2764</v>
      </c>
      <c r="E42" s="510" t="s">
        <v>2765</v>
      </c>
      <c r="G42" s="510">
        <f t="shared" si="1"/>
        <v>0</v>
      </c>
      <c r="H42" s="531">
        <f t="shared" si="2"/>
        <v>0</v>
      </c>
      <c r="I42" s="510" t="s">
        <v>2719</v>
      </c>
      <c r="J42" s="590">
        <v>0.45</v>
      </c>
      <c r="K42" s="552">
        <f>J42*Q42</f>
        <v>0.45</v>
      </c>
      <c r="L42" s="536" t="s">
        <v>2786</v>
      </c>
      <c r="M42" s="591">
        <v>0.96</v>
      </c>
      <c r="N42" s="536">
        <v>0.46</v>
      </c>
      <c r="O42" s="587" t="s">
        <v>2787</v>
      </c>
      <c r="P42" s="587"/>
      <c r="Q42" s="538">
        <v>1</v>
      </c>
      <c r="R42" s="538"/>
      <c r="S42" s="539"/>
      <c r="T42" s="540" t="s">
        <v>2788</v>
      </c>
      <c r="U42" s="540"/>
      <c r="V42" s="540"/>
      <c r="W42" s="540"/>
      <c r="X42" s="541">
        <v>31.5</v>
      </c>
      <c r="Y42" s="541"/>
      <c r="Z42" s="540">
        <v>0.2</v>
      </c>
      <c r="AA42" s="564">
        <v>0.6</v>
      </c>
      <c r="AB42" s="564"/>
      <c r="AC42" s="564"/>
      <c r="AD42" s="564"/>
      <c r="AE42" s="564"/>
      <c r="AF42" s="564"/>
      <c r="AG42" s="564"/>
      <c r="AH42" s="564"/>
      <c r="AI42" s="564"/>
      <c r="AJ42" s="564"/>
      <c r="AK42" s="564"/>
      <c r="AL42" s="564"/>
      <c r="AM42" s="564"/>
      <c r="AN42" s="564"/>
      <c r="AO42" s="564"/>
      <c r="AP42" s="564"/>
      <c r="AQ42" s="543"/>
      <c r="AR42" s="592" t="s">
        <v>2789</v>
      </c>
      <c r="AS42" s="567"/>
      <c r="AT42" s="543"/>
      <c r="AU42" s="589"/>
      <c r="BD42" s="548"/>
      <c r="BE42" s="508"/>
      <c r="BF42" s="508"/>
      <c r="BG42" s="548" t="s">
        <v>2790</v>
      </c>
      <c r="BH42" s="509"/>
      <c r="BI42" s="509"/>
      <c r="BK42" s="549"/>
    </row>
    <row r="43" spans="1:63" ht="19.899999999999999" customHeight="1">
      <c r="A43" s="529">
        <v>42990</v>
      </c>
      <c r="B43" s="510" t="s">
        <v>2717</v>
      </c>
      <c r="C43" s="510" t="s">
        <v>2712</v>
      </c>
      <c r="D43" s="510" t="s">
        <v>2764</v>
      </c>
      <c r="E43" s="510" t="s">
        <v>2765</v>
      </c>
      <c r="G43" s="510">
        <f t="shared" si="1"/>
        <v>0</v>
      </c>
      <c r="H43" s="531">
        <f t="shared" si="2"/>
        <v>0</v>
      </c>
      <c r="I43" s="510" t="s">
        <v>2719</v>
      </c>
      <c r="J43" s="550">
        <v>0.1421</v>
      </c>
      <c r="K43" s="593">
        <f>J43*2</f>
        <v>0.28420000000000001</v>
      </c>
      <c r="L43" s="572" t="s">
        <v>2791</v>
      </c>
      <c r="M43" s="594">
        <f>0.14*4</f>
        <v>0.56000000000000005</v>
      </c>
      <c r="N43" s="536" t="s">
        <v>2792</v>
      </c>
      <c r="O43" s="587" t="s">
        <v>2793</v>
      </c>
      <c r="P43" s="587"/>
      <c r="Q43" s="595">
        <v>2</v>
      </c>
      <c r="R43" s="595"/>
      <c r="S43" s="596"/>
      <c r="T43" s="540" t="s">
        <v>2794</v>
      </c>
      <c r="U43" s="540"/>
      <c r="V43" s="540"/>
      <c r="W43" s="540"/>
      <c r="X43" s="540" t="s">
        <v>2795</v>
      </c>
      <c r="Y43" s="540"/>
      <c r="Z43" s="597"/>
      <c r="AA43" s="542">
        <v>7.2</v>
      </c>
      <c r="AB43" s="542"/>
      <c r="AC43" s="542"/>
      <c r="AD43" s="542"/>
      <c r="AE43" s="542"/>
      <c r="AF43" s="542"/>
      <c r="AG43" s="542"/>
      <c r="AH43" s="542"/>
      <c r="AI43" s="542"/>
      <c r="AJ43" s="542"/>
      <c r="AK43" s="542"/>
      <c r="AL43" s="542"/>
      <c r="AM43" s="542"/>
      <c r="AN43" s="542"/>
      <c r="AO43" s="542"/>
      <c r="AP43" s="542"/>
      <c r="AQ43" s="598" t="s">
        <v>2796</v>
      </c>
      <c r="AR43" s="599" t="s">
        <v>2797</v>
      </c>
      <c r="AS43" s="567"/>
      <c r="AT43" s="543"/>
      <c r="AU43" s="589"/>
      <c r="BD43" s="548"/>
      <c r="BE43" s="508"/>
      <c r="BF43" s="508"/>
      <c r="BG43" s="548" t="s">
        <v>2790</v>
      </c>
      <c r="BH43" s="509"/>
      <c r="BI43" s="509"/>
      <c r="BK43" s="549"/>
    </row>
    <row r="44" spans="1:63" ht="19.899999999999999" customHeight="1">
      <c r="A44" s="529">
        <v>42990</v>
      </c>
      <c r="B44" s="510" t="s">
        <v>2717</v>
      </c>
      <c r="C44" s="510" t="s">
        <v>2712</v>
      </c>
      <c r="D44" s="510" t="s">
        <v>2764</v>
      </c>
      <c r="E44" s="510" t="s">
        <v>2765</v>
      </c>
      <c r="G44" s="510">
        <f t="shared" si="1"/>
        <v>0</v>
      </c>
      <c r="H44" s="531">
        <f t="shared" si="2"/>
        <v>0</v>
      </c>
      <c r="I44" s="510" t="s">
        <v>2719</v>
      </c>
      <c r="J44" s="550">
        <v>2.1111999999999995E-2</v>
      </c>
      <c r="K44" s="593">
        <f t="shared" ref="K44:K54" si="5">J44*Q44</f>
        <v>2.1111999999999995E-2</v>
      </c>
      <c r="L44" s="536"/>
      <c r="M44" s="586">
        <v>2.0799999999999999E-2</v>
      </c>
      <c r="N44" s="536"/>
      <c r="O44" s="587" t="s">
        <v>2798</v>
      </c>
      <c r="P44" s="587"/>
      <c r="Q44" s="562">
        <v>1</v>
      </c>
      <c r="R44" s="562"/>
      <c r="S44" s="569"/>
      <c r="T44" s="540" t="s">
        <v>2799</v>
      </c>
      <c r="U44" s="540"/>
      <c r="V44" s="540"/>
      <c r="W44" s="540"/>
      <c r="X44" s="540" t="s">
        <v>2800</v>
      </c>
      <c r="Y44" s="540"/>
      <c r="Z44" s="597"/>
      <c r="AA44" s="542">
        <v>0.3</v>
      </c>
      <c r="AB44" s="542"/>
      <c r="AC44" s="542"/>
      <c r="AD44" s="542"/>
      <c r="AE44" s="542"/>
      <c r="AF44" s="542"/>
      <c r="AG44" s="542"/>
      <c r="AH44" s="542"/>
      <c r="AI44" s="542"/>
      <c r="AJ44" s="542"/>
      <c r="AK44" s="542"/>
      <c r="AL44" s="542"/>
      <c r="AM44" s="542"/>
      <c r="AN44" s="542"/>
      <c r="AO44" s="542"/>
      <c r="AP44" s="542"/>
      <c r="AQ44" s="600" t="s">
        <v>2801</v>
      </c>
      <c r="AR44" s="599" t="s">
        <v>2802</v>
      </c>
      <c r="AS44" s="601"/>
      <c r="AT44" s="543"/>
      <c r="AU44" s="602"/>
      <c r="BD44" s="548"/>
      <c r="BE44" s="508"/>
      <c r="BF44" s="508"/>
      <c r="BG44" s="548" t="s">
        <v>2803</v>
      </c>
      <c r="BH44" s="509"/>
      <c r="BI44" s="509"/>
      <c r="BK44" s="549"/>
    </row>
    <row r="45" spans="1:63" ht="31.9" customHeight="1">
      <c r="A45" s="529">
        <v>42990</v>
      </c>
      <c r="B45" s="510" t="s">
        <v>2717</v>
      </c>
      <c r="C45" s="510" t="s">
        <v>2712</v>
      </c>
      <c r="D45" s="510" t="s">
        <v>2764</v>
      </c>
      <c r="E45" s="510" t="s">
        <v>2765</v>
      </c>
      <c r="G45" s="510">
        <f t="shared" si="1"/>
        <v>0</v>
      </c>
      <c r="H45" s="531">
        <f t="shared" si="2"/>
        <v>0</v>
      </c>
      <c r="I45" s="510" t="s">
        <v>2719</v>
      </c>
      <c r="J45" s="550">
        <v>0.61508999999999991</v>
      </c>
      <c r="K45" s="593">
        <f t="shared" si="5"/>
        <v>0.61508999999999991</v>
      </c>
      <c r="L45" s="572" t="s">
        <v>2804</v>
      </c>
      <c r="M45" s="603">
        <v>0.34</v>
      </c>
      <c r="N45" s="1782">
        <v>0.21060000000000001</v>
      </c>
      <c r="O45" s="604" t="s">
        <v>2805</v>
      </c>
      <c r="P45" s="604"/>
      <c r="Q45" s="562">
        <v>1</v>
      </c>
      <c r="R45" s="562"/>
      <c r="S45" s="569"/>
      <c r="T45" s="605" t="s">
        <v>2806</v>
      </c>
      <c r="U45" s="576"/>
      <c r="V45" s="576"/>
      <c r="W45" s="576"/>
      <c r="X45" s="576" t="s">
        <v>2807</v>
      </c>
      <c r="Y45" s="576"/>
      <c r="Z45" s="540"/>
      <c r="AA45" s="564">
        <v>1</v>
      </c>
      <c r="AB45" s="564"/>
      <c r="AC45" s="564"/>
      <c r="AD45" s="564"/>
      <c r="AE45" s="564"/>
      <c r="AF45" s="564"/>
      <c r="AG45" s="564"/>
      <c r="AH45" s="564"/>
      <c r="AI45" s="564"/>
      <c r="AJ45" s="564"/>
      <c r="AK45" s="564"/>
      <c r="AL45" s="564"/>
      <c r="AM45" s="564"/>
      <c r="AN45" s="564"/>
      <c r="AO45" s="564"/>
      <c r="AP45" s="564"/>
      <c r="AQ45" s="540"/>
      <c r="AR45" s="606" t="s">
        <v>2808</v>
      </c>
      <c r="AS45" s="601"/>
      <c r="AT45" s="543"/>
      <c r="AU45" s="602"/>
      <c r="BD45" s="508"/>
      <c r="BE45" s="508"/>
      <c r="BF45" s="508"/>
      <c r="BG45" s="508" t="s">
        <v>305</v>
      </c>
      <c r="BH45" s="509"/>
      <c r="BI45" s="509"/>
      <c r="BK45" s="507"/>
    </row>
    <row r="46" spans="1:63" ht="31.9" customHeight="1">
      <c r="A46" s="529">
        <v>42990</v>
      </c>
      <c r="B46" s="510" t="s">
        <v>2717</v>
      </c>
      <c r="C46" s="510" t="s">
        <v>2712</v>
      </c>
      <c r="D46" s="510" t="s">
        <v>2764</v>
      </c>
      <c r="E46" s="510" t="s">
        <v>2765</v>
      </c>
      <c r="G46" s="510">
        <f t="shared" si="1"/>
        <v>0</v>
      </c>
      <c r="H46" s="531">
        <f t="shared" si="2"/>
        <v>0</v>
      </c>
      <c r="I46" s="510" t="s">
        <v>2719</v>
      </c>
      <c r="J46" s="550">
        <v>0.23852499999999996</v>
      </c>
      <c r="K46" s="593">
        <f t="shared" si="5"/>
        <v>0.23852499999999996</v>
      </c>
      <c r="L46" s="572" t="s">
        <v>2804</v>
      </c>
      <c r="M46" s="535">
        <v>0.1</v>
      </c>
      <c r="N46" s="1783"/>
      <c r="O46" s="604" t="s">
        <v>2809</v>
      </c>
      <c r="P46" s="604"/>
      <c r="Q46" s="562">
        <v>1</v>
      </c>
      <c r="R46" s="562"/>
      <c r="S46" s="569"/>
      <c r="T46" s="605" t="s">
        <v>2806</v>
      </c>
      <c r="U46" s="576"/>
      <c r="V46" s="576"/>
      <c r="W46" s="576"/>
      <c r="X46" s="576" t="s">
        <v>2810</v>
      </c>
      <c r="Y46" s="576"/>
      <c r="Z46" s="540"/>
      <c r="AA46" s="564">
        <v>1</v>
      </c>
      <c r="AB46" s="564"/>
      <c r="AC46" s="564"/>
      <c r="AD46" s="564"/>
      <c r="AE46" s="564"/>
      <c r="AF46" s="564"/>
      <c r="AG46" s="564"/>
      <c r="AH46" s="564"/>
      <c r="AI46" s="564"/>
      <c r="AJ46" s="564"/>
      <c r="AK46" s="564"/>
      <c r="AL46" s="564"/>
      <c r="AM46" s="564"/>
      <c r="AN46" s="564"/>
      <c r="AO46" s="564"/>
      <c r="AP46" s="564"/>
      <c r="AQ46" s="540"/>
      <c r="AR46" s="606" t="s">
        <v>2811</v>
      </c>
      <c r="AS46" s="601"/>
      <c r="AT46" s="543"/>
      <c r="AU46" s="602"/>
      <c r="BD46" s="508"/>
      <c r="BE46" s="508"/>
      <c r="BF46" s="508"/>
      <c r="BG46" s="508" t="s">
        <v>2812</v>
      </c>
      <c r="BH46" s="509"/>
      <c r="BI46" s="509"/>
    </row>
    <row r="47" spans="1:63" ht="19.899999999999999" customHeight="1">
      <c r="A47" s="529">
        <v>42990</v>
      </c>
      <c r="B47" s="510" t="s">
        <v>2717</v>
      </c>
      <c r="C47" s="510" t="s">
        <v>2712</v>
      </c>
      <c r="D47" s="510" t="s">
        <v>2764</v>
      </c>
      <c r="E47" s="510" t="s">
        <v>2765</v>
      </c>
      <c r="G47" s="510">
        <f t="shared" si="1"/>
        <v>0</v>
      </c>
      <c r="H47" s="531">
        <f t="shared" si="2"/>
        <v>0</v>
      </c>
      <c r="I47" s="510" t="s">
        <v>2719</v>
      </c>
      <c r="J47" s="550">
        <v>0.289275</v>
      </c>
      <c r="K47" s="593">
        <f t="shared" si="5"/>
        <v>0.57855000000000001</v>
      </c>
      <c r="L47" s="572" t="s">
        <v>2813</v>
      </c>
      <c r="M47" s="607">
        <f>0.29*2</f>
        <v>0.57999999999999996</v>
      </c>
      <c r="N47" s="536">
        <f>0.2609*2</f>
        <v>0.52180000000000004</v>
      </c>
      <c r="O47" s="587" t="s">
        <v>2814</v>
      </c>
      <c r="P47" s="587"/>
      <c r="Q47" s="608">
        <v>2</v>
      </c>
      <c r="R47" s="608"/>
      <c r="S47" s="609"/>
      <c r="T47" s="600" t="s">
        <v>2815</v>
      </c>
      <c r="U47" s="600"/>
      <c r="V47" s="600"/>
      <c r="W47" s="600"/>
      <c r="X47" s="578" t="s">
        <v>2816</v>
      </c>
      <c r="Y47" s="578"/>
      <c r="Z47" s="600">
        <v>0.25</v>
      </c>
      <c r="AA47" s="610">
        <v>0.2</v>
      </c>
      <c r="AB47" s="610"/>
      <c r="AC47" s="610"/>
      <c r="AD47" s="610"/>
      <c r="AE47" s="610"/>
      <c r="AF47" s="610"/>
      <c r="AG47" s="610"/>
      <c r="AH47" s="610"/>
      <c r="AI47" s="610"/>
      <c r="AJ47" s="610"/>
      <c r="AK47" s="610"/>
      <c r="AL47" s="610"/>
      <c r="AM47" s="610"/>
      <c r="AN47" s="610"/>
      <c r="AO47" s="610"/>
      <c r="AP47" s="610"/>
      <c r="AQ47" s="600" t="s">
        <v>2817</v>
      </c>
      <c r="AR47" s="611"/>
      <c r="AS47" s="601"/>
      <c r="AT47" s="543"/>
      <c r="AU47" s="602"/>
      <c r="BD47" s="508"/>
      <c r="BE47" s="508"/>
      <c r="BF47" s="508"/>
      <c r="BG47" s="508"/>
      <c r="BH47" s="509"/>
      <c r="BI47" s="509"/>
    </row>
    <row r="48" spans="1:63" ht="19.899999999999999" customHeight="1">
      <c r="A48" s="529">
        <v>42990</v>
      </c>
      <c r="B48" s="510" t="s">
        <v>2717</v>
      </c>
      <c r="C48" s="510" t="s">
        <v>2712</v>
      </c>
      <c r="D48" s="510" t="s">
        <v>2764</v>
      </c>
      <c r="E48" s="510" t="s">
        <v>2765</v>
      </c>
      <c r="G48" s="510">
        <f t="shared" si="1"/>
        <v>0</v>
      </c>
      <c r="H48" s="531">
        <f t="shared" si="2"/>
        <v>0</v>
      </c>
      <c r="I48" s="510" t="s">
        <v>2818</v>
      </c>
      <c r="J48" s="550">
        <v>3.4713000000000001E-3</v>
      </c>
      <c r="K48" s="593">
        <f t="shared" si="5"/>
        <v>1.38852E-2</v>
      </c>
      <c r="L48" s="535"/>
      <c r="M48" s="586">
        <f>0.00342*4</f>
        <v>1.3679999999999999E-2</v>
      </c>
      <c r="N48" s="536"/>
      <c r="O48" s="587" t="s">
        <v>2819</v>
      </c>
      <c r="P48" s="587"/>
      <c r="Q48" s="562">
        <v>4</v>
      </c>
      <c r="R48" s="562"/>
      <c r="S48" s="569"/>
      <c r="T48" s="540" t="s">
        <v>2820</v>
      </c>
      <c r="U48" s="540"/>
      <c r="V48" s="540"/>
      <c r="W48" s="540"/>
      <c r="X48" s="612" t="s">
        <v>2821</v>
      </c>
      <c r="Y48" s="612"/>
      <c r="Z48" s="540"/>
      <c r="AA48" s="564">
        <v>0.1</v>
      </c>
      <c r="AB48" s="564"/>
      <c r="AC48" s="564"/>
      <c r="AD48" s="564"/>
      <c r="AE48" s="564"/>
      <c r="AF48" s="564"/>
      <c r="AG48" s="564"/>
      <c r="AH48" s="564"/>
      <c r="AI48" s="564"/>
      <c r="AJ48" s="564"/>
      <c r="AK48" s="564"/>
      <c r="AL48" s="564"/>
      <c r="AM48" s="564"/>
      <c r="AN48" s="564"/>
      <c r="AO48" s="564"/>
      <c r="AP48" s="564"/>
      <c r="AQ48" s="600" t="s">
        <v>2822</v>
      </c>
      <c r="AR48" s="611" t="s">
        <v>2823</v>
      </c>
      <c r="AS48" s="601"/>
      <c r="AT48" s="543"/>
      <c r="AU48" s="602"/>
      <c r="BD48" s="508"/>
      <c r="BE48" s="508"/>
      <c r="BF48" s="508"/>
      <c r="BG48" s="508"/>
      <c r="BH48" s="509"/>
      <c r="BI48" s="509"/>
    </row>
    <row r="49" spans="1:63" ht="19.899999999999999" customHeight="1">
      <c r="A49" s="529">
        <v>42990</v>
      </c>
      <c r="B49" s="510" t="s">
        <v>2717</v>
      </c>
      <c r="C49" s="510" t="s">
        <v>2712</v>
      </c>
      <c r="D49" s="510" t="s">
        <v>2764</v>
      </c>
      <c r="E49" s="510" t="s">
        <v>2765</v>
      </c>
      <c r="G49" s="510">
        <f t="shared" si="1"/>
        <v>0</v>
      </c>
      <c r="H49" s="531">
        <f t="shared" si="2"/>
        <v>0</v>
      </c>
      <c r="I49" s="510" t="s">
        <v>2818</v>
      </c>
      <c r="J49" s="550">
        <v>2.3344999999999998E-3</v>
      </c>
      <c r="K49" s="593">
        <f t="shared" si="5"/>
        <v>2.3344999999999998E-3</v>
      </c>
      <c r="L49" s="535"/>
      <c r="M49" s="536">
        <v>2.3E-3</v>
      </c>
      <c r="N49" s="536"/>
      <c r="O49" s="587" t="s">
        <v>2824</v>
      </c>
      <c r="P49" s="587"/>
      <c r="Q49" s="613">
        <v>1</v>
      </c>
      <c r="R49" s="613"/>
      <c r="S49" s="569"/>
      <c r="T49" s="540" t="s">
        <v>2820</v>
      </c>
      <c r="U49" s="540"/>
      <c r="V49" s="540"/>
      <c r="W49" s="540"/>
      <c r="X49" s="540" t="s">
        <v>2825</v>
      </c>
      <c r="Y49" s="540"/>
      <c r="Z49" s="540"/>
      <c r="AA49" s="564">
        <v>0.02</v>
      </c>
      <c r="AB49" s="564"/>
      <c r="AC49" s="564"/>
      <c r="AD49" s="564"/>
      <c r="AE49" s="564"/>
      <c r="AF49" s="564"/>
      <c r="AG49" s="564"/>
      <c r="AH49" s="564"/>
      <c r="AI49" s="564"/>
      <c r="AJ49" s="564"/>
      <c r="AK49" s="564"/>
      <c r="AL49" s="564"/>
      <c r="AM49" s="564"/>
      <c r="AN49" s="564"/>
      <c r="AO49" s="564"/>
      <c r="AP49" s="564"/>
      <c r="AQ49" s="600" t="s">
        <v>2826</v>
      </c>
      <c r="AR49" s="611" t="s">
        <v>2827</v>
      </c>
      <c r="AS49" s="601"/>
      <c r="AT49" s="543"/>
      <c r="AU49" s="602"/>
      <c r="BD49" s="508"/>
      <c r="BE49" s="508"/>
      <c r="BF49" s="508"/>
      <c r="BG49" s="508"/>
      <c r="BH49" s="509"/>
      <c r="BI49" s="509"/>
    </row>
    <row r="50" spans="1:63" ht="19.899999999999999" customHeight="1">
      <c r="A50" s="529">
        <v>42990</v>
      </c>
      <c r="B50" s="510" t="s">
        <v>2717</v>
      </c>
      <c r="C50" s="510" t="s">
        <v>2712</v>
      </c>
      <c r="D50" s="510" t="s">
        <v>2764</v>
      </c>
      <c r="E50" s="510" t="s">
        <v>2765</v>
      </c>
      <c r="G50" s="510">
        <f t="shared" si="1"/>
        <v>0</v>
      </c>
      <c r="H50" s="531">
        <f t="shared" si="2"/>
        <v>0</v>
      </c>
      <c r="I50" s="510" t="s">
        <v>2719</v>
      </c>
      <c r="J50" s="550">
        <v>1.1571E-2</v>
      </c>
      <c r="K50" s="593">
        <f t="shared" si="5"/>
        <v>1.1571E-2</v>
      </c>
      <c r="L50" s="535"/>
      <c r="M50" s="536">
        <v>1.14E-2</v>
      </c>
      <c r="N50" s="536"/>
      <c r="O50" s="587" t="s">
        <v>2828</v>
      </c>
      <c r="P50" s="614"/>
      <c r="Q50" s="562">
        <v>1</v>
      </c>
      <c r="R50" s="562"/>
      <c r="S50" s="569"/>
      <c r="T50" s="540" t="s">
        <v>2829</v>
      </c>
      <c r="U50" s="540"/>
      <c r="V50" s="540"/>
      <c r="W50" s="540"/>
      <c r="X50" s="540" t="s">
        <v>2830</v>
      </c>
      <c r="Y50" s="540"/>
      <c r="Z50" s="540"/>
      <c r="AA50" s="564">
        <v>0.25</v>
      </c>
      <c r="AB50" s="564"/>
      <c r="AC50" s="564"/>
      <c r="AD50" s="564"/>
      <c r="AE50" s="564"/>
      <c r="AF50" s="564"/>
      <c r="AG50" s="564"/>
      <c r="AH50" s="564"/>
      <c r="AI50" s="564"/>
      <c r="AJ50" s="564"/>
      <c r="AK50" s="564"/>
      <c r="AL50" s="564"/>
      <c r="AM50" s="564"/>
      <c r="AN50" s="564"/>
      <c r="AO50" s="564"/>
      <c r="AP50" s="564"/>
      <c r="AQ50" s="600" t="s">
        <v>2831</v>
      </c>
      <c r="AR50" s="611" t="s">
        <v>2832</v>
      </c>
      <c r="AS50" s="601"/>
      <c r="AT50" s="543"/>
      <c r="AU50" s="602"/>
      <c r="BD50" s="508"/>
      <c r="BE50" s="508"/>
      <c r="BF50" s="508"/>
      <c r="BG50" s="508"/>
      <c r="BH50" s="509"/>
      <c r="BI50" s="509"/>
    </row>
    <row r="51" spans="1:63" ht="19.899999999999999" customHeight="1">
      <c r="A51" s="529">
        <v>42990</v>
      </c>
      <c r="B51" s="510" t="s">
        <v>2717</v>
      </c>
      <c r="C51" s="510" t="s">
        <v>2712</v>
      </c>
      <c r="D51" s="510" t="s">
        <v>2764</v>
      </c>
      <c r="E51" s="510" t="s">
        <v>2765</v>
      </c>
      <c r="G51" s="510">
        <f t="shared" si="1"/>
        <v>0</v>
      </c>
      <c r="H51" s="531">
        <f t="shared" si="2"/>
        <v>0</v>
      </c>
      <c r="I51" s="510" t="s">
        <v>2719</v>
      </c>
      <c r="J51" s="550">
        <v>1.1571E-2</v>
      </c>
      <c r="K51" s="593">
        <f t="shared" si="5"/>
        <v>1.1571E-2</v>
      </c>
      <c r="L51" s="535"/>
      <c r="M51" s="536">
        <v>1.14E-2</v>
      </c>
      <c r="N51" s="536"/>
      <c r="O51" s="587" t="s">
        <v>2833</v>
      </c>
      <c r="P51" s="614"/>
      <c r="Q51" s="562">
        <v>1</v>
      </c>
      <c r="R51" s="562"/>
      <c r="S51" s="569"/>
      <c r="T51" s="540" t="s">
        <v>2829</v>
      </c>
      <c r="U51" s="540"/>
      <c r="V51" s="540"/>
      <c r="W51" s="540"/>
      <c r="X51" s="540" t="s">
        <v>2830</v>
      </c>
      <c r="Y51" s="540"/>
      <c r="Z51" s="540"/>
      <c r="AA51" s="564">
        <v>0.25</v>
      </c>
      <c r="AB51" s="564"/>
      <c r="AC51" s="564"/>
      <c r="AD51" s="564"/>
      <c r="AE51" s="564"/>
      <c r="AF51" s="564"/>
      <c r="AG51" s="564"/>
      <c r="AH51" s="564"/>
      <c r="AI51" s="564"/>
      <c r="AJ51" s="564"/>
      <c r="AK51" s="564"/>
      <c r="AL51" s="564"/>
      <c r="AM51" s="564"/>
      <c r="AN51" s="564"/>
      <c r="AO51" s="564"/>
      <c r="AP51" s="564"/>
      <c r="AQ51" s="600" t="s">
        <v>2834</v>
      </c>
      <c r="AR51" s="611" t="s">
        <v>2832</v>
      </c>
      <c r="AS51" s="601"/>
      <c r="AT51" s="543"/>
      <c r="AU51" s="602"/>
      <c r="BD51" s="508"/>
      <c r="BE51" s="508"/>
      <c r="BF51" s="508"/>
      <c r="BG51" s="508"/>
      <c r="BH51" s="509"/>
      <c r="BI51" s="509"/>
    </row>
    <row r="52" spans="1:63" s="615" customFormat="1" ht="19.899999999999999" customHeight="1">
      <c r="A52" s="529">
        <v>42990</v>
      </c>
      <c r="B52" s="510" t="s">
        <v>2717</v>
      </c>
      <c r="C52" s="510" t="s">
        <v>2712</v>
      </c>
      <c r="D52" s="615" t="s">
        <v>2764</v>
      </c>
      <c r="E52" s="615" t="s">
        <v>2202</v>
      </c>
      <c r="G52" s="615">
        <f t="shared" si="1"/>
        <v>0</v>
      </c>
      <c r="H52" s="616">
        <f t="shared" si="2"/>
        <v>0</v>
      </c>
      <c r="I52" s="510" t="s">
        <v>2719</v>
      </c>
      <c r="J52" s="617">
        <v>0.95</v>
      </c>
      <c r="K52" s="551">
        <f t="shared" si="5"/>
        <v>0.95</v>
      </c>
      <c r="L52" s="543"/>
      <c r="M52" s="535"/>
      <c r="N52" s="535"/>
      <c r="O52" s="618" t="s">
        <v>2835</v>
      </c>
      <c r="P52" s="618"/>
      <c r="Q52" s="575">
        <v>1</v>
      </c>
      <c r="R52" s="575"/>
      <c r="S52" s="584"/>
      <c r="T52" s="554"/>
      <c r="U52" s="554"/>
      <c r="V52" s="554"/>
      <c r="W52" s="554"/>
      <c r="X52" s="563"/>
      <c r="Y52" s="563"/>
      <c r="Z52" s="554"/>
      <c r="AA52" s="619"/>
      <c r="AB52" s="619"/>
      <c r="AC52" s="619"/>
      <c r="AD52" s="619"/>
      <c r="AE52" s="619"/>
      <c r="AF52" s="619"/>
      <c r="AG52" s="619"/>
      <c r="AH52" s="619"/>
      <c r="AI52" s="619"/>
      <c r="AJ52" s="619"/>
      <c r="AK52" s="619"/>
      <c r="AL52" s="619"/>
      <c r="AM52" s="619"/>
      <c r="AN52" s="619"/>
      <c r="AO52" s="619"/>
      <c r="AP52" s="619"/>
      <c r="AQ52" s="543"/>
      <c r="AR52" s="601"/>
      <c r="AS52" s="601"/>
      <c r="AT52" s="543"/>
      <c r="AU52" s="568"/>
      <c r="AV52" s="620"/>
      <c r="AW52" s="620"/>
      <c r="AX52" s="620"/>
      <c r="AY52" s="620"/>
      <c r="AZ52" s="620"/>
      <c r="BA52" s="620"/>
      <c r="BB52" s="620"/>
      <c r="BC52" s="620"/>
      <c r="BD52" s="621"/>
      <c r="BE52" s="621"/>
      <c r="BF52" s="621"/>
      <c r="BG52" s="621"/>
      <c r="BH52" s="622"/>
      <c r="BI52" s="622"/>
    </row>
    <row r="53" spans="1:63" s="615" customFormat="1" ht="19.899999999999999" customHeight="1">
      <c r="A53" s="529">
        <v>42990</v>
      </c>
      <c r="B53" s="510" t="s">
        <v>2717</v>
      </c>
      <c r="C53" s="510" t="s">
        <v>2712</v>
      </c>
      <c r="D53" s="615" t="s">
        <v>2764</v>
      </c>
      <c r="E53" s="615" t="s">
        <v>2765</v>
      </c>
      <c r="G53" s="615">
        <f t="shared" si="1"/>
        <v>0</v>
      </c>
      <c r="H53" s="616">
        <f t="shared" si="2"/>
        <v>0</v>
      </c>
      <c r="I53" s="510" t="s">
        <v>2719</v>
      </c>
      <c r="J53" s="617">
        <v>0.45</v>
      </c>
      <c r="K53" s="551">
        <f t="shared" si="5"/>
        <v>0.45</v>
      </c>
      <c r="L53" s="543"/>
      <c r="M53" s="535"/>
      <c r="N53" s="535"/>
      <c r="O53" s="618" t="s">
        <v>2836</v>
      </c>
      <c r="P53" s="618"/>
      <c r="Q53" s="575">
        <v>1</v>
      </c>
      <c r="R53" s="575"/>
      <c r="S53" s="584"/>
      <c r="T53" s="554"/>
      <c r="U53" s="554"/>
      <c r="V53" s="554"/>
      <c r="W53" s="554"/>
      <c r="X53" s="563"/>
      <c r="Y53" s="563"/>
      <c r="Z53" s="554"/>
      <c r="AA53" s="619"/>
      <c r="AB53" s="619"/>
      <c r="AC53" s="619"/>
      <c r="AD53" s="619"/>
      <c r="AE53" s="619"/>
      <c r="AF53" s="619"/>
      <c r="AG53" s="619"/>
      <c r="AH53" s="619"/>
      <c r="AI53" s="619"/>
      <c r="AJ53" s="619"/>
      <c r="AK53" s="619"/>
      <c r="AL53" s="619"/>
      <c r="AM53" s="619"/>
      <c r="AN53" s="619"/>
      <c r="AO53" s="619"/>
      <c r="AP53" s="619"/>
      <c r="AQ53" s="543"/>
      <c r="AR53" s="601"/>
      <c r="AS53" s="601"/>
      <c r="AT53" s="543"/>
      <c r="AU53" s="568"/>
      <c r="AV53" s="620"/>
      <c r="AW53" s="620"/>
      <c r="AX53" s="620"/>
      <c r="AY53" s="620"/>
      <c r="AZ53" s="620"/>
      <c r="BA53" s="620"/>
      <c r="BB53" s="620"/>
      <c r="BC53" s="620"/>
      <c r="BD53" s="621"/>
      <c r="BE53" s="621"/>
      <c r="BF53" s="621"/>
      <c r="BG53" s="621"/>
      <c r="BH53" s="622"/>
      <c r="BI53" s="622"/>
    </row>
    <row r="54" spans="1:63" ht="19.899999999999999" customHeight="1">
      <c r="A54" s="529">
        <v>42990</v>
      </c>
      <c r="B54" s="510" t="s">
        <v>2717</v>
      </c>
      <c r="C54" s="510" t="s">
        <v>2712</v>
      </c>
      <c r="D54" s="510" t="s">
        <v>2837</v>
      </c>
      <c r="E54" s="510" t="s">
        <v>2838</v>
      </c>
      <c r="G54" s="510">
        <f t="shared" si="1"/>
        <v>0</v>
      </c>
      <c r="H54" s="531">
        <f t="shared" si="2"/>
        <v>0</v>
      </c>
      <c r="I54" s="510" t="s">
        <v>2719</v>
      </c>
      <c r="J54" s="550">
        <v>0.8</v>
      </c>
      <c r="K54" s="551">
        <f t="shared" si="5"/>
        <v>0.8</v>
      </c>
      <c r="L54" s="536"/>
      <c r="M54" s="586"/>
      <c r="N54" s="536"/>
      <c r="O54" s="618" t="s">
        <v>2839</v>
      </c>
      <c r="P54" s="618"/>
      <c r="Q54" s="538">
        <v>1</v>
      </c>
      <c r="R54" s="538"/>
      <c r="S54" s="539"/>
      <c r="T54" s="623"/>
      <c r="U54" s="623"/>
      <c r="V54" s="623"/>
      <c r="W54" s="623"/>
      <c r="X54" s="538"/>
      <c r="Y54" s="538"/>
      <c r="Z54" s="624"/>
      <c r="AA54" s="625"/>
      <c r="AB54" s="625"/>
      <c r="AC54" s="625"/>
      <c r="AD54" s="625"/>
      <c r="AE54" s="625"/>
      <c r="AF54" s="625"/>
      <c r="AG54" s="625"/>
      <c r="AH54" s="625"/>
      <c r="AI54" s="625"/>
      <c r="AJ54" s="625"/>
      <c r="AK54" s="625"/>
      <c r="AL54" s="625"/>
      <c r="AM54" s="625"/>
      <c r="AN54" s="625"/>
      <c r="AO54" s="625"/>
      <c r="AP54" s="625"/>
      <c r="AQ54" s="543"/>
      <c r="AR54" s="601"/>
      <c r="AS54" s="601"/>
      <c r="AT54" s="543"/>
      <c r="AU54" s="602"/>
      <c r="BD54" s="508"/>
      <c r="BE54" s="508"/>
      <c r="BF54" s="508"/>
      <c r="BG54" s="508"/>
      <c r="BH54" s="509"/>
      <c r="BI54" s="509"/>
    </row>
    <row r="55" spans="1:63" s="626" customFormat="1" ht="19.899999999999999" customHeight="1">
      <c r="A55" s="529"/>
      <c r="B55" s="510"/>
      <c r="C55" s="510"/>
      <c r="H55" s="627"/>
      <c r="J55" s="628"/>
      <c r="K55" s="629"/>
      <c r="L55" s="630"/>
      <c r="M55" s="586"/>
      <c r="N55" s="630"/>
      <c r="O55" s="631"/>
      <c r="P55" s="631"/>
      <c r="Q55" s="632"/>
      <c r="R55" s="632"/>
      <c r="S55" s="633"/>
      <c r="T55" s="634"/>
      <c r="U55" s="634"/>
      <c r="V55" s="634"/>
      <c r="W55" s="634"/>
      <c r="X55" s="634"/>
      <c r="Y55" s="634"/>
      <c r="Z55" s="635"/>
      <c r="AA55" s="636"/>
      <c r="AB55" s="636"/>
      <c r="AC55" s="636"/>
      <c r="AD55" s="636"/>
      <c r="AE55" s="636"/>
      <c r="AF55" s="636"/>
      <c r="AG55" s="636"/>
      <c r="AH55" s="636"/>
      <c r="AI55" s="636"/>
      <c r="AJ55" s="636"/>
      <c r="AK55" s="636"/>
      <c r="AL55" s="636"/>
      <c r="AM55" s="636"/>
      <c r="AN55" s="636"/>
      <c r="AO55" s="636"/>
      <c r="AP55" s="636"/>
      <c r="AQ55" s="637"/>
      <c r="AR55" s="637"/>
      <c r="AS55" s="638"/>
      <c r="AT55" s="638"/>
      <c r="AU55" s="639"/>
      <c r="AV55" s="640"/>
      <c r="AW55" s="640"/>
      <c r="AX55" s="640"/>
      <c r="AY55" s="640"/>
      <c r="AZ55" s="640"/>
      <c r="BA55" s="640"/>
      <c r="BB55" s="640"/>
      <c r="BC55" s="640"/>
      <c r="BD55" s="640"/>
      <c r="BE55" s="640"/>
      <c r="BF55" s="640"/>
      <c r="BG55" s="640"/>
    </row>
    <row r="56" spans="1:63" s="511" customFormat="1" ht="19.899999999999999" customHeight="1">
      <c r="G56" s="641"/>
      <c r="H56" s="513"/>
      <c r="J56" s="514" t="s">
        <v>2840</v>
      </c>
      <c r="K56" s="641">
        <f>SUM(K57:K72)</f>
        <v>3.3673010000000003</v>
      </c>
      <c r="L56" s="515"/>
      <c r="M56" s="515"/>
      <c r="N56" s="515"/>
      <c r="O56" s="516" t="s">
        <v>2841</v>
      </c>
      <c r="P56" s="516"/>
      <c r="Q56" s="517">
        <v>1</v>
      </c>
      <c r="R56" s="517"/>
      <c r="S56" s="518"/>
      <c r="T56" s="519"/>
      <c r="U56" s="519"/>
      <c r="V56" s="519"/>
      <c r="W56" s="519"/>
      <c r="X56" s="520"/>
      <c r="Y56" s="520"/>
      <c r="Z56" s="520"/>
      <c r="AA56" s="642">
        <v>22.38</v>
      </c>
      <c r="AB56" s="642"/>
      <c r="AC56" s="642"/>
      <c r="AD56" s="642"/>
      <c r="AE56" s="642"/>
      <c r="AF56" s="642"/>
      <c r="AG56" s="642"/>
      <c r="AH56" s="642"/>
      <c r="AI56" s="642"/>
      <c r="AJ56" s="642"/>
      <c r="AK56" s="642"/>
      <c r="AL56" s="642"/>
      <c r="AM56" s="642"/>
      <c r="AN56" s="642"/>
      <c r="AO56" s="642"/>
      <c r="AP56" s="642"/>
      <c r="AQ56" s="521"/>
      <c r="AR56" s="522"/>
      <c r="AS56" s="515"/>
      <c r="AT56" s="515"/>
      <c r="AU56" s="523"/>
      <c r="AV56" s="524"/>
      <c r="AW56" s="524"/>
      <c r="AX56" s="524"/>
      <c r="AY56" s="524"/>
      <c r="AZ56" s="524"/>
      <c r="BA56" s="524"/>
      <c r="BB56" s="524"/>
      <c r="BC56" s="524"/>
      <c r="BD56" s="525"/>
      <c r="BE56" s="526" t="s">
        <v>2715</v>
      </c>
      <c r="BF56" s="526"/>
      <c r="BG56" s="525" t="s">
        <v>73</v>
      </c>
      <c r="BH56" s="527" t="s">
        <v>2716</v>
      </c>
      <c r="BI56" s="527"/>
      <c r="BK56" s="528"/>
    </row>
    <row r="57" spans="1:63" ht="19.899999999999999" customHeight="1">
      <c r="A57" s="529">
        <v>42990</v>
      </c>
      <c r="B57" s="510" t="s">
        <v>2717</v>
      </c>
      <c r="C57" s="510" t="s">
        <v>2840</v>
      </c>
      <c r="D57" s="510" t="s">
        <v>2735</v>
      </c>
      <c r="E57" s="510" t="s">
        <v>2736</v>
      </c>
      <c r="F57" s="643"/>
      <c r="G57" s="510">
        <f>F57*Q57</f>
        <v>0</v>
      </c>
      <c r="H57" s="531">
        <f t="shared" ref="H57:H78" si="6">F57/J57</f>
        <v>0</v>
      </c>
      <c r="I57" s="510" t="s">
        <v>2719</v>
      </c>
      <c r="J57" s="644">
        <v>1.7770999999999999</v>
      </c>
      <c r="K57" s="645">
        <f t="shared" ref="K57:K72" si="7">J57*Q57</f>
        <v>1.7770999999999999</v>
      </c>
      <c r="L57" s="646" t="s">
        <v>2842</v>
      </c>
      <c r="M57" s="1772">
        <v>1.93</v>
      </c>
      <c r="N57" s="536"/>
      <c r="O57" s="537" t="s">
        <v>2843</v>
      </c>
      <c r="P57" s="537"/>
      <c r="Q57" s="538">
        <v>1</v>
      </c>
      <c r="R57" s="538">
        <v>85</v>
      </c>
      <c r="S57" s="539">
        <v>0.85</v>
      </c>
      <c r="T57" s="553" t="s">
        <v>2844</v>
      </c>
      <c r="U57" s="553" t="s">
        <v>2844</v>
      </c>
      <c r="V57" s="553"/>
      <c r="W57" s="553" t="s">
        <v>2845</v>
      </c>
      <c r="X57" s="553" t="s">
        <v>2741</v>
      </c>
      <c r="Y57" s="553" t="s">
        <v>2741</v>
      </c>
      <c r="Z57" s="554">
        <v>1</v>
      </c>
      <c r="AA57" s="647">
        <v>22.4</v>
      </c>
      <c r="AB57" s="647" t="s">
        <v>2846</v>
      </c>
      <c r="AC57" s="647" t="s">
        <v>2847</v>
      </c>
      <c r="AD57" s="647">
        <v>80</v>
      </c>
      <c r="AE57" s="647"/>
      <c r="AF57" s="647">
        <v>650</v>
      </c>
      <c r="AG57" s="647"/>
      <c r="AH57" s="647">
        <v>70</v>
      </c>
      <c r="AI57" s="647">
        <v>1</v>
      </c>
      <c r="AJ57" s="647"/>
      <c r="AK57" s="647"/>
      <c r="AL57" s="647"/>
      <c r="AM57" s="647"/>
      <c r="AN57" s="647"/>
      <c r="AO57" s="647"/>
      <c r="AP57" s="647"/>
      <c r="AQ57" s="600"/>
      <c r="AR57" s="606" t="s">
        <v>2848</v>
      </c>
      <c r="AS57" s="546"/>
      <c r="AT57" s="546"/>
      <c r="AU57" s="648"/>
    </row>
    <row r="58" spans="1:63" ht="19.899999999999999" customHeight="1">
      <c r="A58" s="529">
        <v>42990</v>
      </c>
      <c r="B58" s="510" t="s">
        <v>2717</v>
      </c>
      <c r="C58" s="510" t="s">
        <v>2840</v>
      </c>
      <c r="D58" s="510" t="s">
        <v>2735</v>
      </c>
      <c r="E58" s="510" t="s">
        <v>2744</v>
      </c>
      <c r="G58" s="510">
        <f t="shared" ref="G58:G72" si="8">F58*Q58</f>
        <v>0</v>
      </c>
      <c r="H58" s="531">
        <f t="shared" si="6"/>
        <v>0</v>
      </c>
      <c r="I58" s="510" t="s">
        <v>2719</v>
      </c>
      <c r="J58" s="550">
        <v>0.1</v>
      </c>
      <c r="K58" s="593">
        <f t="shared" si="7"/>
        <v>0.1</v>
      </c>
      <c r="L58" s="646"/>
      <c r="M58" s="1773"/>
      <c r="N58" s="536"/>
      <c r="O58" s="537" t="s">
        <v>2849</v>
      </c>
      <c r="P58" s="537"/>
      <c r="Q58" s="575">
        <v>1</v>
      </c>
      <c r="R58" s="575"/>
      <c r="S58" s="584"/>
      <c r="T58" s="553"/>
      <c r="U58" s="553"/>
      <c r="V58" s="553"/>
      <c r="W58" s="553"/>
      <c r="X58" s="553"/>
      <c r="Y58" s="553"/>
      <c r="Z58" s="554"/>
      <c r="AA58" s="647"/>
      <c r="AB58" s="647"/>
      <c r="AC58" s="647"/>
      <c r="AD58" s="647"/>
      <c r="AE58" s="647"/>
      <c r="AF58" s="647"/>
      <c r="AG58" s="647"/>
      <c r="AH58" s="647"/>
      <c r="AI58" s="647"/>
      <c r="AJ58" s="647"/>
      <c r="AK58" s="647"/>
      <c r="AL58" s="647"/>
      <c r="AM58" s="647"/>
      <c r="AN58" s="647"/>
      <c r="AO58" s="647"/>
      <c r="AP58" s="647"/>
      <c r="AQ58" s="600"/>
      <c r="AR58" s="606"/>
      <c r="AS58" s="546"/>
      <c r="AT58" s="546"/>
      <c r="AU58" s="648"/>
    </row>
    <row r="59" spans="1:63" ht="19.899999999999999" customHeight="1">
      <c r="A59" s="529">
        <v>42990</v>
      </c>
      <c r="B59" s="510" t="s">
        <v>2717</v>
      </c>
      <c r="C59" s="510" t="s">
        <v>2840</v>
      </c>
      <c r="D59" s="510" t="s">
        <v>2735</v>
      </c>
      <c r="E59" s="510" t="s">
        <v>2744</v>
      </c>
      <c r="G59" s="510">
        <f t="shared" si="8"/>
        <v>0</v>
      </c>
      <c r="H59" s="531">
        <f t="shared" si="6"/>
        <v>0</v>
      </c>
      <c r="I59" s="510" t="s">
        <v>2719</v>
      </c>
      <c r="J59" s="550">
        <v>0.1</v>
      </c>
      <c r="K59" s="593">
        <f t="shared" si="7"/>
        <v>0.1</v>
      </c>
      <c r="L59" s="646"/>
      <c r="M59" s="1773"/>
      <c r="N59" s="536"/>
      <c r="O59" s="537" t="s">
        <v>2850</v>
      </c>
      <c r="P59" s="537"/>
      <c r="Q59" s="575">
        <v>1</v>
      </c>
      <c r="R59" s="575"/>
      <c r="S59" s="584"/>
      <c r="T59" s="553"/>
      <c r="U59" s="553"/>
      <c r="V59" s="553"/>
      <c r="W59" s="553"/>
      <c r="X59" s="553"/>
      <c r="Y59" s="553"/>
      <c r="Z59" s="554"/>
      <c r="AA59" s="647"/>
      <c r="AB59" s="647"/>
      <c r="AC59" s="647"/>
      <c r="AD59" s="647"/>
      <c r="AE59" s="647"/>
      <c r="AF59" s="647"/>
      <c r="AG59" s="647"/>
      <c r="AH59" s="647"/>
      <c r="AI59" s="647"/>
      <c r="AJ59" s="647"/>
      <c r="AK59" s="647"/>
      <c r="AL59" s="647"/>
      <c r="AM59" s="647"/>
      <c r="AN59" s="647"/>
      <c r="AO59" s="647"/>
      <c r="AP59" s="647"/>
      <c r="AQ59" s="600"/>
      <c r="AR59" s="606"/>
      <c r="AS59" s="546"/>
      <c r="AT59" s="546"/>
      <c r="AU59" s="648"/>
    </row>
    <row r="60" spans="1:63" ht="19.899999999999999" customHeight="1">
      <c r="A60" s="529">
        <v>42990</v>
      </c>
      <c r="B60" s="510" t="s">
        <v>2717</v>
      </c>
      <c r="C60" s="510" t="s">
        <v>2840</v>
      </c>
      <c r="D60" s="510" t="s">
        <v>2735</v>
      </c>
      <c r="E60" s="510" t="s">
        <v>2744</v>
      </c>
      <c r="G60" s="510">
        <f t="shared" si="8"/>
        <v>0</v>
      </c>
      <c r="H60" s="531">
        <f t="shared" si="6"/>
        <v>0</v>
      </c>
      <c r="I60" s="510" t="s">
        <v>2719</v>
      </c>
      <c r="J60" s="550">
        <v>0.1</v>
      </c>
      <c r="K60" s="593">
        <f t="shared" si="7"/>
        <v>0.2</v>
      </c>
      <c r="L60" s="646"/>
      <c r="M60" s="1773"/>
      <c r="N60" s="536"/>
      <c r="O60" s="537" t="s">
        <v>2851</v>
      </c>
      <c r="P60" s="537"/>
      <c r="Q60" s="575">
        <v>2</v>
      </c>
      <c r="R60" s="575"/>
      <c r="S60" s="584"/>
      <c r="T60" s="553"/>
      <c r="U60" s="553"/>
      <c r="V60" s="553"/>
      <c r="W60" s="553"/>
      <c r="X60" s="553"/>
      <c r="Y60" s="553"/>
      <c r="Z60" s="554"/>
      <c r="AA60" s="647"/>
      <c r="AB60" s="647"/>
      <c r="AC60" s="647"/>
      <c r="AD60" s="647"/>
      <c r="AE60" s="647"/>
      <c r="AF60" s="647"/>
      <c r="AG60" s="647"/>
      <c r="AH60" s="647"/>
      <c r="AI60" s="647"/>
      <c r="AJ60" s="647"/>
      <c r="AK60" s="647"/>
      <c r="AL60" s="647"/>
      <c r="AM60" s="647"/>
      <c r="AN60" s="647"/>
      <c r="AO60" s="647"/>
      <c r="AP60" s="647"/>
      <c r="AQ60" s="600"/>
      <c r="AR60" s="606"/>
      <c r="AS60" s="546"/>
      <c r="AT60" s="546"/>
      <c r="AU60" s="648"/>
    </row>
    <row r="61" spans="1:63" ht="19.899999999999999" customHeight="1">
      <c r="A61" s="529">
        <v>42990</v>
      </c>
      <c r="B61" s="510" t="s">
        <v>2717</v>
      </c>
      <c r="C61" s="510" t="s">
        <v>2840</v>
      </c>
      <c r="D61" s="510" t="s">
        <v>2735</v>
      </c>
      <c r="E61" s="510" t="s">
        <v>2744</v>
      </c>
      <c r="G61" s="510">
        <f t="shared" si="8"/>
        <v>0</v>
      </c>
      <c r="H61" s="531">
        <f t="shared" si="6"/>
        <v>0</v>
      </c>
      <c r="I61" s="510" t="s">
        <v>2719</v>
      </c>
      <c r="J61" s="550">
        <v>1.4999999999999999E-2</v>
      </c>
      <c r="K61" s="593">
        <f t="shared" si="7"/>
        <v>1.4999999999999999E-2</v>
      </c>
      <c r="L61" s="646"/>
      <c r="M61" s="1773"/>
      <c r="N61" s="536"/>
      <c r="O61" s="537" t="s">
        <v>2852</v>
      </c>
      <c r="P61" s="537"/>
      <c r="Q61" s="575">
        <v>1</v>
      </c>
      <c r="R61" s="575"/>
      <c r="S61" s="584"/>
      <c r="T61" s="553"/>
      <c r="U61" s="553"/>
      <c r="V61" s="553"/>
      <c r="W61" s="553"/>
      <c r="X61" s="553"/>
      <c r="Y61" s="553"/>
      <c r="Z61" s="554"/>
      <c r="AA61" s="647"/>
      <c r="AB61" s="647"/>
      <c r="AC61" s="647"/>
      <c r="AD61" s="647"/>
      <c r="AE61" s="647"/>
      <c r="AF61" s="647"/>
      <c r="AG61" s="647"/>
      <c r="AH61" s="647"/>
      <c r="AI61" s="647"/>
      <c r="AJ61" s="647"/>
      <c r="AK61" s="647"/>
      <c r="AL61" s="647"/>
      <c r="AM61" s="647"/>
      <c r="AN61" s="647"/>
      <c r="AO61" s="647"/>
      <c r="AP61" s="647"/>
      <c r="AQ61" s="600"/>
      <c r="AR61" s="606"/>
      <c r="AS61" s="546"/>
      <c r="AT61" s="546"/>
      <c r="AU61" s="648"/>
    </row>
    <row r="62" spans="1:63" ht="19.899999999999999" customHeight="1">
      <c r="A62" s="529">
        <v>42990</v>
      </c>
      <c r="B62" s="510" t="s">
        <v>2717</v>
      </c>
      <c r="C62" s="510" t="s">
        <v>2840</v>
      </c>
      <c r="D62" s="510" t="s">
        <v>2735</v>
      </c>
      <c r="E62" s="510" t="s">
        <v>2744</v>
      </c>
      <c r="G62" s="510">
        <f t="shared" si="8"/>
        <v>0</v>
      </c>
      <c r="H62" s="531">
        <f t="shared" si="6"/>
        <v>0</v>
      </c>
      <c r="I62" s="510" t="s">
        <v>2719</v>
      </c>
      <c r="J62" s="550">
        <v>0.01</v>
      </c>
      <c r="K62" s="593">
        <f t="shared" si="7"/>
        <v>0.02</v>
      </c>
      <c r="L62" s="646"/>
      <c r="M62" s="1773"/>
      <c r="N62" s="536"/>
      <c r="O62" s="537" t="s">
        <v>2853</v>
      </c>
      <c r="P62" s="537"/>
      <c r="Q62" s="575">
        <v>2</v>
      </c>
      <c r="R62" s="575"/>
      <c r="S62" s="584"/>
      <c r="T62" s="553"/>
      <c r="U62" s="553"/>
      <c r="V62" s="553"/>
      <c r="W62" s="553"/>
      <c r="X62" s="553"/>
      <c r="Y62" s="553"/>
      <c r="Z62" s="554"/>
      <c r="AA62" s="647"/>
      <c r="AB62" s="647"/>
      <c r="AC62" s="647"/>
      <c r="AD62" s="647"/>
      <c r="AE62" s="647"/>
      <c r="AF62" s="647"/>
      <c r="AG62" s="647"/>
      <c r="AH62" s="647"/>
      <c r="AI62" s="647"/>
      <c r="AJ62" s="647"/>
      <c r="AK62" s="647"/>
      <c r="AL62" s="647"/>
      <c r="AM62" s="647"/>
      <c r="AN62" s="647"/>
      <c r="AO62" s="647"/>
      <c r="AP62" s="647"/>
      <c r="AQ62" s="600"/>
      <c r="AR62" s="606"/>
      <c r="AS62" s="546"/>
      <c r="AT62" s="546"/>
      <c r="AU62" s="648"/>
    </row>
    <row r="63" spans="1:63" ht="19.899999999999999" customHeight="1">
      <c r="A63" s="529">
        <v>42990</v>
      </c>
      <c r="B63" s="510" t="s">
        <v>2717</v>
      </c>
      <c r="C63" s="510" t="s">
        <v>2840</v>
      </c>
      <c r="D63" s="510" t="s">
        <v>2735</v>
      </c>
      <c r="E63" s="510" t="s">
        <v>2744</v>
      </c>
      <c r="G63" s="510">
        <f t="shared" si="8"/>
        <v>0</v>
      </c>
      <c r="H63" s="531">
        <f t="shared" si="6"/>
        <v>0</v>
      </c>
      <c r="I63" s="510" t="s">
        <v>2719</v>
      </c>
      <c r="J63" s="550">
        <v>1.4999999999999999E-2</v>
      </c>
      <c r="K63" s="593">
        <f t="shared" si="7"/>
        <v>1.4999999999999999E-2</v>
      </c>
      <c r="L63" s="646"/>
      <c r="M63" s="1773"/>
      <c r="N63" s="536"/>
      <c r="O63" s="537" t="s">
        <v>2854</v>
      </c>
      <c r="P63" s="537"/>
      <c r="Q63" s="575">
        <v>1</v>
      </c>
      <c r="R63" s="575"/>
      <c r="S63" s="584"/>
      <c r="T63" s="553"/>
      <c r="U63" s="553"/>
      <c r="V63" s="553"/>
      <c r="W63" s="553"/>
      <c r="X63" s="553"/>
      <c r="Y63" s="553"/>
      <c r="Z63" s="554"/>
      <c r="AA63" s="647"/>
      <c r="AB63" s="647"/>
      <c r="AC63" s="647"/>
      <c r="AD63" s="647"/>
      <c r="AE63" s="647"/>
      <c r="AF63" s="647"/>
      <c r="AG63" s="647"/>
      <c r="AH63" s="647"/>
      <c r="AI63" s="647"/>
      <c r="AJ63" s="647"/>
      <c r="AK63" s="647"/>
      <c r="AL63" s="647"/>
      <c r="AM63" s="647"/>
      <c r="AN63" s="647"/>
      <c r="AO63" s="647"/>
      <c r="AP63" s="647"/>
      <c r="AQ63" s="600"/>
      <c r="AR63" s="606"/>
      <c r="AS63" s="546"/>
      <c r="AT63" s="546"/>
      <c r="AU63" s="648"/>
    </row>
    <row r="64" spans="1:63" ht="19.899999999999999" customHeight="1">
      <c r="A64" s="529">
        <v>42990</v>
      </c>
      <c r="B64" s="510" t="s">
        <v>2717</v>
      </c>
      <c r="C64" s="510" t="s">
        <v>2840</v>
      </c>
      <c r="D64" s="510" t="s">
        <v>2735</v>
      </c>
      <c r="E64" s="510" t="s">
        <v>2744</v>
      </c>
      <c r="G64" s="510">
        <f t="shared" si="8"/>
        <v>0</v>
      </c>
      <c r="H64" s="531">
        <f t="shared" si="6"/>
        <v>0</v>
      </c>
      <c r="I64" s="510" t="s">
        <v>2719</v>
      </c>
      <c r="J64" s="550">
        <v>0.05</v>
      </c>
      <c r="K64" s="593">
        <f t="shared" si="7"/>
        <v>0.05</v>
      </c>
      <c r="L64" s="646"/>
      <c r="M64" s="1773"/>
      <c r="N64" s="536"/>
      <c r="O64" s="537" t="s">
        <v>2855</v>
      </c>
      <c r="P64" s="537"/>
      <c r="Q64" s="575">
        <v>1</v>
      </c>
      <c r="R64" s="575"/>
      <c r="S64" s="584"/>
      <c r="T64" s="553"/>
      <c r="U64" s="553"/>
      <c r="V64" s="553"/>
      <c r="W64" s="553"/>
      <c r="X64" s="553"/>
      <c r="Y64" s="553"/>
      <c r="Z64" s="554"/>
      <c r="AA64" s="647"/>
      <c r="AB64" s="647"/>
      <c r="AC64" s="647"/>
      <c r="AD64" s="647"/>
      <c r="AE64" s="647"/>
      <c r="AF64" s="647"/>
      <c r="AG64" s="647"/>
      <c r="AH64" s="647"/>
      <c r="AI64" s="647"/>
      <c r="AJ64" s="647"/>
      <c r="AK64" s="647"/>
      <c r="AL64" s="647"/>
      <c r="AM64" s="647"/>
      <c r="AN64" s="647"/>
      <c r="AO64" s="647"/>
      <c r="AP64" s="647"/>
      <c r="AQ64" s="600"/>
      <c r="AR64" s="606"/>
      <c r="AS64" s="546"/>
      <c r="AT64" s="546"/>
      <c r="AU64" s="648"/>
    </row>
    <row r="65" spans="1:63" ht="51.4" customHeight="1">
      <c r="A65" s="529">
        <v>42990</v>
      </c>
      <c r="B65" s="510" t="s">
        <v>2717</v>
      </c>
      <c r="C65" s="510" t="s">
        <v>2840</v>
      </c>
      <c r="D65" s="510" t="s">
        <v>2764</v>
      </c>
      <c r="E65" s="510" t="s">
        <v>2765</v>
      </c>
      <c r="G65" s="510">
        <f t="shared" si="8"/>
        <v>0</v>
      </c>
      <c r="H65" s="531">
        <f t="shared" si="6"/>
        <v>0</v>
      </c>
      <c r="I65" s="510" t="s">
        <v>2856</v>
      </c>
      <c r="J65" s="644">
        <v>0.114</v>
      </c>
      <c r="K65" s="645">
        <f t="shared" si="7"/>
        <v>0.114</v>
      </c>
      <c r="L65" s="646" t="s">
        <v>2857</v>
      </c>
      <c r="M65" s="535">
        <v>0.2</v>
      </c>
      <c r="N65" s="536">
        <v>0.13200000000000001</v>
      </c>
      <c r="O65" s="537" t="s">
        <v>2858</v>
      </c>
      <c r="P65" s="537"/>
      <c r="Q65" s="538">
        <v>1</v>
      </c>
      <c r="R65" s="538">
        <v>95</v>
      </c>
      <c r="S65" s="539">
        <v>0.97</v>
      </c>
      <c r="T65" s="553" t="s">
        <v>2859</v>
      </c>
      <c r="U65" s="553"/>
      <c r="V65" s="553"/>
      <c r="W65" s="553"/>
      <c r="X65" s="649" t="s">
        <v>2860</v>
      </c>
      <c r="Y65" s="553"/>
      <c r="Z65" s="554"/>
      <c r="AA65" s="647">
        <v>0.1</v>
      </c>
      <c r="AB65" s="647">
        <v>0.1</v>
      </c>
      <c r="AC65" s="647">
        <v>5</v>
      </c>
      <c r="AD65" s="647"/>
      <c r="AE65" s="647"/>
      <c r="AF65" s="647" t="s">
        <v>2861</v>
      </c>
      <c r="AG65" s="647"/>
      <c r="AH65" s="647">
        <v>25</v>
      </c>
      <c r="AI65" s="647">
        <v>4</v>
      </c>
      <c r="AJ65" s="647"/>
      <c r="AK65" s="647"/>
      <c r="AL65" s="647"/>
      <c r="AM65" s="647"/>
      <c r="AN65" s="647"/>
      <c r="AO65" s="647"/>
      <c r="AP65" s="647"/>
      <c r="AQ65" s="650" t="s">
        <v>2862</v>
      </c>
      <c r="AR65" s="606" t="s">
        <v>2863</v>
      </c>
      <c r="AS65" s="546"/>
      <c r="AT65" s="546"/>
      <c r="AU65" s="648"/>
    </row>
    <row r="66" spans="1:63" ht="38.65" customHeight="1">
      <c r="A66" s="529">
        <v>42990</v>
      </c>
      <c r="B66" s="510" t="s">
        <v>2717</v>
      </c>
      <c r="C66" s="510" t="s">
        <v>2840</v>
      </c>
      <c r="D66" s="510" t="s">
        <v>2764</v>
      </c>
      <c r="E66" s="510" t="s">
        <v>2765</v>
      </c>
      <c r="F66" s="643"/>
      <c r="G66" s="510">
        <f t="shared" si="8"/>
        <v>0</v>
      </c>
      <c r="H66" s="531">
        <f t="shared" si="6"/>
        <v>0</v>
      </c>
      <c r="I66" s="510" t="s">
        <v>2719</v>
      </c>
      <c r="J66" s="644">
        <v>6.3899999999999998E-2</v>
      </c>
      <c r="K66" s="645">
        <f t="shared" si="7"/>
        <v>6.3899999999999998E-2</v>
      </c>
      <c r="L66" s="572" t="s">
        <v>2864</v>
      </c>
      <c r="M66" s="535">
        <v>7.0000000000000007E-2</v>
      </c>
      <c r="N66" s="536">
        <v>5.0799999999999998E-2</v>
      </c>
      <c r="O66" s="537" t="s">
        <v>2865</v>
      </c>
      <c r="P66" s="537"/>
      <c r="Q66" s="538">
        <v>1</v>
      </c>
      <c r="R66" s="538">
        <v>95</v>
      </c>
      <c r="S66" s="539">
        <v>0.97</v>
      </c>
      <c r="T66" s="553" t="s">
        <v>2859</v>
      </c>
      <c r="U66" s="553"/>
      <c r="V66" s="553"/>
      <c r="W66" s="553"/>
      <c r="X66" s="649" t="s">
        <v>2866</v>
      </c>
      <c r="Y66" s="553"/>
      <c r="Z66" s="554"/>
      <c r="AA66" s="647">
        <v>0.1</v>
      </c>
      <c r="AB66" s="647">
        <v>0.1</v>
      </c>
      <c r="AC66" s="647">
        <v>5</v>
      </c>
      <c r="AD66" s="647"/>
      <c r="AE66" s="647"/>
      <c r="AF66" s="647" t="s">
        <v>2861</v>
      </c>
      <c r="AG66" s="647"/>
      <c r="AH66" s="647">
        <v>25</v>
      </c>
      <c r="AI66" s="647">
        <v>4</v>
      </c>
      <c r="AJ66" s="647"/>
      <c r="AK66" s="647"/>
      <c r="AL66" s="647"/>
      <c r="AM66" s="647"/>
      <c r="AN66" s="647"/>
      <c r="AO66" s="647"/>
      <c r="AP66" s="647"/>
      <c r="AQ66" s="650" t="s">
        <v>2867</v>
      </c>
      <c r="AR66" s="651" t="s">
        <v>2868</v>
      </c>
      <c r="AS66" s="546"/>
      <c r="AT66" s="546"/>
      <c r="AU66" s="648"/>
    </row>
    <row r="67" spans="1:63" ht="19.899999999999999" customHeight="1">
      <c r="A67" s="529">
        <v>42990</v>
      </c>
      <c r="B67" s="510" t="s">
        <v>2717</v>
      </c>
      <c r="C67" s="510" t="s">
        <v>2840</v>
      </c>
      <c r="D67" s="510" t="s">
        <v>2764</v>
      </c>
      <c r="E67" s="510" t="s">
        <v>2765</v>
      </c>
      <c r="F67" s="643"/>
      <c r="G67" s="510">
        <f t="shared" si="8"/>
        <v>0</v>
      </c>
      <c r="H67" s="531">
        <f t="shared" si="6"/>
        <v>0</v>
      </c>
      <c r="I67" s="510" t="s">
        <v>2719</v>
      </c>
      <c r="J67" s="644">
        <v>0.11469499999999999</v>
      </c>
      <c r="K67" s="645">
        <f t="shared" si="7"/>
        <v>0.11469499999999999</v>
      </c>
      <c r="L67" s="536"/>
      <c r="M67" s="536">
        <v>0.15</v>
      </c>
      <c r="N67" s="536"/>
      <c r="O67" s="537" t="s">
        <v>2869</v>
      </c>
      <c r="P67" s="537"/>
      <c r="Q67" s="538">
        <v>1</v>
      </c>
      <c r="R67" s="538"/>
      <c r="S67" s="539"/>
      <c r="T67" s="553" t="s">
        <v>69</v>
      </c>
      <c r="U67" s="553"/>
      <c r="V67" s="553"/>
      <c r="W67" s="553"/>
      <c r="X67" s="553" t="s">
        <v>2870</v>
      </c>
      <c r="Y67" s="553"/>
      <c r="Z67" s="554"/>
      <c r="AA67" s="647">
        <v>0.05</v>
      </c>
      <c r="AB67" s="647"/>
      <c r="AC67" s="647"/>
      <c r="AD67" s="647"/>
      <c r="AE67" s="647"/>
      <c r="AF67" s="647"/>
      <c r="AG67" s="647"/>
      <c r="AH67" s="647"/>
      <c r="AI67" s="647"/>
      <c r="AJ67" s="647"/>
      <c r="AK67" s="647"/>
      <c r="AL67" s="647"/>
      <c r="AM67" s="647"/>
      <c r="AN67" s="647"/>
      <c r="AO67" s="647"/>
      <c r="AP67" s="647"/>
      <c r="AQ67" s="554" t="s">
        <v>2871</v>
      </c>
      <c r="AR67" s="592" t="s">
        <v>2872</v>
      </c>
      <c r="AS67" s="546"/>
      <c r="AT67" s="546"/>
      <c r="AU67" s="648"/>
    </row>
    <row r="68" spans="1:63" ht="19.899999999999999" customHeight="1">
      <c r="A68" s="529">
        <v>42990</v>
      </c>
      <c r="B68" s="510" t="s">
        <v>2717</v>
      </c>
      <c r="C68" s="510" t="s">
        <v>2840</v>
      </c>
      <c r="D68" s="510" t="s">
        <v>2764</v>
      </c>
      <c r="E68" s="510" t="s">
        <v>2765</v>
      </c>
      <c r="F68" s="643"/>
      <c r="G68" s="510">
        <f t="shared" si="8"/>
        <v>0</v>
      </c>
      <c r="H68" s="531">
        <f t="shared" si="6"/>
        <v>0</v>
      </c>
      <c r="I68" s="510" t="s">
        <v>2719</v>
      </c>
      <c r="J68" s="644">
        <v>0.13195000000000001</v>
      </c>
      <c r="K68" s="645">
        <f t="shared" si="7"/>
        <v>0.26390000000000002</v>
      </c>
      <c r="L68" s="572" t="s">
        <v>2873</v>
      </c>
      <c r="M68" s="536">
        <f>0.1654*2</f>
        <v>0.33079999999999998</v>
      </c>
      <c r="N68" s="536"/>
      <c r="O68" s="537" t="s">
        <v>2874</v>
      </c>
      <c r="P68" s="537"/>
      <c r="Q68" s="652">
        <v>2</v>
      </c>
      <c r="R68" s="652"/>
      <c r="S68" s="653"/>
      <c r="T68" s="553" t="s">
        <v>2875</v>
      </c>
      <c r="U68" s="553"/>
      <c r="V68" s="553"/>
      <c r="W68" s="553"/>
      <c r="X68" s="553" t="s">
        <v>2876</v>
      </c>
      <c r="Y68" s="553"/>
      <c r="Z68" s="554">
        <v>0.15</v>
      </c>
      <c r="AA68" s="647">
        <v>0.05</v>
      </c>
      <c r="AB68" s="647"/>
      <c r="AC68" s="647"/>
      <c r="AD68" s="647"/>
      <c r="AE68" s="647"/>
      <c r="AF68" s="647"/>
      <c r="AG68" s="647"/>
      <c r="AH68" s="647"/>
      <c r="AI68" s="647"/>
      <c r="AJ68" s="647"/>
      <c r="AK68" s="647"/>
      <c r="AL68" s="647"/>
      <c r="AM68" s="647"/>
      <c r="AN68" s="647"/>
      <c r="AO68" s="647"/>
      <c r="AP68" s="647"/>
      <c r="AQ68" s="600"/>
      <c r="AR68" s="654" t="s">
        <v>2877</v>
      </c>
      <c r="AS68" s="546"/>
      <c r="AT68" s="546"/>
      <c r="AU68" s="648"/>
    </row>
    <row r="69" spans="1:63" ht="19.899999999999999" customHeight="1">
      <c r="A69" s="529">
        <v>42990</v>
      </c>
      <c r="B69" s="510" t="s">
        <v>2717</v>
      </c>
      <c r="C69" s="510" t="s">
        <v>2840</v>
      </c>
      <c r="D69" s="510" t="s">
        <v>2764</v>
      </c>
      <c r="E69" s="510" t="s">
        <v>2765</v>
      </c>
      <c r="F69" s="643"/>
      <c r="G69" s="510">
        <f t="shared" si="8"/>
        <v>0</v>
      </c>
      <c r="H69" s="531">
        <f t="shared" si="6"/>
        <v>0</v>
      </c>
      <c r="I69" s="510" t="s">
        <v>2719</v>
      </c>
      <c r="J69" s="644">
        <v>8.1199999999999994E-2</v>
      </c>
      <c r="K69" s="645">
        <f t="shared" si="7"/>
        <v>0.16239999999999999</v>
      </c>
      <c r="L69" s="536"/>
      <c r="M69" s="536">
        <f>0.1126*2</f>
        <v>0.22520000000000001</v>
      </c>
      <c r="N69" s="536"/>
      <c r="O69" s="537" t="s">
        <v>2878</v>
      </c>
      <c r="P69" s="537"/>
      <c r="Q69" s="538">
        <v>2</v>
      </c>
      <c r="R69" s="538"/>
      <c r="S69" s="539"/>
      <c r="T69" s="553" t="s">
        <v>2875</v>
      </c>
      <c r="U69" s="553"/>
      <c r="V69" s="553"/>
      <c r="W69" s="553"/>
      <c r="X69" s="553" t="s">
        <v>2879</v>
      </c>
      <c r="Y69" s="553"/>
      <c r="Z69" s="554">
        <v>0.15</v>
      </c>
      <c r="AA69" s="647">
        <v>0.05</v>
      </c>
      <c r="AB69" s="647"/>
      <c r="AC69" s="647"/>
      <c r="AD69" s="647"/>
      <c r="AE69" s="647"/>
      <c r="AF69" s="647"/>
      <c r="AG69" s="647"/>
      <c r="AH69" s="647"/>
      <c r="AI69" s="647"/>
      <c r="AJ69" s="647"/>
      <c r="AK69" s="647"/>
      <c r="AL69" s="647"/>
      <c r="AM69" s="647"/>
      <c r="AN69" s="647"/>
      <c r="AO69" s="647"/>
      <c r="AP69" s="647"/>
      <c r="AQ69" s="565"/>
      <c r="AR69" s="654" t="s">
        <v>2880</v>
      </c>
      <c r="AS69" s="546"/>
      <c r="AT69" s="546"/>
      <c r="AU69" s="648"/>
    </row>
    <row r="70" spans="1:63" ht="19.899999999999999" customHeight="1">
      <c r="A70" s="529">
        <v>42990</v>
      </c>
      <c r="B70" s="510" t="s">
        <v>2717</v>
      </c>
      <c r="C70" s="510" t="s">
        <v>2840</v>
      </c>
      <c r="D70" s="510" t="s">
        <v>2764</v>
      </c>
      <c r="E70" s="510" t="s">
        <v>2202</v>
      </c>
      <c r="F70" s="643"/>
      <c r="G70" s="510">
        <f t="shared" si="8"/>
        <v>0</v>
      </c>
      <c r="H70" s="531">
        <f t="shared" si="6"/>
        <v>0</v>
      </c>
      <c r="I70" s="510" t="s">
        <v>2719</v>
      </c>
      <c r="J70" s="644">
        <v>0.10846</v>
      </c>
      <c r="K70" s="645">
        <f t="shared" si="7"/>
        <v>0.10846</v>
      </c>
      <c r="L70" s="536"/>
      <c r="M70" s="536"/>
      <c r="N70" s="536"/>
      <c r="O70" s="618" t="s">
        <v>2881</v>
      </c>
      <c r="P70" s="618"/>
      <c r="Q70" s="575">
        <v>1</v>
      </c>
      <c r="R70" s="575"/>
      <c r="S70" s="584"/>
      <c r="T70" s="541"/>
      <c r="U70" s="541"/>
      <c r="V70" s="541"/>
      <c r="W70" s="541"/>
      <c r="X70" s="541"/>
      <c r="Y70" s="541"/>
      <c r="Z70" s="540"/>
      <c r="AA70" s="564"/>
      <c r="AB70" s="564"/>
      <c r="AC70" s="564"/>
      <c r="AD70" s="564"/>
      <c r="AE70" s="564"/>
      <c r="AF70" s="564"/>
      <c r="AG70" s="564"/>
      <c r="AH70" s="564"/>
      <c r="AI70" s="564"/>
      <c r="AJ70" s="564"/>
      <c r="AK70" s="564"/>
      <c r="AL70" s="564"/>
      <c r="AM70" s="564"/>
      <c r="AN70" s="564"/>
      <c r="AO70" s="564"/>
      <c r="AP70" s="564"/>
      <c r="AQ70" s="600"/>
      <c r="AR70" s="600"/>
      <c r="AS70" s="546"/>
      <c r="AT70" s="546"/>
      <c r="AU70" s="648"/>
    </row>
    <row r="71" spans="1:63" ht="19.899999999999999" customHeight="1">
      <c r="A71" s="529">
        <v>42990</v>
      </c>
      <c r="B71" s="510" t="s">
        <v>2717</v>
      </c>
      <c r="C71" s="510" t="s">
        <v>2840</v>
      </c>
      <c r="D71" s="510" t="s">
        <v>2764</v>
      </c>
      <c r="E71" s="510" t="s">
        <v>2765</v>
      </c>
      <c r="F71" s="643"/>
      <c r="G71" s="510">
        <f t="shared" si="8"/>
        <v>0</v>
      </c>
      <c r="H71" s="531">
        <f t="shared" si="6"/>
        <v>0</v>
      </c>
      <c r="I71" s="510" t="s">
        <v>2719</v>
      </c>
      <c r="J71" s="644">
        <v>0.15</v>
      </c>
      <c r="K71" s="645">
        <f t="shared" si="7"/>
        <v>0.15</v>
      </c>
      <c r="L71" s="536"/>
      <c r="M71" s="536"/>
      <c r="N71" s="536"/>
      <c r="O71" s="618" t="s">
        <v>2882</v>
      </c>
      <c r="P71" s="618"/>
      <c r="Q71" s="575">
        <v>1</v>
      </c>
      <c r="R71" s="575"/>
      <c r="S71" s="584"/>
      <c r="T71" s="546"/>
      <c r="U71" s="546"/>
      <c r="V71" s="546"/>
      <c r="W71" s="546"/>
      <c r="X71" s="575"/>
      <c r="Y71" s="575"/>
      <c r="Z71" s="546"/>
      <c r="AA71" s="536"/>
      <c r="AB71" s="536"/>
      <c r="AC71" s="536"/>
      <c r="AD71" s="536"/>
      <c r="AE71" s="536"/>
      <c r="AF71" s="536"/>
      <c r="AG71" s="536"/>
      <c r="AH71" s="536"/>
      <c r="AI71" s="536"/>
      <c r="AJ71" s="536"/>
      <c r="AK71" s="536"/>
      <c r="AL71" s="536"/>
      <c r="AM71" s="536"/>
      <c r="AN71" s="536"/>
      <c r="AO71" s="536"/>
      <c r="AP71" s="536"/>
      <c r="AQ71" s="565"/>
      <c r="AR71" s="655"/>
      <c r="AS71" s="546"/>
      <c r="AT71" s="546"/>
      <c r="AU71" s="648"/>
    </row>
    <row r="72" spans="1:63" ht="19.899999999999999" customHeight="1">
      <c r="A72" s="529">
        <v>42990</v>
      </c>
      <c r="B72" s="510" t="s">
        <v>2717</v>
      </c>
      <c r="C72" s="510" t="s">
        <v>2840</v>
      </c>
      <c r="D72" s="510" t="s">
        <v>2837</v>
      </c>
      <c r="E72" s="510" t="s">
        <v>2838</v>
      </c>
      <c r="F72" s="643"/>
      <c r="G72" s="510">
        <f t="shared" si="8"/>
        <v>0</v>
      </c>
      <c r="H72" s="531">
        <f t="shared" si="6"/>
        <v>0</v>
      </c>
      <c r="I72" s="510" t="s">
        <v>2719</v>
      </c>
      <c r="J72" s="644">
        <v>0.112846</v>
      </c>
      <c r="K72" s="645">
        <f t="shared" si="7"/>
        <v>0.112846</v>
      </c>
      <c r="L72" s="536"/>
      <c r="M72" s="536"/>
      <c r="N72" s="536"/>
      <c r="O72" s="618" t="s">
        <v>2883</v>
      </c>
      <c r="P72" s="618"/>
      <c r="Q72" s="575">
        <v>1</v>
      </c>
      <c r="R72" s="575"/>
      <c r="S72" s="584"/>
      <c r="T72" s="541"/>
      <c r="U72" s="541"/>
      <c r="V72" s="541"/>
      <c r="W72" s="541"/>
      <c r="X72" s="541"/>
      <c r="Y72" s="541"/>
      <c r="Z72" s="540"/>
      <c r="AA72" s="564"/>
      <c r="AB72" s="564"/>
      <c r="AC72" s="564"/>
      <c r="AD72" s="564"/>
      <c r="AE72" s="564"/>
      <c r="AF72" s="564"/>
      <c r="AG72" s="564"/>
      <c r="AH72" s="564"/>
      <c r="AI72" s="564"/>
      <c r="AJ72" s="564"/>
      <c r="AK72" s="564"/>
      <c r="AL72" s="564"/>
      <c r="AM72" s="564"/>
      <c r="AN72" s="564"/>
      <c r="AO72" s="564"/>
      <c r="AP72" s="564"/>
      <c r="AQ72" s="600"/>
      <c r="AR72" s="600"/>
      <c r="AS72" s="546"/>
      <c r="AT72" s="546"/>
      <c r="AU72" s="648"/>
    </row>
    <row r="73" spans="1:63" s="511" customFormat="1" ht="19.899999999999999" customHeight="1">
      <c r="H73" s="513"/>
      <c r="J73" s="514" t="s">
        <v>2884</v>
      </c>
      <c r="K73" s="656">
        <f>SUM(K74:K79)</f>
        <v>3.2650000000000001</v>
      </c>
      <c r="L73" s="515"/>
      <c r="M73" s="515"/>
      <c r="N73" s="515"/>
      <c r="O73" s="516" t="s">
        <v>2885</v>
      </c>
      <c r="P73" s="516"/>
      <c r="Q73" s="517">
        <v>1</v>
      </c>
      <c r="R73" s="517"/>
      <c r="S73" s="518"/>
      <c r="T73" s="519"/>
      <c r="U73" s="519"/>
      <c r="V73" s="519"/>
      <c r="W73" s="519"/>
      <c r="X73" s="520"/>
      <c r="Y73" s="520"/>
      <c r="Z73" s="520"/>
      <c r="AA73" s="642">
        <v>22.38</v>
      </c>
      <c r="AB73" s="642"/>
      <c r="AC73" s="642"/>
      <c r="AD73" s="642"/>
      <c r="AE73" s="642"/>
      <c r="AF73" s="642"/>
      <c r="AG73" s="642"/>
      <c r="AH73" s="642"/>
      <c r="AI73" s="642"/>
      <c r="AJ73" s="642"/>
      <c r="AK73" s="642"/>
      <c r="AL73" s="642"/>
      <c r="AM73" s="642"/>
      <c r="AN73" s="642"/>
      <c r="AO73" s="642"/>
      <c r="AP73" s="642"/>
      <c r="AQ73" s="521"/>
      <c r="AR73" s="522"/>
      <c r="AS73" s="515"/>
      <c r="AT73" s="515"/>
      <c r="AU73" s="523"/>
      <c r="AV73" s="524"/>
      <c r="AW73" s="524"/>
      <c r="AX73" s="524"/>
      <c r="AY73" s="524"/>
      <c r="AZ73" s="524"/>
      <c r="BA73" s="524"/>
      <c r="BB73" s="524"/>
      <c r="BC73" s="524"/>
      <c r="BD73" s="525"/>
      <c r="BE73" s="526" t="s">
        <v>2715</v>
      </c>
      <c r="BF73" s="526"/>
      <c r="BG73" s="525" t="s">
        <v>73</v>
      </c>
      <c r="BH73" s="527" t="s">
        <v>2716</v>
      </c>
      <c r="BI73" s="527"/>
      <c r="BK73" s="528"/>
    </row>
    <row r="74" spans="1:63" ht="19.899999999999999" customHeight="1">
      <c r="A74" s="529">
        <v>42990</v>
      </c>
      <c r="B74" s="510" t="s">
        <v>2717</v>
      </c>
      <c r="C74" s="510" t="s">
        <v>2886</v>
      </c>
      <c r="D74" s="510" t="s">
        <v>2887</v>
      </c>
      <c r="E74" s="510" t="s">
        <v>2765</v>
      </c>
      <c r="G74" s="510">
        <f>F74*Q74</f>
        <v>0</v>
      </c>
      <c r="H74" s="531">
        <f t="shared" si="6"/>
        <v>0</v>
      </c>
      <c r="I74" s="510" t="s">
        <v>2719</v>
      </c>
      <c r="J74" s="550">
        <f>M74</f>
        <v>0.7</v>
      </c>
      <c r="K74" s="593">
        <f t="shared" ref="K74:K79" si="9">J74*Q74</f>
        <v>0.7</v>
      </c>
      <c r="L74" s="536"/>
      <c r="M74" s="657">
        <v>0.7</v>
      </c>
      <c r="N74" s="593">
        <v>0.49</v>
      </c>
      <c r="O74" s="658" t="s">
        <v>2888</v>
      </c>
      <c r="P74" s="658"/>
      <c r="Q74" s="562">
        <v>1</v>
      </c>
      <c r="R74" s="562"/>
      <c r="S74" s="569"/>
      <c r="T74" s="659" t="s">
        <v>384</v>
      </c>
      <c r="U74" s="659"/>
      <c r="V74" s="659"/>
      <c r="W74" s="659"/>
      <c r="X74" s="659" t="s">
        <v>2889</v>
      </c>
      <c r="Y74" s="659"/>
      <c r="Z74" s="540"/>
      <c r="AA74" s="542">
        <v>25</v>
      </c>
      <c r="AB74" s="542"/>
      <c r="AC74" s="542"/>
      <c r="AD74" s="542"/>
      <c r="AE74" s="542"/>
      <c r="AF74" s="542"/>
      <c r="AG74" s="542"/>
      <c r="AH74" s="542"/>
      <c r="AI74" s="542"/>
      <c r="AJ74" s="542"/>
      <c r="AK74" s="542"/>
      <c r="AL74" s="542"/>
      <c r="AM74" s="542"/>
      <c r="AN74" s="542"/>
      <c r="AO74" s="542"/>
      <c r="AP74" s="542"/>
      <c r="AQ74" s="565"/>
      <c r="AR74" s="599" t="s">
        <v>2890</v>
      </c>
      <c r="AS74" s="567"/>
      <c r="AT74" s="543" t="s">
        <v>2891</v>
      </c>
      <c r="AU74" s="568"/>
    </row>
    <row r="75" spans="1:63" ht="19.899999999999999" customHeight="1">
      <c r="A75" s="529">
        <v>42990</v>
      </c>
      <c r="B75" s="510" t="s">
        <v>2717</v>
      </c>
      <c r="C75" s="510" t="s">
        <v>2886</v>
      </c>
      <c r="D75" s="510" t="s">
        <v>2887</v>
      </c>
      <c r="E75" s="510" t="s">
        <v>2765</v>
      </c>
      <c r="G75" s="510">
        <f t="shared" ref="G75:G79" si="10">F75*Q75</f>
        <v>0</v>
      </c>
      <c r="H75" s="531">
        <f t="shared" si="6"/>
        <v>0</v>
      </c>
      <c r="I75" s="510" t="s">
        <v>2719</v>
      </c>
      <c r="J75" s="550">
        <f>M75</f>
        <v>0.7</v>
      </c>
      <c r="K75" s="593">
        <f t="shared" si="9"/>
        <v>0.7</v>
      </c>
      <c r="L75" s="536"/>
      <c r="M75" s="657">
        <v>0.7</v>
      </c>
      <c r="N75" s="593">
        <v>0.49</v>
      </c>
      <c r="O75" s="658" t="s">
        <v>2892</v>
      </c>
      <c r="P75" s="658"/>
      <c r="Q75" s="562">
        <v>1</v>
      </c>
      <c r="R75" s="562"/>
      <c r="S75" s="569"/>
      <c r="T75" s="659" t="s">
        <v>384</v>
      </c>
      <c r="U75" s="659"/>
      <c r="V75" s="659"/>
      <c r="W75" s="659"/>
      <c r="X75" s="659" t="s">
        <v>2889</v>
      </c>
      <c r="Y75" s="659"/>
      <c r="Z75" s="540"/>
      <c r="AA75" s="542">
        <v>25</v>
      </c>
      <c r="AB75" s="542"/>
      <c r="AC75" s="542"/>
      <c r="AD75" s="542"/>
      <c r="AE75" s="542"/>
      <c r="AF75" s="542"/>
      <c r="AG75" s="542"/>
      <c r="AH75" s="542"/>
      <c r="AI75" s="542"/>
      <c r="AJ75" s="542"/>
      <c r="AK75" s="542"/>
      <c r="AL75" s="542"/>
      <c r="AM75" s="542"/>
      <c r="AN75" s="542"/>
      <c r="AO75" s="542"/>
      <c r="AP75" s="542"/>
      <c r="AQ75" s="543"/>
      <c r="AR75" s="599" t="s">
        <v>2890</v>
      </c>
      <c r="AS75" s="660"/>
      <c r="AT75" s="546" t="s">
        <v>2891</v>
      </c>
      <c r="AU75" s="602"/>
    </row>
    <row r="76" spans="1:63" ht="30.4" customHeight="1">
      <c r="A76" s="529">
        <v>42990</v>
      </c>
      <c r="B76" s="510" t="s">
        <v>2717</v>
      </c>
      <c r="C76" s="510" t="s">
        <v>2886</v>
      </c>
      <c r="D76" s="510" t="s">
        <v>2735</v>
      </c>
      <c r="E76" s="510" t="s">
        <v>2736</v>
      </c>
      <c r="G76" s="510">
        <f t="shared" si="10"/>
        <v>0</v>
      </c>
      <c r="H76" s="531">
        <f t="shared" si="6"/>
        <v>0</v>
      </c>
      <c r="I76" s="510" t="s">
        <v>2893</v>
      </c>
      <c r="J76" s="550">
        <f>M76-0.8</f>
        <v>0.20999999999999996</v>
      </c>
      <c r="K76" s="593">
        <f t="shared" si="9"/>
        <v>0.20999999999999996</v>
      </c>
      <c r="L76" s="646" t="s">
        <v>2894</v>
      </c>
      <c r="M76" s="535">
        <v>1.01</v>
      </c>
      <c r="N76" s="535"/>
      <c r="O76" s="537" t="s">
        <v>2895</v>
      </c>
      <c r="P76" s="537"/>
      <c r="Q76" s="562">
        <v>1</v>
      </c>
      <c r="R76" s="538">
        <v>95</v>
      </c>
      <c r="S76" s="539">
        <v>0.97</v>
      </c>
      <c r="T76" s="553" t="s">
        <v>2752</v>
      </c>
      <c r="U76" s="553" t="s">
        <v>2752</v>
      </c>
      <c r="V76" s="553"/>
      <c r="W76" s="535">
        <v>3.65</v>
      </c>
      <c r="X76" s="563" t="s">
        <v>2753</v>
      </c>
      <c r="Y76" s="563"/>
      <c r="Z76" s="554">
        <v>1</v>
      </c>
      <c r="AA76" s="564">
        <v>8</v>
      </c>
      <c r="AB76" s="564">
        <v>8</v>
      </c>
      <c r="AC76" s="564">
        <v>6</v>
      </c>
      <c r="AD76" s="555">
        <v>95</v>
      </c>
      <c r="AE76" s="564"/>
      <c r="AF76" s="564">
        <v>350</v>
      </c>
      <c r="AG76" s="564"/>
      <c r="AH76" s="555">
        <v>40</v>
      </c>
      <c r="AI76" s="564">
        <v>2</v>
      </c>
      <c r="AJ76" s="564"/>
      <c r="AK76" s="564"/>
      <c r="AL76" s="564"/>
      <c r="AM76" s="564"/>
      <c r="AN76" s="564"/>
      <c r="AO76" s="564"/>
      <c r="AP76" s="564"/>
      <c r="AQ76" s="543"/>
      <c r="AR76" s="566" t="s">
        <v>2896</v>
      </c>
      <c r="AS76" s="601"/>
      <c r="AT76" s="543" t="s">
        <v>2891</v>
      </c>
      <c r="AU76" s="602"/>
      <c r="BD76" s="508"/>
      <c r="BE76" s="508"/>
      <c r="BF76" s="508"/>
      <c r="BG76" s="508"/>
      <c r="BH76" s="509"/>
      <c r="BI76" s="509"/>
    </row>
    <row r="77" spans="1:63" ht="19.899999999999999" customHeight="1">
      <c r="A77" s="529">
        <v>42990</v>
      </c>
      <c r="B77" s="510" t="s">
        <v>2717</v>
      </c>
      <c r="C77" s="510" t="s">
        <v>2886</v>
      </c>
      <c r="D77" s="510" t="s">
        <v>2887</v>
      </c>
      <c r="E77" s="510" t="s">
        <v>2765</v>
      </c>
      <c r="G77" s="510">
        <f t="shared" si="10"/>
        <v>0</v>
      </c>
      <c r="H77" s="531">
        <f t="shared" si="6"/>
        <v>0</v>
      </c>
      <c r="I77" s="510" t="s">
        <v>2719</v>
      </c>
      <c r="J77" s="550">
        <f>M77</f>
        <v>1.6</v>
      </c>
      <c r="K77" s="593">
        <f t="shared" si="9"/>
        <v>1.6</v>
      </c>
      <c r="L77" s="572" t="s">
        <v>2897</v>
      </c>
      <c r="M77" s="536">
        <v>1.6</v>
      </c>
      <c r="N77" s="536"/>
      <c r="O77" s="537" t="s">
        <v>2898</v>
      </c>
      <c r="P77" s="537"/>
      <c r="Q77" s="575">
        <v>1</v>
      </c>
      <c r="R77" s="575"/>
      <c r="S77" s="584"/>
      <c r="T77" s="553" t="s">
        <v>2899</v>
      </c>
      <c r="U77" s="553"/>
      <c r="V77" s="553"/>
      <c r="W77" s="553"/>
      <c r="X77" s="553" t="s">
        <v>2900</v>
      </c>
      <c r="Y77" s="553"/>
      <c r="Z77" s="554"/>
      <c r="AA77" s="661"/>
      <c r="AB77" s="661"/>
      <c r="AC77" s="661"/>
      <c r="AD77" s="661"/>
      <c r="AE77" s="661"/>
      <c r="AF77" s="661"/>
      <c r="AG77" s="661"/>
      <c r="AH77" s="661"/>
      <c r="AI77" s="661"/>
      <c r="AJ77" s="661"/>
      <c r="AK77" s="661"/>
      <c r="AL77" s="661"/>
      <c r="AM77" s="661"/>
      <c r="AN77" s="661"/>
      <c r="AO77" s="661"/>
      <c r="AP77" s="661"/>
      <c r="AQ77" s="543"/>
      <c r="AR77" s="574" t="s">
        <v>2901</v>
      </c>
      <c r="AS77" s="660"/>
      <c r="AT77" s="546"/>
      <c r="AU77" s="602"/>
    </row>
    <row r="78" spans="1:63" ht="19.899999999999999" customHeight="1">
      <c r="A78" s="529">
        <v>42990</v>
      </c>
      <c r="B78" s="510" t="s">
        <v>2717</v>
      </c>
      <c r="C78" s="510" t="s">
        <v>2886</v>
      </c>
      <c r="D78" s="510" t="s">
        <v>2887</v>
      </c>
      <c r="E78" s="510" t="s">
        <v>2765</v>
      </c>
      <c r="G78" s="510">
        <f t="shared" si="10"/>
        <v>0</v>
      </c>
      <c r="H78" s="531">
        <f t="shared" si="6"/>
        <v>0</v>
      </c>
      <c r="I78" s="510" t="s">
        <v>2719</v>
      </c>
      <c r="J78" s="550">
        <v>0.02</v>
      </c>
      <c r="K78" s="593">
        <f t="shared" si="9"/>
        <v>0.04</v>
      </c>
      <c r="L78" s="536"/>
      <c r="M78" s="593">
        <f>0.02*2</f>
        <v>0.04</v>
      </c>
      <c r="N78" s="552"/>
      <c r="O78" s="537" t="s">
        <v>2902</v>
      </c>
      <c r="P78" s="537"/>
      <c r="Q78" s="538">
        <v>2</v>
      </c>
      <c r="R78" s="538"/>
      <c r="S78" s="539"/>
      <c r="T78" s="662" t="s">
        <v>2903</v>
      </c>
      <c r="U78" s="662"/>
      <c r="V78" s="662"/>
      <c r="W78" s="662"/>
      <c r="X78" s="553" t="s">
        <v>2904</v>
      </c>
      <c r="Y78" s="553"/>
      <c r="Z78" s="554"/>
      <c r="AA78" s="647">
        <v>0.1</v>
      </c>
      <c r="AB78" s="647"/>
      <c r="AC78" s="647"/>
      <c r="AD78" s="647"/>
      <c r="AE78" s="647"/>
      <c r="AF78" s="647"/>
      <c r="AG78" s="647"/>
      <c r="AH78" s="647"/>
      <c r="AI78" s="647"/>
      <c r="AJ78" s="647"/>
      <c r="AK78" s="647"/>
      <c r="AL78" s="647"/>
      <c r="AM78" s="647"/>
      <c r="AN78" s="647"/>
      <c r="AO78" s="647"/>
      <c r="AP78" s="647"/>
      <c r="AQ78" s="554" t="s">
        <v>2905</v>
      </c>
      <c r="AR78" s="654" t="s">
        <v>2906</v>
      </c>
      <c r="AS78" s="660"/>
      <c r="AT78" s="546" t="s">
        <v>2891</v>
      </c>
      <c r="AU78" s="602"/>
    </row>
    <row r="79" spans="1:63" ht="19.899999999999999" customHeight="1">
      <c r="A79" s="529">
        <v>42990</v>
      </c>
      <c r="B79" s="510" t="s">
        <v>2717</v>
      </c>
      <c r="C79" s="510" t="s">
        <v>2886</v>
      </c>
      <c r="D79" s="510" t="s">
        <v>2887</v>
      </c>
      <c r="E79" s="510" t="s">
        <v>2765</v>
      </c>
      <c r="G79" s="510">
        <f t="shared" si="10"/>
        <v>0</v>
      </c>
      <c r="H79" s="531">
        <f>F79/J79</f>
        <v>0</v>
      </c>
      <c r="I79" s="510" t="s">
        <v>2907</v>
      </c>
      <c r="J79" s="550">
        <v>2.5000000000000001E-3</v>
      </c>
      <c r="K79" s="593">
        <f t="shared" si="9"/>
        <v>1.4999999999999999E-2</v>
      </c>
      <c r="L79" s="536"/>
      <c r="M79" s="593">
        <f>0.0025*6</f>
        <v>1.4999999999999999E-2</v>
      </c>
      <c r="N79" s="593"/>
      <c r="O79" s="587" t="s">
        <v>2908</v>
      </c>
      <c r="P79" s="587"/>
      <c r="Q79" s="562">
        <v>6</v>
      </c>
      <c r="R79" s="562"/>
      <c r="S79" s="569"/>
      <c r="T79" s="540"/>
      <c r="U79" s="540"/>
      <c r="V79" s="540"/>
      <c r="W79" s="540"/>
      <c r="X79" s="540"/>
      <c r="Y79" s="540"/>
      <c r="Z79" s="540"/>
      <c r="AA79" s="564">
        <v>1.46</v>
      </c>
      <c r="AB79" s="564"/>
      <c r="AC79" s="564"/>
      <c r="AD79" s="564"/>
      <c r="AE79" s="564"/>
      <c r="AF79" s="564"/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40" t="s">
        <v>2909</v>
      </c>
      <c r="AR79" s="540"/>
      <c r="AS79" s="660"/>
      <c r="AT79" s="546"/>
      <c r="AU79" s="602"/>
    </row>
    <row r="80" spans="1:63" ht="19.899999999999999" customHeight="1">
      <c r="A80" s="511"/>
      <c r="B80" s="511"/>
      <c r="C80" s="511"/>
      <c r="D80" s="511"/>
      <c r="E80" s="511"/>
      <c r="F80" s="511"/>
      <c r="G80" s="663"/>
      <c r="H80" s="513"/>
      <c r="I80" s="511"/>
      <c r="J80" s="514" t="s">
        <v>2910</v>
      </c>
      <c r="K80" s="641">
        <f>SUM(K81:K126)</f>
        <v>18.081115799999999</v>
      </c>
      <c r="L80" s="521"/>
      <c r="M80" s="521"/>
      <c r="N80" s="521"/>
      <c r="O80" s="516" t="s">
        <v>2911</v>
      </c>
      <c r="P80" s="516"/>
      <c r="Q80" s="517">
        <v>1</v>
      </c>
      <c r="R80" s="517"/>
      <c r="S80" s="518"/>
      <c r="T80" s="515"/>
      <c r="U80" s="515"/>
      <c r="V80" s="515"/>
      <c r="W80" s="515"/>
      <c r="X80" s="521"/>
      <c r="Y80" s="521"/>
      <c r="Z80" s="521"/>
      <c r="AA80" s="664">
        <f>SUM(AA81:AA122)</f>
        <v>138.83999999999997</v>
      </c>
      <c r="AB80" s="664"/>
      <c r="AC80" s="664"/>
      <c r="AD80" s="664"/>
      <c r="AE80" s="664"/>
      <c r="AF80" s="664"/>
      <c r="AG80" s="664"/>
      <c r="AH80" s="664"/>
      <c r="AI80" s="664"/>
      <c r="AJ80" s="664"/>
      <c r="AK80" s="664"/>
      <c r="AL80" s="664"/>
      <c r="AM80" s="664"/>
      <c r="AN80" s="664"/>
      <c r="AO80" s="664"/>
      <c r="AP80" s="664"/>
      <c r="AQ80" s="515"/>
      <c r="AR80" s="521"/>
      <c r="AS80" s="515"/>
      <c r="AT80" s="515"/>
      <c r="AU80" s="523"/>
      <c r="BD80" s="508"/>
      <c r="BE80" s="508"/>
      <c r="BF80" s="508"/>
      <c r="BG80" s="508"/>
      <c r="BH80" s="509"/>
      <c r="BI80" s="509"/>
    </row>
    <row r="81" spans="1:61" ht="37.15" customHeight="1">
      <c r="A81" s="529">
        <v>42990</v>
      </c>
      <c r="B81" s="510" t="s">
        <v>2717</v>
      </c>
      <c r="C81" s="510" t="s">
        <v>2910</v>
      </c>
      <c r="D81" s="510" t="s">
        <v>384</v>
      </c>
      <c r="E81" s="510" t="s">
        <v>2718</v>
      </c>
      <c r="G81" s="510">
        <f>F81*Q81</f>
        <v>0</v>
      </c>
      <c r="H81" s="531">
        <f>F81/J81</f>
        <v>0</v>
      </c>
      <c r="I81" s="510" t="s">
        <v>2719</v>
      </c>
      <c r="J81" s="550">
        <v>1.7983</v>
      </c>
      <c r="K81" s="552">
        <f t="shared" ref="K81:K126" si="11">J81*Q81</f>
        <v>1.7983</v>
      </c>
      <c r="L81" s="646" t="s">
        <v>2912</v>
      </c>
      <c r="M81" s="535">
        <v>11.983994495999999</v>
      </c>
      <c r="N81" s="536">
        <v>7.5682999999999998</v>
      </c>
      <c r="O81" s="537" t="s">
        <v>2913</v>
      </c>
      <c r="P81" s="537"/>
      <c r="Q81" s="562">
        <v>1</v>
      </c>
      <c r="R81" s="562"/>
      <c r="S81" s="569">
        <v>0.65</v>
      </c>
      <c r="T81" s="540" t="s">
        <v>88</v>
      </c>
      <c r="U81" s="540" t="s">
        <v>88</v>
      </c>
      <c r="V81" s="540">
        <v>4.7</v>
      </c>
      <c r="W81" s="540">
        <v>5.2</v>
      </c>
      <c r="X81" s="541" t="s">
        <v>2914</v>
      </c>
      <c r="Y81" s="541" t="s">
        <v>2915</v>
      </c>
      <c r="Z81" s="540"/>
      <c r="AA81" s="564">
        <v>82</v>
      </c>
      <c r="AB81" s="564"/>
      <c r="AC81" s="564"/>
      <c r="AD81" s="564"/>
      <c r="AE81" s="564"/>
      <c r="AF81" s="564">
        <v>110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40"/>
      <c r="AR81" s="665" t="s">
        <v>2916</v>
      </c>
      <c r="AS81" s="581"/>
      <c r="AT81" s="543" t="s">
        <v>2891</v>
      </c>
      <c r="AU81" s="666"/>
      <c r="BD81" s="508"/>
      <c r="BE81" s="508"/>
      <c r="BF81" s="508"/>
      <c r="BG81" s="508"/>
      <c r="BH81" s="509"/>
      <c r="BI81" s="509"/>
    </row>
    <row r="82" spans="1:61" ht="19.899999999999999" customHeight="1">
      <c r="A82" s="529">
        <v>42990</v>
      </c>
      <c r="B82" s="510" t="s">
        <v>2717</v>
      </c>
      <c r="C82" s="510" t="s">
        <v>2910</v>
      </c>
      <c r="D82" s="510" t="s">
        <v>384</v>
      </c>
      <c r="E82" s="510" t="s">
        <v>2727</v>
      </c>
      <c r="G82" s="510">
        <f t="shared" ref="G82:G135" si="12">F82*Q82</f>
        <v>0</v>
      </c>
      <c r="H82" s="531">
        <f t="shared" ref="H82:H126" si="13">F82/J82</f>
        <v>0</v>
      </c>
      <c r="I82" s="510" t="s">
        <v>2719</v>
      </c>
      <c r="J82" s="550">
        <v>2</v>
      </c>
      <c r="K82" s="552">
        <f t="shared" si="11"/>
        <v>2</v>
      </c>
      <c r="L82" s="646"/>
      <c r="M82" s="535"/>
      <c r="N82" s="536"/>
      <c r="O82" s="537" t="s">
        <v>2917</v>
      </c>
      <c r="P82" s="537"/>
      <c r="Q82" s="562">
        <v>1</v>
      </c>
      <c r="R82" s="562"/>
      <c r="S82" s="569"/>
      <c r="T82" s="540"/>
      <c r="U82" s="540"/>
      <c r="V82" s="540"/>
      <c r="W82" s="540"/>
      <c r="X82" s="541"/>
      <c r="Y82" s="541"/>
      <c r="Z82" s="540"/>
      <c r="AA82" s="564"/>
      <c r="AB82" s="564"/>
      <c r="AC82" s="564"/>
      <c r="AD82" s="564"/>
      <c r="AE82" s="564"/>
      <c r="AF82" s="564"/>
      <c r="AG82" s="564"/>
      <c r="AH82" s="564"/>
      <c r="AI82" s="564"/>
      <c r="AJ82" s="564"/>
      <c r="AK82" s="564"/>
      <c r="AL82" s="564"/>
      <c r="AM82" s="564"/>
      <c r="AN82" s="564"/>
      <c r="AO82" s="564"/>
      <c r="AP82" s="564"/>
      <c r="AQ82" s="540"/>
      <c r="AR82" s="665"/>
      <c r="AS82" s="581"/>
      <c r="AT82" s="543"/>
      <c r="AU82" s="666"/>
      <c r="BD82" s="508"/>
      <c r="BE82" s="508"/>
      <c r="BF82" s="508"/>
      <c r="BG82" s="508"/>
      <c r="BH82" s="509"/>
      <c r="BI82" s="509"/>
    </row>
    <row r="83" spans="1:61" ht="19.899999999999999" customHeight="1">
      <c r="A83" s="529">
        <v>42990</v>
      </c>
      <c r="B83" s="510" t="s">
        <v>2717</v>
      </c>
      <c r="C83" s="510" t="s">
        <v>2910</v>
      </c>
      <c r="D83" s="510" t="s">
        <v>384</v>
      </c>
      <c r="E83" s="510" t="s">
        <v>2727</v>
      </c>
      <c r="G83" s="510">
        <f t="shared" si="12"/>
        <v>0</v>
      </c>
      <c r="H83" s="531">
        <f t="shared" si="13"/>
        <v>0</v>
      </c>
      <c r="I83" s="510" t="s">
        <v>2719</v>
      </c>
      <c r="J83" s="550">
        <v>0.9</v>
      </c>
      <c r="K83" s="552">
        <f t="shared" si="11"/>
        <v>0.9</v>
      </c>
      <c r="L83" s="646" t="s">
        <v>2918</v>
      </c>
      <c r="M83" s="535"/>
      <c r="N83" s="536"/>
      <c r="O83" s="537" t="s">
        <v>2919</v>
      </c>
      <c r="P83" s="537"/>
      <c r="Q83" s="562">
        <v>1</v>
      </c>
      <c r="R83" s="562"/>
      <c r="S83" s="569"/>
      <c r="T83" s="540"/>
      <c r="U83" s="540"/>
      <c r="V83" s="540"/>
      <c r="W83" s="540"/>
      <c r="X83" s="541"/>
      <c r="Y83" s="541"/>
      <c r="Z83" s="540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  <c r="AK83" s="564"/>
      <c r="AL83" s="564"/>
      <c r="AM83" s="564"/>
      <c r="AN83" s="564"/>
      <c r="AO83" s="564"/>
      <c r="AP83" s="564"/>
      <c r="AQ83" s="540"/>
      <c r="AR83" s="665"/>
      <c r="AS83" s="581"/>
      <c r="AT83" s="543"/>
      <c r="AU83" s="666"/>
      <c r="BD83" s="508"/>
      <c r="BE83" s="508"/>
      <c r="BF83" s="508"/>
      <c r="BG83" s="508"/>
      <c r="BH83" s="509"/>
      <c r="BI83" s="509"/>
    </row>
    <row r="84" spans="1:61" ht="19.899999999999999" customHeight="1">
      <c r="A84" s="529">
        <v>42990</v>
      </c>
      <c r="B84" s="510" t="s">
        <v>2717</v>
      </c>
      <c r="C84" s="510" t="s">
        <v>2910</v>
      </c>
      <c r="D84" s="510" t="s">
        <v>384</v>
      </c>
      <c r="E84" s="510" t="s">
        <v>2727</v>
      </c>
      <c r="G84" s="510">
        <f t="shared" si="12"/>
        <v>0</v>
      </c>
      <c r="H84" s="531">
        <f t="shared" si="13"/>
        <v>0</v>
      </c>
      <c r="I84" s="510" t="s">
        <v>2719</v>
      </c>
      <c r="J84" s="550">
        <v>1.1000000000000001</v>
      </c>
      <c r="K84" s="552">
        <f t="shared" si="11"/>
        <v>1.1000000000000001</v>
      </c>
      <c r="L84" s="646"/>
      <c r="M84" s="535"/>
      <c r="N84" s="536"/>
      <c r="O84" s="537" t="s">
        <v>2920</v>
      </c>
      <c r="P84" s="537"/>
      <c r="Q84" s="562">
        <v>1</v>
      </c>
      <c r="R84" s="562"/>
      <c r="S84" s="569"/>
      <c r="T84" s="540"/>
      <c r="U84" s="540"/>
      <c r="V84" s="540"/>
      <c r="W84" s="540"/>
      <c r="X84" s="541"/>
      <c r="Y84" s="541"/>
      <c r="Z84" s="540"/>
      <c r="AA84" s="564"/>
      <c r="AB84" s="564"/>
      <c r="AC84" s="564"/>
      <c r="AD84" s="564"/>
      <c r="AE84" s="564"/>
      <c r="AF84" s="564"/>
      <c r="AG84" s="564"/>
      <c r="AH84" s="564"/>
      <c r="AI84" s="564"/>
      <c r="AJ84" s="564"/>
      <c r="AK84" s="564"/>
      <c r="AL84" s="564"/>
      <c r="AM84" s="564"/>
      <c r="AN84" s="564"/>
      <c r="AO84" s="564"/>
      <c r="AP84" s="564"/>
      <c r="AQ84" s="540"/>
      <c r="AR84" s="665"/>
      <c r="AS84" s="581"/>
      <c r="AT84" s="543"/>
      <c r="AU84" s="666"/>
      <c r="BD84" s="508"/>
      <c r="BE84" s="508"/>
      <c r="BF84" s="508"/>
      <c r="BG84" s="508"/>
      <c r="BH84" s="509"/>
      <c r="BI84" s="509"/>
    </row>
    <row r="85" spans="1:61" ht="19.899999999999999" customHeight="1">
      <c r="A85" s="529">
        <v>42990</v>
      </c>
      <c r="B85" s="510" t="s">
        <v>2717</v>
      </c>
      <c r="C85" s="510" t="s">
        <v>2910</v>
      </c>
      <c r="D85" s="510" t="s">
        <v>384</v>
      </c>
      <c r="E85" s="510" t="s">
        <v>2727</v>
      </c>
      <c r="G85" s="510">
        <f t="shared" si="12"/>
        <v>0</v>
      </c>
      <c r="H85" s="531">
        <f t="shared" si="13"/>
        <v>0</v>
      </c>
      <c r="I85" s="510" t="s">
        <v>2719</v>
      </c>
      <c r="J85" s="550">
        <v>2.2000000000000002</v>
      </c>
      <c r="K85" s="552">
        <f t="shared" si="11"/>
        <v>2.2000000000000002</v>
      </c>
      <c r="L85" s="646"/>
      <c r="M85" s="535"/>
      <c r="N85" s="536"/>
      <c r="O85" s="537" t="s">
        <v>2921</v>
      </c>
      <c r="P85" s="537"/>
      <c r="Q85" s="562">
        <v>1</v>
      </c>
      <c r="R85" s="562"/>
      <c r="S85" s="569"/>
      <c r="T85" s="540"/>
      <c r="U85" s="540"/>
      <c r="V85" s="540"/>
      <c r="W85" s="540"/>
      <c r="X85" s="541"/>
      <c r="Y85" s="541"/>
      <c r="Z85" s="540"/>
      <c r="AA85" s="564"/>
      <c r="AB85" s="564"/>
      <c r="AC85" s="564"/>
      <c r="AD85" s="564"/>
      <c r="AE85" s="564"/>
      <c r="AF85" s="564"/>
      <c r="AG85" s="564"/>
      <c r="AH85" s="564"/>
      <c r="AI85" s="564"/>
      <c r="AJ85" s="564"/>
      <c r="AK85" s="564"/>
      <c r="AL85" s="564"/>
      <c r="AM85" s="564"/>
      <c r="AN85" s="564"/>
      <c r="AO85" s="564"/>
      <c r="AP85" s="564"/>
      <c r="AQ85" s="540"/>
      <c r="AR85" s="665"/>
      <c r="AS85" s="581"/>
      <c r="AT85" s="543"/>
      <c r="AU85" s="666"/>
      <c r="BD85" s="508"/>
      <c r="BE85" s="508"/>
      <c r="BF85" s="508"/>
      <c r="BG85" s="508"/>
      <c r="BH85" s="509"/>
      <c r="BI85" s="509"/>
    </row>
    <row r="86" spans="1:61" ht="19.899999999999999" customHeight="1">
      <c r="A86" s="529">
        <v>42990</v>
      </c>
      <c r="B86" s="510" t="s">
        <v>2717</v>
      </c>
      <c r="C86" s="510" t="s">
        <v>2910</v>
      </c>
      <c r="D86" s="510" t="s">
        <v>384</v>
      </c>
      <c r="E86" s="510" t="s">
        <v>2727</v>
      </c>
      <c r="G86" s="510">
        <f t="shared" si="12"/>
        <v>0</v>
      </c>
      <c r="H86" s="531">
        <f t="shared" si="13"/>
        <v>0</v>
      </c>
      <c r="I86" s="510" t="s">
        <v>2719</v>
      </c>
      <c r="J86" s="550">
        <v>0.4</v>
      </c>
      <c r="K86" s="552">
        <f t="shared" si="11"/>
        <v>0.4</v>
      </c>
      <c r="L86" s="646"/>
      <c r="M86" s="535"/>
      <c r="N86" s="536"/>
      <c r="O86" s="537" t="s">
        <v>2922</v>
      </c>
      <c r="P86" s="537"/>
      <c r="Q86" s="562">
        <v>1</v>
      </c>
      <c r="R86" s="562"/>
      <c r="S86" s="569"/>
      <c r="T86" s="540"/>
      <c r="U86" s="540"/>
      <c r="V86" s="540"/>
      <c r="W86" s="540"/>
      <c r="X86" s="541"/>
      <c r="Y86" s="541"/>
      <c r="Z86" s="540"/>
      <c r="AA86" s="564"/>
      <c r="AB86" s="564"/>
      <c r="AC86" s="564"/>
      <c r="AD86" s="564"/>
      <c r="AE86" s="564"/>
      <c r="AF86" s="564"/>
      <c r="AG86" s="564"/>
      <c r="AH86" s="564"/>
      <c r="AI86" s="564"/>
      <c r="AJ86" s="564"/>
      <c r="AK86" s="564"/>
      <c r="AL86" s="564"/>
      <c r="AM86" s="564"/>
      <c r="AN86" s="564"/>
      <c r="AO86" s="564"/>
      <c r="AP86" s="564"/>
      <c r="AQ86" s="540"/>
      <c r="AR86" s="665"/>
      <c r="AS86" s="581"/>
      <c r="AT86" s="543"/>
      <c r="AU86" s="666"/>
      <c r="BD86" s="508"/>
      <c r="BE86" s="508"/>
      <c r="BF86" s="508"/>
      <c r="BG86" s="508"/>
      <c r="BH86" s="509"/>
      <c r="BI86" s="509"/>
    </row>
    <row r="87" spans="1:61" ht="19.899999999999999" customHeight="1">
      <c r="A87" s="529">
        <v>42990</v>
      </c>
      <c r="B87" s="510" t="s">
        <v>2717</v>
      </c>
      <c r="C87" s="510" t="s">
        <v>2910</v>
      </c>
      <c r="D87" s="510" t="s">
        <v>384</v>
      </c>
      <c r="E87" s="510" t="s">
        <v>2727</v>
      </c>
      <c r="G87" s="510">
        <f t="shared" si="12"/>
        <v>0</v>
      </c>
      <c r="H87" s="531">
        <f t="shared" si="13"/>
        <v>0</v>
      </c>
      <c r="I87" s="510" t="s">
        <v>2719</v>
      </c>
      <c r="J87" s="550">
        <v>0.54</v>
      </c>
      <c r="K87" s="552">
        <f t="shared" si="11"/>
        <v>0.54</v>
      </c>
      <c r="L87" s="646"/>
      <c r="M87" s="535"/>
      <c r="N87" s="536"/>
      <c r="O87" s="537" t="s">
        <v>2923</v>
      </c>
      <c r="P87" s="537"/>
      <c r="Q87" s="562">
        <v>1</v>
      </c>
      <c r="R87" s="562"/>
      <c r="S87" s="569"/>
      <c r="T87" s="540"/>
      <c r="U87" s="540"/>
      <c r="V87" s="540"/>
      <c r="W87" s="540"/>
      <c r="X87" s="541"/>
      <c r="Y87" s="541"/>
      <c r="Z87" s="540"/>
      <c r="AA87" s="564"/>
      <c r="AB87" s="564"/>
      <c r="AC87" s="564"/>
      <c r="AD87" s="564"/>
      <c r="AE87" s="564"/>
      <c r="AF87" s="564"/>
      <c r="AG87" s="564"/>
      <c r="AH87" s="564"/>
      <c r="AI87" s="564"/>
      <c r="AJ87" s="564"/>
      <c r="AK87" s="564"/>
      <c r="AL87" s="564"/>
      <c r="AM87" s="564"/>
      <c r="AN87" s="564"/>
      <c r="AO87" s="564"/>
      <c r="AP87" s="564"/>
      <c r="AQ87" s="540"/>
      <c r="AR87" s="665"/>
      <c r="AS87" s="581"/>
      <c r="AT87" s="543"/>
      <c r="AU87" s="666"/>
      <c r="BD87" s="508"/>
      <c r="BE87" s="508"/>
      <c r="BF87" s="508"/>
      <c r="BG87" s="508"/>
      <c r="BH87" s="509"/>
      <c r="BI87" s="509"/>
    </row>
    <row r="88" spans="1:61" ht="19.899999999999999" customHeight="1">
      <c r="A88" s="529">
        <v>42990</v>
      </c>
      <c r="B88" s="510" t="s">
        <v>2717</v>
      </c>
      <c r="C88" s="510" t="s">
        <v>2910</v>
      </c>
      <c r="D88" s="510" t="s">
        <v>384</v>
      </c>
      <c r="E88" s="510" t="s">
        <v>2727</v>
      </c>
      <c r="G88" s="510">
        <f t="shared" si="12"/>
        <v>0</v>
      </c>
      <c r="H88" s="531">
        <f t="shared" si="13"/>
        <v>0</v>
      </c>
      <c r="I88" s="510" t="s">
        <v>2719</v>
      </c>
      <c r="J88" s="550">
        <v>0.45</v>
      </c>
      <c r="K88" s="552">
        <f t="shared" si="11"/>
        <v>0.45</v>
      </c>
      <c r="L88" s="646"/>
      <c r="M88" s="535"/>
      <c r="N88" s="536"/>
      <c r="O88" s="537" t="s">
        <v>2924</v>
      </c>
      <c r="P88" s="537"/>
      <c r="Q88" s="562">
        <v>1</v>
      </c>
      <c r="R88" s="562"/>
      <c r="S88" s="569"/>
      <c r="T88" s="540"/>
      <c r="U88" s="540"/>
      <c r="V88" s="540"/>
      <c r="W88" s="540"/>
      <c r="X88" s="541"/>
      <c r="Y88" s="541"/>
      <c r="Z88" s="540"/>
      <c r="AA88" s="564"/>
      <c r="AB88" s="564"/>
      <c r="AC88" s="564"/>
      <c r="AD88" s="564"/>
      <c r="AE88" s="564"/>
      <c r="AF88" s="564"/>
      <c r="AG88" s="564"/>
      <c r="AH88" s="564"/>
      <c r="AI88" s="564"/>
      <c r="AJ88" s="564"/>
      <c r="AK88" s="564"/>
      <c r="AL88" s="564"/>
      <c r="AM88" s="564"/>
      <c r="AN88" s="564"/>
      <c r="AO88" s="564"/>
      <c r="AP88" s="564"/>
      <c r="AQ88" s="540"/>
      <c r="AR88" s="665"/>
      <c r="AS88" s="581"/>
      <c r="AT88" s="543"/>
      <c r="AU88" s="666"/>
      <c r="BD88" s="508"/>
      <c r="BE88" s="508"/>
      <c r="BF88" s="508"/>
      <c r="BG88" s="508"/>
      <c r="BH88" s="509"/>
      <c r="BI88" s="509"/>
    </row>
    <row r="89" spans="1:61" ht="19.899999999999999" customHeight="1">
      <c r="A89" s="529">
        <v>42990</v>
      </c>
      <c r="B89" s="510" t="s">
        <v>2717</v>
      </c>
      <c r="C89" s="510" t="s">
        <v>2910</v>
      </c>
      <c r="D89" s="510" t="s">
        <v>384</v>
      </c>
      <c r="E89" s="510" t="s">
        <v>2727</v>
      </c>
      <c r="G89" s="510">
        <f t="shared" si="12"/>
        <v>0</v>
      </c>
      <c r="H89" s="531">
        <f t="shared" si="13"/>
        <v>0</v>
      </c>
      <c r="I89" s="510" t="s">
        <v>2719</v>
      </c>
      <c r="J89" s="550">
        <v>0.28000000000000003</v>
      </c>
      <c r="K89" s="552">
        <f t="shared" si="11"/>
        <v>0.28000000000000003</v>
      </c>
      <c r="L89" s="646"/>
      <c r="M89" s="535"/>
      <c r="N89" s="536"/>
      <c r="O89" s="537" t="s">
        <v>2925</v>
      </c>
      <c r="P89" s="537"/>
      <c r="Q89" s="562">
        <v>1</v>
      </c>
      <c r="R89" s="562"/>
      <c r="S89" s="569"/>
      <c r="T89" s="540"/>
      <c r="U89" s="540"/>
      <c r="V89" s="540"/>
      <c r="W89" s="540"/>
      <c r="X89" s="541"/>
      <c r="Y89" s="541"/>
      <c r="Z89" s="540"/>
      <c r="AA89" s="564"/>
      <c r="AB89" s="564"/>
      <c r="AC89" s="564"/>
      <c r="AD89" s="564"/>
      <c r="AE89" s="564"/>
      <c r="AF89" s="564"/>
      <c r="AG89" s="564"/>
      <c r="AH89" s="564"/>
      <c r="AI89" s="564"/>
      <c r="AJ89" s="564"/>
      <c r="AK89" s="564"/>
      <c r="AL89" s="564"/>
      <c r="AM89" s="564"/>
      <c r="AN89" s="564"/>
      <c r="AO89" s="564"/>
      <c r="AP89" s="564"/>
      <c r="AQ89" s="540"/>
      <c r="AR89" s="665"/>
      <c r="AS89" s="581"/>
      <c r="AT89" s="543"/>
      <c r="AU89" s="666"/>
      <c r="BD89" s="508"/>
      <c r="BE89" s="508"/>
      <c r="BF89" s="508"/>
      <c r="BG89" s="508"/>
      <c r="BH89" s="509"/>
      <c r="BI89" s="509"/>
    </row>
    <row r="90" spans="1:61" ht="19.899999999999999" customHeight="1">
      <c r="A90" s="529">
        <v>42990</v>
      </c>
      <c r="B90" s="510" t="s">
        <v>2717</v>
      </c>
      <c r="C90" s="510" t="s">
        <v>2910</v>
      </c>
      <c r="D90" s="510" t="s">
        <v>384</v>
      </c>
      <c r="E90" s="510" t="s">
        <v>2727</v>
      </c>
      <c r="G90" s="510">
        <f t="shared" si="12"/>
        <v>0</v>
      </c>
      <c r="H90" s="531">
        <f t="shared" si="13"/>
        <v>0</v>
      </c>
      <c r="I90" s="510" t="s">
        <v>2719</v>
      </c>
      <c r="J90" s="550">
        <v>0.55000000000000004</v>
      </c>
      <c r="K90" s="552">
        <f t="shared" si="11"/>
        <v>0.55000000000000004</v>
      </c>
      <c r="L90" s="646"/>
      <c r="M90" s="535"/>
      <c r="N90" s="536"/>
      <c r="O90" s="537" t="s">
        <v>2926</v>
      </c>
      <c r="P90" s="537"/>
      <c r="Q90" s="562">
        <v>1</v>
      </c>
      <c r="R90" s="562"/>
      <c r="S90" s="569"/>
      <c r="T90" s="540"/>
      <c r="U90" s="540"/>
      <c r="V90" s="540"/>
      <c r="W90" s="540"/>
      <c r="X90" s="541"/>
      <c r="Y90" s="541"/>
      <c r="Z90" s="540"/>
      <c r="AA90" s="564"/>
      <c r="AB90" s="564"/>
      <c r="AC90" s="564"/>
      <c r="AD90" s="564"/>
      <c r="AE90" s="564"/>
      <c r="AF90" s="564"/>
      <c r="AG90" s="564"/>
      <c r="AH90" s="564"/>
      <c r="AI90" s="564"/>
      <c r="AJ90" s="564"/>
      <c r="AK90" s="564"/>
      <c r="AL90" s="564"/>
      <c r="AM90" s="564"/>
      <c r="AN90" s="564"/>
      <c r="AO90" s="564"/>
      <c r="AP90" s="564"/>
      <c r="AQ90" s="540"/>
      <c r="AR90" s="665"/>
      <c r="AS90" s="581"/>
      <c r="AT90" s="543"/>
      <c r="AU90" s="666"/>
      <c r="BD90" s="508"/>
      <c r="BE90" s="508"/>
      <c r="BF90" s="508"/>
      <c r="BG90" s="508"/>
      <c r="BH90" s="509"/>
      <c r="BI90" s="509"/>
    </row>
    <row r="91" spans="1:61" ht="19.899999999999999" customHeight="1">
      <c r="A91" s="529">
        <v>42990</v>
      </c>
      <c r="B91" s="510" t="s">
        <v>2717</v>
      </c>
      <c r="C91" s="510" t="s">
        <v>2910</v>
      </c>
      <c r="D91" s="510" t="s">
        <v>384</v>
      </c>
      <c r="E91" s="510" t="s">
        <v>2727</v>
      </c>
      <c r="G91" s="510">
        <f t="shared" si="12"/>
        <v>0</v>
      </c>
      <c r="H91" s="531">
        <f t="shared" si="13"/>
        <v>0</v>
      </c>
      <c r="I91" s="510" t="s">
        <v>2719</v>
      </c>
      <c r="J91" s="550">
        <v>0.2</v>
      </c>
      <c r="K91" s="552">
        <f t="shared" si="11"/>
        <v>0.2</v>
      </c>
      <c r="L91" s="646"/>
      <c r="M91" s="535"/>
      <c r="N91" s="536"/>
      <c r="O91" s="537" t="s">
        <v>2927</v>
      </c>
      <c r="P91" s="537"/>
      <c r="Q91" s="562">
        <v>1</v>
      </c>
      <c r="R91" s="562"/>
      <c r="S91" s="569"/>
      <c r="T91" s="540"/>
      <c r="U91" s="540"/>
      <c r="V91" s="540"/>
      <c r="W91" s="540"/>
      <c r="X91" s="541"/>
      <c r="Y91" s="541"/>
      <c r="Z91" s="540"/>
      <c r="AA91" s="564"/>
      <c r="AB91" s="564"/>
      <c r="AC91" s="564"/>
      <c r="AD91" s="564"/>
      <c r="AE91" s="564"/>
      <c r="AF91" s="564"/>
      <c r="AG91" s="564"/>
      <c r="AH91" s="564"/>
      <c r="AI91" s="564"/>
      <c r="AJ91" s="564"/>
      <c r="AK91" s="564"/>
      <c r="AL91" s="564"/>
      <c r="AM91" s="564"/>
      <c r="AN91" s="564"/>
      <c r="AO91" s="564"/>
      <c r="AP91" s="564"/>
      <c r="AQ91" s="540"/>
      <c r="AR91" s="665"/>
      <c r="AS91" s="581"/>
      <c r="AT91" s="543"/>
      <c r="AU91" s="666"/>
      <c r="BD91" s="508"/>
      <c r="BE91" s="508"/>
      <c r="BF91" s="508"/>
      <c r="BG91" s="508"/>
      <c r="BH91" s="509"/>
      <c r="BI91" s="509"/>
    </row>
    <row r="92" spans="1:61" ht="19.899999999999999" customHeight="1">
      <c r="A92" s="529">
        <v>42990</v>
      </c>
      <c r="B92" s="510" t="s">
        <v>2717</v>
      </c>
      <c r="C92" s="510" t="s">
        <v>2910</v>
      </c>
      <c r="D92" s="510" t="s">
        <v>384</v>
      </c>
      <c r="E92" s="510" t="s">
        <v>2727</v>
      </c>
      <c r="G92" s="510">
        <f t="shared" si="12"/>
        <v>0</v>
      </c>
      <c r="H92" s="531">
        <f t="shared" si="13"/>
        <v>0</v>
      </c>
      <c r="I92" s="510" t="s">
        <v>2719</v>
      </c>
      <c r="J92" s="550">
        <v>0.4</v>
      </c>
      <c r="K92" s="552">
        <f t="shared" si="11"/>
        <v>0.4</v>
      </c>
      <c r="L92" s="646"/>
      <c r="M92" s="535"/>
      <c r="N92" s="536"/>
      <c r="O92" s="537" t="s">
        <v>2928</v>
      </c>
      <c r="P92" s="537"/>
      <c r="Q92" s="562">
        <v>1</v>
      </c>
      <c r="R92" s="562"/>
      <c r="S92" s="569"/>
      <c r="T92" s="540"/>
      <c r="U92" s="540"/>
      <c r="V92" s="540"/>
      <c r="W92" s="540"/>
      <c r="X92" s="541"/>
      <c r="Y92" s="541"/>
      <c r="Z92" s="540"/>
      <c r="AA92" s="564"/>
      <c r="AB92" s="564"/>
      <c r="AC92" s="564"/>
      <c r="AD92" s="564"/>
      <c r="AE92" s="564"/>
      <c r="AF92" s="564"/>
      <c r="AG92" s="564"/>
      <c r="AH92" s="564"/>
      <c r="AI92" s="564"/>
      <c r="AJ92" s="564"/>
      <c r="AK92" s="564"/>
      <c r="AL92" s="564"/>
      <c r="AM92" s="564"/>
      <c r="AN92" s="564"/>
      <c r="AO92" s="564"/>
      <c r="AP92" s="564"/>
      <c r="AQ92" s="540"/>
      <c r="AR92" s="665"/>
      <c r="AS92" s="581"/>
      <c r="AT92" s="543"/>
      <c r="AU92" s="666"/>
      <c r="BD92" s="508"/>
      <c r="BE92" s="508"/>
      <c r="BF92" s="508"/>
      <c r="BG92" s="508"/>
      <c r="BH92" s="509"/>
      <c r="BI92" s="509"/>
    </row>
    <row r="93" spans="1:61" ht="19.899999999999999" customHeight="1">
      <c r="A93" s="529">
        <v>42990</v>
      </c>
      <c r="B93" s="510" t="s">
        <v>2717</v>
      </c>
      <c r="C93" s="510" t="s">
        <v>2910</v>
      </c>
      <c r="D93" s="510" t="s">
        <v>2735</v>
      </c>
      <c r="E93" s="510" t="s">
        <v>2929</v>
      </c>
      <c r="G93" s="510">
        <f t="shared" si="12"/>
        <v>0</v>
      </c>
      <c r="H93" s="531">
        <f t="shared" si="13"/>
        <v>0</v>
      </c>
      <c r="I93" s="510" t="s">
        <v>2719</v>
      </c>
      <c r="J93" s="550">
        <v>0.3115</v>
      </c>
      <c r="K93" s="552">
        <f t="shared" si="11"/>
        <v>0.3115</v>
      </c>
      <c r="L93" s="650" t="s">
        <v>2930</v>
      </c>
      <c r="M93" s="535">
        <v>0.35493875000000008</v>
      </c>
      <c r="N93" s="536"/>
      <c r="O93" s="537" t="s">
        <v>2931</v>
      </c>
      <c r="P93" s="537"/>
      <c r="Q93" s="562">
        <v>1</v>
      </c>
      <c r="R93" s="538">
        <v>95</v>
      </c>
      <c r="S93" s="539">
        <v>0.97</v>
      </c>
      <c r="T93" s="540" t="s">
        <v>2932</v>
      </c>
      <c r="U93" s="553" t="s">
        <v>2752</v>
      </c>
      <c r="V93" s="540"/>
      <c r="W93" s="535">
        <v>3.65</v>
      </c>
      <c r="X93" s="577" t="s">
        <v>2933</v>
      </c>
      <c r="Y93" s="577" t="s">
        <v>2933</v>
      </c>
      <c r="Z93" s="540">
        <v>1</v>
      </c>
      <c r="AA93" s="667" t="s">
        <v>2934</v>
      </c>
      <c r="AB93" s="667">
        <v>18</v>
      </c>
      <c r="AC93" s="667">
        <v>8</v>
      </c>
      <c r="AD93" s="667">
        <v>95</v>
      </c>
      <c r="AE93" s="667"/>
      <c r="AF93" s="564">
        <v>350</v>
      </c>
      <c r="AG93" s="667"/>
      <c r="AH93" s="555">
        <v>40</v>
      </c>
      <c r="AI93" s="564">
        <v>2</v>
      </c>
      <c r="AJ93" s="667"/>
      <c r="AK93" s="667"/>
      <c r="AL93" s="667"/>
      <c r="AM93" s="667"/>
      <c r="AN93" s="667"/>
      <c r="AO93" s="667"/>
      <c r="AP93" s="667"/>
      <c r="AQ93" s="540"/>
      <c r="AR93" s="611" t="s">
        <v>2935</v>
      </c>
      <c r="AS93" s="581"/>
      <c r="AT93" s="668" t="s">
        <v>1196</v>
      </c>
      <c r="AU93" s="666"/>
      <c r="BD93" s="508"/>
      <c r="BE93" s="508"/>
      <c r="BF93" s="508"/>
      <c r="BG93" s="508"/>
      <c r="BH93" s="509"/>
      <c r="BI93" s="509"/>
    </row>
    <row r="94" spans="1:61" ht="19.899999999999999" customHeight="1">
      <c r="A94" s="529">
        <v>42990</v>
      </c>
      <c r="B94" s="510" t="s">
        <v>2717</v>
      </c>
      <c r="C94" s="510" t="s">
        <v>2910</v>
      </c>
      <c r="D94" s="510" t="s">
        <v>2764</v>
      </c>
      <c r="E94" s="510" t="s">
        <v>2765</v>
      </c>
      <c r="G94" s="510">
        <f t="shared" si="12"/>
        <v>0</v>
      </c>
      <c r="H94" s="531">
        <f t="shared" si="13"/>
        <v>0</v>
      </c>
      <c r="I94" s="510" t="s">
        <v>2907</v>
      </c>
      <c r="J94" s="550">
        <v>3.0449999999999995E-3</v>
      </c>
      <c r="K94" s="552">
        <f t="shared" si="11"/>
        <v>3.0449999999999994E-2</v>
      </c>
      <c r="L94" s="650"/>
      <c r="M94" s="535"/>
      <c r="N94" s="536"/>
      <c r="O94" s="537" t="s">
        <v>2936</v>
      </c>
      <c r="P94" s="537"/>
      <c r="Q94" s="562">
        <v>10</v>
      </c>
      <c r="R94" s="562"/>
      <c r="S94" s="569"/>
      <c r="T94" s="540"/>
      <c r="U94" s="540"/>
      <c r="V94" s="540"/>
      <c r="W94" s="540"/>
      <c r="X94" s="578"/>
      <c r="Y94" s="578"/>
      <c r="Z94" s="540"/>
      <c r="AA94" s="667"/>
      <c r="AB94" s="667"/>
      <c r="AC94" s="667"/>
      <c r="AD94" s="667"/>
      <c r="AE94" s="667"/>
      <c r="AF94" s="667"/>
      <c r="AG94" s="667"/>
      <c r="AH94" s="667"/>
      <c r="AI94" s="667"/>
      <c r="AJ94" s="667"/>
      <c r="AK94" s="667"/>
      <c r="AL94" s="667"/>
      <c r="AM94" s="667"/>
      <c r="AN94" s="667"/>
      <c r="AO94" s="667"/>
      <c r="AP94" s="667"/>
      <c r="AQ94" s="540"/>
      <c r="AR94" s="611"/>
      <c r="AS94" s="581"/>
      <c r="AT94" s="668"/>
      <c r="AU94" s="666"/>
      <c r="BD94" s="508"/>
      <c r="BE94" s="508"/>
      <c r="BF94" s="508"/>
      <c r="BG94" s="508"/>
      <c r="BH94" s="509"/>
      <c r="BI94" s="509"/>
    </row>
    <row r="95" spans="1:61" ht="19.899999999999999" customHeight="1">
      <c r="A95" s="529">
        <v>42990</v>
      </c>
      <c r="B95" s="510" t="s">
        <v>2717</v>
      </c>
      <c r="C95" s="510" t="s">
        <v>2910</v>
      </c>
      <c r="D95" s="510" t="s">
        <v>2764</v>
      </c>
      <c r="E95" s="510" t="s">
        <v>2202</v>
      </c>
      <c r="G95" s="510">
        <f t="shared" si="12"/>
        <v>0</v>
      </c>
      <c r="H95" s="531">
        <f t="shared" si="13"/>
        <v>0</v>
      </c>
      <c r="I95" s="510" t="s">
        <v>2719</v>
      </c>
      <c r="J95" s="550">
        <v>7.6560000000000003E-2</v>
      </c>
      <c r="K95" s="552">
        <f t="shared" si="11"/>
        <v>7.6560000000000003E-2</v>
      </c>
      <c r="L95" s="650"/>
      <c r="M95" s="535"/>
      <c r="N95" s="536"/>
      <c r="O95" s="537" t="s">
        <v>2937</v>
      </c>
      <c r="P95" s="537"/>
      <c r="Q95" s="562">
        <v>1</v>
      </c>
      <c r="R95" s="562"/>
      <c r="S95" s="569"/>
      <c r="T95" s="540"/>
      <c r="U95" s="540"/>
      <c r="V95" s="540"/>
      <c r="W95" s="540"/>
      <c r="X95" s="578"/>
      <c r="Y95" s="578"/>
      <c r="Z95" s="540"/>
      <c r="AA95" s="667"/>
      <c r="AB95" s="667"/>
      <c r="AC95" s="667"/>
      <c r="AD95" s="667"/>
      <c r="AE95" s="667"/>
      <c r="AF95" s="667"/>
      <c r="AG95" s="667"/>
      <c r="AH95" s="667"/>
      <c r="AI95" s="667"/>
      <c r="AJ95" s="667"/>
      <c r="AK95" s="667"/>
      <c r="AL95" s="667"/>
      <c r="AM95" s="667"/>
      <c r="AN95" s="667"/>
      <c r="AO95" s="667"/>
      <c r="AP95" s="667"/>
      <c r="AQ95" s="540"/>
      <c r="AR95" s="611"/>
      <c r="AS95" s="581"/>
      <c r="AT95" s="668"/>
      <c r="AU95" s="666"/>
      <c r="BD95" s="508"/>
      <c r="BE95" s="508"/>
      <c r="BF95" s="508"/>
      <c r="BG95" s="508"/>
      <c r="BH95" s="509"/>
      <c r="BI95" s="509"/>
    </row>
    <row r="96" spans="1:61" ht="19.899999999999999" customHeight="1">
      <c r="A96" s="529">
        <v>42990</v>
      </c>
      <c r="B96" s="510" t="s">
        <v>2717</v>
      </c>
      <c r="C96" s="510" t="s">
        <v>2910</v>
      </c>
      <c r="D96" s="510" t="s">
        <v>2735</v>
      </c>
      <c r="E96" s="510" t="s">
        <v>2744</v>
      </c>
      <c r="G96" s="510">
        <f t="shared" si="12"/>
        <v>0</v>
      </c>
      <c r="H96" s="531">
        <f t="shared" si="13"/>
        <v>0</v>
      </c>
      <c r="I96" s="510" t="s">
        <v>2719</v>
      </c>
      <c r="J96" s="550">
        <v>0.1</v>
      </c>
      <c r="K96" s="552">
        <f t="shared" si="11"/>
        <v>0.1</v>
      </c>
      <c r="L96" s="650"/>
      <c r="M96" s="535"/>
      <c r="N96" s="536"/>
      <c r="O96" s="537" t="s">
        <v>2938</v>
      </c>
      <c r="P96" s="537"/>
      <c r="Q96" s="562">
        <v>1</v>
      </c>
      <c r="R96" s="562"/>
      <c r="S96" s="569"/>
      <c r="T96" s="540"/>
      <c r="U96" s="540"/>
      <c r="V96" s="540"/>
      <c r="W96" s="540"/>
      <c r="X96" s="578"/>
      <c r="Y96" s="578"/>
      <c r="Z96" s="540"/>
      <c r="AA96" s="667"/>
      <c r="AB96" s="667"/>
      <c r="AC96" s="667"/>
      <c r="AD96" s="667"/>
      <c r="AE96" s="667"/>
      <c r="AF96" s="667"/>
      <c r="AG96" s="667"/>
      <c r="AH96" s="667"/>
      <c r="AI96" s="667"/>
      <c r="AJ96" s="667"/>
      <c r="AK96" s="667"/>
      <c r="AL96" s="667"/>
      <c r="AM96" s="667"/>
      <c r="AN96" s="667"/>
      <c r="AO96" s="667"/>
      <c r="AP96" s="667"/>
      <c r="AQ96" s="540"/>
      <c r="AR96" s="611"/>
      <c r="AS96" s="581"/>
      <c r="AT96" s="668"/>
      <c r="AU96" s="666"/>
      <c r="BD96" s="508"/>
      <c r="BE96" s="508"/>
      <c r="BF96" s="508"/>
      <c r="BG96" s="508"/>
      <c r="BH96" s="509"/>
      <c r="BI96" s="509"/>
    </row>
    <row r="97" spans="1:61" ht="19.899999999999999" customHeight="1">
      <c r="A97" s="529">
        <v>42990</v>
      </c>
      <c r="B97" s="510" t="s">
        <v>2717</v>
      </c>
      <c r="C97" s="510" t="s">
        <v>2910</v>
      </c>
      <c r="D97" s="510" t="s">
        <v>2735</v>
      </c>
      <c r="E97" s="510" t="s">
        <v>2744</v>
      </c>
      <c r="G97" s="510">
        <f t="shared" si="12"/>
        <v>0</v>
      </c>
      <c r="H97" s="531">
        <f t="shared" si="13"/>
        <v>0</v>
      </c>
      <c r="I97" s="510" t="s">
        <v>2719</v>
      </c>
      <c r="J97" s="550">
        <v>1.4999999999999999E-2</v>
      </c>
      <c r="K97" s="552">
        <f t="shared" si="11"/>
        <v>4.4999999999999998E-2</v>
      </c>
      <c r="L97" s="650"/>
      <c r="M97" s="535"/>
      <c r="N97" s="536"/>
      <c r="O97" s="537" t="s">
        <v>2939</v>
      </c>
      <c r="P97" s="537"/>
      <c r="Q97" s="562">
        <v>3</v>
      </c>
      <c r="R97" s="562"/>
      <c r="S97" s="569"/>
      <c r="T97" s="540"/>
      <c r="U97" s="540"/>
      <c r="V97" s="540"/>
      <c r="W97" s="540"/>
      <c r="X97" s="578"/>
      <c r="Y97" s="578"/>
      <c r="Z97" s="540"/>
      <c r="AA97" s="667"/>
      <c r="AB97" s="667"/>
      <c r="AC97" s="667"/>
      <c r="AD97" s="667"/>
      <c r="AE97" s="667"/>
      <c r="AF97" s="667"/>
      <c r="AG97" s="667"/>
      <c r="AH97" s="667"/>
      <c r="AI97" s="667"/>
      <c r="AJ97" s="667"/>
      <c r="AK97" s="667"/>
      <c r="AL97" s="667"/>
      <c r="AM97" s="667"/>
      <c r="AN97" s="667"/>
      <c r="AO97" s="667"/>
      <c r="AP97" s="667"/>
      <c r="AQ97" s="540"/>
      <c r="AR97" s="611"/>
      <c r="AS97" s="581"/>
      <c r="AT97" s="668"/>
      <c r="AU97" s="666"/>
      <c r="BD97" s="508"/>
      <c r="BE97" s="508"/>
      <c r="BF97" s="508"/>
      <c r="BG97" s="508"/>
      <c r="BH97" s="509"/>
      <c r="BI97" s="509"/>
    </row>
    <row r="98" spans="1:61" ht="19.899999999999999" customHeight="1">
      <c r="A98" s="529">
        <v>42990</v>
      </c>
      <c r="B98" s="510" t="s">
        <v>2717</v>
      </c>
      <c r="C98" s="510" t="s">
        <v>2910</v>
      </c>
      <c r="D98" s="510" t="s">
        <v>2735</v>
      </c>
      <c r="E98" s="510" t="s">
        <v>2744</v>
      </c>
      <c r="G98" s="510">
        <f t="shared" si="12"/>
        <v>0</v>
      </c>
      <c r="H98" s="531">
        <f t="shared" si="13"/>
        <v>0</v>
      </c>
      <c r="I98" s="510" t="s">
        <v>2719</v>
      </c>
      <c r="J98" s="550">
        <v>0.01</v>
      </c>
      <c r="K98" s="552">
        <f t="shared" si="11"/>
        <v>0.02</v>
      </c>
      <c r="L98" s="650"/>
      <c r="M98" s="535"/>
      <c r="N98" s="536"/>
      <c r="O98" s="537" t="s">
        <v>2940</v>
      </c>
      <c r="P98" s="537"/>
      <c r="Q98" s="562">
        <v>2</v>
      </c>
      <c r="R98" s="562"/>
      <c r="S98" s="569"/>
      <c r="T98" s="540"/>
      <c r="U98" s="540"/>
      <c r="V98" s="540"/>
      <c r="W98" s="540"/>
      <c r="X98" s="578"/>
      <c r="Y98" s="578"/>
      <c r="Z98" s="540"/>
      <c r="AA98" s="667"/>
      <c r="AB98" s="667"/>
      <c r="AC98" s="667"/>
      <c r="AD98" s="667"/>
      <c r="AE98" s="667"/>
      <c r="AF98" s="667"/>
      <c r="AG98" s="667"/>
      <c r="AH98" s="667"/>
      <c r="AI98" s="667"/>
      <c r="AJ98" s="667"/>
      <c r="AK98" s="667"/>
      <c r="AL98" s="667"/>
      <c r="AM98" s="667"/>
      <c r="AN98" s="667"/>
      <c r="AO98" s="667"/>
      <c r="AP98" s="667"/>
      <c r="AQ98" s="540"/>
      <c r="AR98" s="611"/>
      <c r="AS98" s="581"/>
      <c r="AT98" s="668"/>
      <c r="AU98" s="666"/>
      <c r="BD98" s="508"/>
      <c r="BE98" s="508"/>
      <c r="BF98" s="508"/>
      <c r="BG98" s="508"/>
      <c r="BH98" s="509"/>
      <c r="BI98" s="509"/>
    </row>
    <row r="99" spans="1:61" ht="19.899999999999999" customHeight="1">
      <c r="A99" s="529">
        <v>42990</v>
      </c>
      <c r="B99" s="510" t="s">
        <v>2717</v>
      </c>
      <c r="C99" s="510" t="s">
        <v>2910</v>
      </c>
      <c r="D99" s="510" t="s">
        <v>2735</v>
      </c>
      <c r="E99" s="510" t="s">
        <v>2744</v>
      </c>
      <c r="G99" s="510">
        <f t="shared" si="12"/>
        <v>0</v>
      </c>
      <c r="H99" s="531">
        <f t="shared" si="13"/>
        <v>0</v>
      </c>
      <c r="I99" s="510" t="s">
        <v>2719</v>
      </c>
      <c r="J99" s="550">
        <v>1.4999999999999999E-2</v>
      </c>
      <c r="K99" s="552">
        <f t="shared" si="11"/>
        <v>1.4999999999999999E-2</v>
      </c>
      <c r="L99" s="650"/>
      <c r="M99" s="535"/>
      <c r="N99" s="536"/>
      <c r="O99" s="537" t="s">
        <v>2941</v>
      </c>
      <c r="P99" s="537"/>
      <c r="Q99" s="562">
        <v>1</v>
      </c>
      <c r="R99" s="562"/>
      <c r="S99" s="569"/>
      <c r="T99" s="540"/>
      <c r="U99" s="540"/>
      <c r="V99" s="540"/>
      <c r="W99" s="540"/>
      <c r="X99" s="578"/>
      <c r="Y99" s="578"/>
      <c r="Z99" s="540"/>
      <c r="AA99" s="667"/>
      <c r="AB99" s="667"/>
      <c r="AC99" s="667"/>
      <c r="AD99" s="667"/>
      <c r="AE99" s="667"/>
      <c r="AF99" s="667"/>
      <c r="AG99" s="667"/>
      <c r="AH99" s="667"/>
      <c r="AI99" s="667"/>
      <c r="AJ99" s="667"/>
      <c r="AK99" s="667"/>
      <c r="AL99" s="667"/>
      <c r="AM99" s="667"/>
      <c r="AN99" s="667"/>
      <c r="AO99" s="667"/>
      <c r="AP99" s="667"/>
      <c r="AQ99" s="540"/>
      <c r="AR99" s="611"/>
      <c r="AS99" s="581"/>
      <c r="AT99" s="668"/>
      <c r="AU99" s="666"/>
      <c r="BD99" s="508"/>
      <c r="BE99" s="508"/>
      <c r="BF99" s="508"/>
      <c r="BG99" s="508"/>
      <c r="BH99" s="509"/>
      <c r="BI99" s="509"/>
    </row>
    <row r="100" spans="1:61" ht="19.899999999999999" customHeight="1">
      <c r="A100" s="529">
        <v>42990</v>
      </c>
      <c r="B100" s="510" t="s">
        <v>2717</v>
      </c>
      <c r="C100" s="510" t="s">
        <v>2910</v>
      </c>
      <c r="D100" s="510" t="s">
        <v>2735</v>
      </c>
      <c r="E100" s="510" t="s">
        <v>2744</v>
      </c>
      <c r="G100" s="510">
        <f t="shared" si="12"/>
        <v>0</v>
      </c>
      <c r="H100" s="531">
        <f t="shared" si="13"/>
        <v>0</v>
      </c>
      <c r="I100" s="510" t="s">
        <v>2719</v>
      </c>
      <c r="J100" s="550">
        <v>0.1</v>
      </c>
      <c r="K100" s="552">
        <f t="shared" si="11"/>
        <v>0.1</v>
      </c>
      <c r="L100" s="650"/>
      <c r="M100" s="535"/>
      <c r="N100" s="536"/>
      <c r="O100" s="537" t="s">
        <v>2942</v>
      </c>
      <c r="P100" s="537"/>
      <c r="Q100" s="562">
        <v>1</v>
      </c>
      <c r="R100" s="562"/>
      <c r="S100" s="569"/>
      <c r="T100" s="540"/>
      <c r="U100" s="540"/>
      <c r="V100" s="540"/>
      <c r="W100" s="540"/>
      <c r="X100" s="578"/>
      <c r="Y100" s="578"/>
      <c r="Z100" s="540"/>
      <c r="AA100" s="667"/>
      <c r="AB100" s="667"/>
      <c r="AC100" s="667"/>
      <c r="AD100" s="667"/>
      <c r="AE100" s="667"/>
      <c r="AF100" s="667"/>
      <c r="AG100" s="667"/>
      <c r="AH100" s="667"/>
      <c r="AI100" s="667"/>
      <c r="AJ100" s="667"/>
      <c r="AK100" s="667"/>
      <c r="AL100" s="667"/>
      <c r="AM100" s="667"/>
      <c r="AN100" s="667"/>
      <c r="AO100" s="667"/>
      <c r="AP100" s="667"/>
      <c r="AQ100" s="540"/>
      <c r="AR100" s="611"/>
      <c r="AS100" s="581"/>
      <c r="AT100" s="668"/>
      <c r="AU100" s="666"/>
      <c r="BD100" s="508"/>
      <c r="BE100" s="508"/>
      <c r="BF100" s="508"/>
      <c r="BG100" s="508"/>
      <c r="BH100" s="509"/>
      <c r="BI100" s="509"/>
    </row>
    <row r="101" spans="1:61" ht="19.899999999999999" customHeight="1">
      <c r="A101" s="529">
        <v>42990</v>
      </c>
      <c r="B101" s="510" t="s">
        <v>2717</v>
      </c>
      <c r="C101" s="510" t="s">
        <v>2910</v>
      </c>
      <c r="D101" s="510" t="s">
        <v>2735</v>
      </c>
      <c r="E101" s="510" t="s">
        <v>2929</v>
      </c>
      <c r="G101" s="510">
        <f t="shared" si="12"/>
        <v>0</v>
      </c>
      <c r="H101" s="531">
        <f t="shared" si="13"/>
        <v>0</v>
      </c>
      <c r="I101" s="669" t="s">
        <v>2943</v>
      </c>
      <c r="J101" s="550">
        <v>0.57999999999999996</v>
      </c>
      <c r="K101" s="552">
        <f t="shared" si="11"/>
        <v>0.57999999999999996</v>
      </c>
      <c r="L101" s="536"/>
      <c r="M101" s="536">
        <v>0.73140649999999996</v>
      </c>
      <c r="N101" s="536"/>
      <c r="O101" s="660" t="s">
        <v>2944</v>
      </c>
      <c r="P101" s="660"/>
      <c r="Q101" s="562">
        <v>1</v>
      </c>
      <c r="R101" s="538">
        <v>95</v>
      </c>
      <c r="S101" s="539">
        <v>0.97</v>
      </c>
      <c r="T101" s="540" t="s">
        <v>2932</v>
      </c>
      <c r="U101" s="553" t="s">
        <v>2752</v>
      </c>
      <c r="V101" s="540"/>
      <c r="W101" s="535">
        <v>3.65</v>
      </c>
      <c r="X101" s="541" t="s">
        <v>2945</v>
      </c>
      <c r="Y101" s="541"/>
      <c r="Z101" s="540">
        <v>1</v>
      </c>
      <c r="AA101" s="542">
        <v>32</v>
      </c>
      <c r="AB101" s="542">
        <v>32</v>
      </c>
      <c r="AC101" s="542">
        <v>10</v>
      </c>
      <c r="AD101" s="542">
        <v>95</v>
      </c>
      <c r="AE101" s="542"/>
      <c r="AF101" s="542">
        <v>450</v>
      </c>
      <c r="AG101" s="542"/>
      <c r="AH101" s="542">
        <v>45</v>
      </c>
      <c r="AI101" s="542">
        <v>1</v>
      </c>
      <c r="AJ101" s="542"/>
      <c r="AK101" s="542"/>
      <c r="AL101" s="542"/>
      <c r="AM101" s="542"/>
      <c r="AN101" s="542"/>
      <c r="AO101" s="542"/>
      <c r="AP101" s="542"/>
      <c r="AQ101" s="540"/>
      <c r="AR101" s="611" t="s">
        <v>2946</v>
      </c>
      <c r="AS101" s="581"/>
      <c r="AT101" s="668" t="s">
        <v>1196</v>
      </c>
      <c r="AU101" s="602"/>
      <c r="BD101" s="508"/>
      <c r="BE101" s="508"/>
      <c r="BF101" s="508"/>
      <c r="BG101" s="508"/>
      <c r="BH101" s="509"/>
      <c r="BI101" s="509"/>
    </row>
    <row r="102" spans="1:61" ht="19.899999999999999" customHeight="1">
      <c r="A102" s="529">
        <v>42990</v>
      </c>
      <c r="B102" s="510" t="s">
        <v>2717</v>
      </c>
      <c r="C102" s="510" t="s">
        <v>2910</v>
      </c>
      <c r="D102" s="510" t="s">
        <v>2764</v>
      </c>
      <c r="E102" s="510" t="s">
        <v>2202</v>
      </c>
      <c r="G102" s="510">
        <f t="shared" si="12"/>
        <v>0</v>
      </c>
      <c r="H102" s="531">
        <f t="shared" si="13"/>
        <v>0</v>
      </c>
      <c r="I102" s="510" t="s">
        <v>2719</v>
      </c>
      <c r="J102" s="550">
        <v>0.15312000000000001</v>
      </c>
      <c r="K102" s="552">
        <f t="shared" si="11"/>
        <v>0.15312000000000001</v>
      </c>
      <c r="L102" s="536"/>
      <c r="M102" s="536"/>
      <c r="N102" s="536"/>
      <c r="O102" s="660" t="s">
        <v>2947</v>
      </c>
      <c r="P102" s="660"/>
      <c r="Q102" s="562">
        <v>1</v>
      </c>
      <c r="R102" s="562"/>
      <c r="S102" s="569"/>
      <c r="T102" s="540"/>
      <c r="U102" s="540"/>
      <c r="V102" s="540"/>
      <c r="W102" s="540"/>
      <c r="X102" s="541"/>
      <c r="Y102" s="541"/>
      <c r="Z102" s="540"/>
      <c r="AA102" s="542"/>
      <c r="AB102" s="542"/>
      <c r="AC102" s="542"/>
      <c r="AD102" s="542"/>
      <c r="AE102" s="542"/>
      <c r="AF102" s="542"/>
      <c r="AG102" s="542"/>
      <c r="AH102" s="542"/>
      <c r="AI102" s="542"/>
      <c r="AJ102" s="542"/>
      <c r="AK102" s="542"/>
      <c r="AL102" s="542"/>
      <c r="AM102" s="542"/>
      <c r="AN102" s="542"/>
      <c r="AO102" s="542"/>
      <c r="AP102" s="542"/>
      <c r="AQ102" s="540"/>
      <c r="AR102" s="611"/>
      <c r="AS102" s="581"/>
      <c r="AT102" s="668"/>
      <c r="AU102" s="602"/>
      <c r="BD102" s="508"/>
      <c r="BE102" s="508"/>
      <c r="BF102" s="508"/>
      <c r="BG102" s="508"/>
      <c r="BH102" s="509"/>
      <c r="BI102" s="509"/>
    </row>
    <row r="103" spans="1:61" ht="19.899999999999999" customHeight="1">
      <c r="A103" s="529">
        <v>42990</v>
      </c>
      <c r="B103" s="510" t="s">
        <v>2717</v>
      </c>
      <c r="C103" s="510" t="s">
        <v>2910</v>
      </c>
      <c r="D103" s="510" t="s">
        <v>384</v>
      </c>
      <c r="E103" s="510" t="s">
        <v>2718</v>
      </c>
      <c r="G103" s="510">
        <f t="shared" si="12"/>
        <v>0</v>
      </c>
      <c r="H103" s="531">
        <f t="shared" si="13"/>
        <v>0</v>
      </c>
      <c r="I103" s="510" t="s">
        <v>2719</v>
      </c>
      <c r="J103" s="550">
        <v>0.48951099999999997</v>
      </c>
      <c r="K103" s="657">
        <f t="shared" si="11"/>
        <v>0.48951099999999997</v>
      </c>
      <c r="L103" s="536"/>
      <c r="M103" s="536">
        <v>1.2304259690399999</v>
      </c>
      <c r="N103" s="536"/>
      <c r="O103" s="670" t="s">
        <v>2948</v>
      </c>
      <c r="P103" s="670"/>
      <c r="Q103" s="671">
        <v>1</v>
      </c>
      <c r="R103" s="671"/>
      <c r="S103" s="672">
        <v>0.97</v>
      </c>
      <c r="T103" s="540" t="s">
        <v>88</v>
      </c>
      <c r="U103" s="540" t="s">
        <v>88</v>
      </c>
      <c r="V103" s="540">
        <v>4.7</v>
      </c>
      <c r="W103" s="540">
        <v>5.2</v>
      </c>
      <c r="X103" s="541" t="s">
        <v>2949</v>
      </c>
      <c r="Y103" s="541" t="s">
        <v>2950</v>
      </c>
      <c r="Z103" s="540">
        <v>0.6</v>
      </c>
      <c r="AA103" s="564">
        <v>21</v>
      </c>
      <c r="AB103" s="564"/>
      <c r="AC103" s="564"/>
      <c r="AD103" s="564"/>
      <c r="AE103" s="564"/>
      <c r="AF103" s="564">
        <v>110</v>
      </c>
      <c r="AG103" s="564"/>
      <c r="AH103" s="564"/>
      <c r="AI103" s="564"/>
      <c r="AJ103" s="564"/>
      <c r="AK103" s="564"/>
      <c r="AL103" s="564"/>
      <c r="AM103" s="564"/>
      <c r="AN103" s="564"/>
      <c r="AO103" s="564"/>
      <c r="AP103" s="564"/>
      <c r="AQ103" s="540"/>
      <c r="AR103" s="588" t="s">
        <v>2951</v>
      </c>
      <c r="AS103" s="581"/>
      <c r="AT103" s="668" t="s">
        <v>2891</v>
      </c>
      <c r="AU103" s="602"/>
      <c r="BD103" s="508"/>
      <c r="BE103" s="508"/>
      <c r="BF103" s="508"/>
      <c r="BG103" s="508"/>
      <c r="BH103" s="509"/>
      <c r="BI103" s="509"/>
    </row>
    <row r="104" spans="1:61" ht="19.899999999999999" customHeight="1">
      <c r="A104" s="529">
        <v>42990</v>
      </c>
      <c r="B104" s="510" t="s">
        <v>2717</v>
      </c>
      <c r="C104" s="510" t="s">
        <v>2910</v>
      </c>
      <c r="D104" s="510" t="s">
        <v>2764</v>
      </c>
      <c r="E104" s="510" t="s">
        <v>2765</v>
      </c>
      <c r="G104" s="510">
        <f t="shared" si="12"/>
        <v>0</v>
      </c>
      <c r="H104" s="531">
        <f t="shared" si="13"/>
        <v>0</v>
      </c>
      <c r="I104" s="510" t="s">
        <v>2719</v>
      </c>
      <c r="J104" s="550">
        <v>2.0299999999999999E-2</v>
      </c>
      <c r="K104" s="657">
        <f t="shared" si="11"/>
        <v>0.60899999999999999</v>
      </c>
      <c r="L104" s="536"/>
      <c r="M104" s="536"/>
      <c r="N104" s="536"/>
      <c r="O104" s="670" t="s">
        <v>2952</v>
      </c>
      <c r="P104" s="670"/>
      <c r="Q104" s="671">
        <v>30</v>
      </c>
      <c r="R104" s="671"/>
      <c r="S104" s="672"/>
      <c r="T104" s="540"/>
      <c r="U104" s="540"/>
      <c r="V104" s="540"/>
      <c r="W104" s="540"/>
      <c r="X104" s="541"/>
      <c r="Y104" s="541"/>
      <c r="Z104" s="540"/>
      <c r="AA104" s="564"/>
      <c r="AB104" s="564"/>
      <c r="AC104" s="564"/>
      <c r="AD104" s="564"/>
      <c r="AE104" s="564"/>
      <c r="AF104" s="564"/>
      <c r="AG104" s="564"/>
      <c r="AH104" s="564"/>
      <c r="AI104" s="564"/>
      <c r="AJ104" s="564"/>
      <c r="AK104" s="564"/>
      <c r="AL104" s="564"/>
      <c r="AM104" s="564"/>
      <c r="AN104" s="564"/>
      <c r="AO104" s="564"/>
      <c r="AP104" s="564"/>
      <c r="AQ104" s="540"/>
      <c r="AR104" s="588"/>
      <c r="AS104" s="581"/>
      <c r="AT104" s="668"/>
      <c r="AU104" s="602"/>
      <c r="BD104" s="508"/>
      <c r="BE104" s="508"/>
      <c r="BF104" s="508"/>
      <c r="BG104" s="508"/>
      <c r="BH104" s="509"/>
      <c r="BI104" s="509"/>
    </row>
    <row r="105" spans="1:61" ht="19.899999999999999" customHeight="1">
      <c r="A105" s="529">
        <v>42990</v>
      </c>
      <c r="B105" s="510" t="s">
        <v>2717</v>
      </c>
      <c r="C105" s="510" t="s">
        <v>2910</v>
      </c>
      <c r="D105" s="510" t="s">
        <v>2764</v>
      </c>
      <c r="E105" s="510" t="s">
        <v>2765</v>
      </c>
      <c r="G105" s="510">
        <f t="shared" si="12"/>
        <v>0</v>
      </c>
      <c r="H105" s="531">
        <f t="shared" si="13"/>
        <v>0</v>
      </c>
      <c r="I105" s="510" t="s">
        <v>2719</v>
      </c>
      <c r="J105" s="550">
        <v>0.45674999999999999</v>
      </c>
      <c r="K105" s="657">
        <f t="shared" si="11"/>
        <v>0.45674999999999999</v>
      </c>
      <c r="L105" s="536"/>
      <c r="M105" s="536">
        <v>0.4</v>
      </c>
      <c r="N105" s="536"/>
      <c r="O105" s="670" t="s">
        <v>2953</v>
      </c>
      <c r="P105" s="670"/>
      <c r="Q105" s="671">
        <v>1</v>
      </c>
      <c r="R105" s="671"/>
      <c r="S105" s="672"/>
      <c r="T105" s="540" t="s">
        <v>2954</v>
      </c>
      <c r="U105" s="540"/>
      <c r="V105" s="540"/>
      <c r="W105" s="540"/>
      <c r="X105" s="540" t="s">
        <v>2955</v>
      </c>
      <c r="Y105" s="540"/>
      <c r="Z105" s="540"/>
      <c r="AA105" s="564">
        <v>0.1</v>
      </c>
      <c r="AB105" s="564"/>
      <c r="AC105" s="564"/>
      <c r="AD105" s="564"/>
      <c r="AE105" s="564"/>
      <c r="AF105" s="564"/>
      <c r="AG105" s="564"/>
      <c r="AH105" s="564"/>
      <c r="AI105" s="564"/>
      <c r="AJ105" s="564"/>
      <c r="AK105" s="564"/>
      <c r="AL105" s="564"/>
      <c r="AM105" s="564"/>
      <c r="AN105" s="564"/>
      <c r="AO105" s="564"/>
      <c r="AP105" s="564"/>
      <c r="AQ105" s="540"/>
      <c r="AR105" s="611"/>
      <c r="AS105" s="581"/>
      <c r="AT105" s="668"/>
      <c r="AU105" s="602"/>
      <c r="BD105" s="508"/>
      <c r="BE105" s="508"/>
      <c r="BF105" s="508"/>
      <c r="BG105" s="508"/>
      <c r="BH105" s="509"/>
      <c r="BI105" s="509"/>
    </row>
    <row r="106" spans="1:61" ht="19.899999999999999" customHeight="1">
      <c r="A106" s="529">
        <v>42990</v>
      </c>
      <c r="B106" s="510" t="s">
        <v>2717</v>
      </c>
      <c r="C106" s="510" t="s">
        <v>2910</v>
      </c>
      <c r="D106" s="510" t="s">
        <v>2764</v>
      </c>
      <c r="E106" s="510" t="s">
        <v>2202</v>
      </c>
      <c r="G106" s="510">
        <f t="shared" si="12"/>
        <v>0</v>
      </c>
      <c r="H106" s="531">
        <f t="shared" si="13"/>
        <v>0</v>
      </c>
      <c r="I106" s="510" t="s">
        <v>2719</v>
      </c>
      <c r="J106" s="550">
        <v>0.22710999999999998</v>
      </c>
      <c r="K106" s="657">
        <f t="shared" si="11"/>
        <v>0.22710999999999998</v>
      </c>
      <c r="L106" s="536"/>
      <c r="M106" s="536"/>
      <c r="N106" s="536"/>
      <c r="O106" s="673" t="s">
        <v>2956</v>
      </c>
      <c r="P106" s="673"/>
      <c r="Q106" s="671">
        <v>1</v>
      </c>
      <c r="R106" s="671"/>
      <c r="S106" s="672"/>
      <c r="T106" s="540"/>
      <c r="U106" s="540"/>
      <c r="V106" s="540"/>
      <c r="W106" s="540"/>
      <c r="X106" s="540"/>
      <c r="Y106" s="540"/>
      <c r="Z106" s="540"/>
      <c r="AA106" s="564"/>
      <c r="AB106" s="564"/>
      <c r="AC106" s="564"/>
      <c r="AD106" s="564"/>
      <c r="AE106" s="564"/>
      <c r="AF106" s="564"/>
      <c r="AG106" s="564"/>
      <c r="AH106" s="564"/>
      <c r="AI106" s="564"/>
      <c r="AJ106" s="564"/>
      <c r="AK106" s="564"/>
      <c r="AL106" s="564"/>
      <c r="AM106" s="564"/>
      <c r="AN106" s="564"/>
      <c r="AO106" s="564"/>
      <c r="AP106" s="564"/>
      <c r="AQ106" s="540"/>
      <c r="AR106" s="611"/>
      <c r="AS106" s="581"/>
      <c r="AT106" s="668"/>
      <c r="AU106" s="602"/>
      <c r="BD106" s="508"/>
      <c r="BE106" s="508"/>
      <c r="BF106" s="508"/>
      <c r="BG106" s="508"/>
      <c r="BH106" s="509"/>
      <c r="BI106" s="509"/>
    </row>
    <row r="107" spans="1:61" ht="19.899999999999999" customHeight="1">
      <c r="A107" s="529">
        <v>42990</v>
      </c>
      <c r="B107" s="510" t="s">
        <v>2717</v>
      </c>
      <c r="C107" s="510" t="s">
        <v>2910</v>
      </c>
      <c r="D107" s="510" t="s">
        <v>2764</v>
      </c>
      <c r="E107" s="510" t="s">
        <v>2765</v>
      </c>
      <c r="G107" s="510">
        <f t="shared" si="12"/>
        <v>0</v>
      </c>
      <c r="H107" s="531">
        <f t="shared" si="13"/>
        <v>0</v>
      </c>
      <c r="I107" s="510" t="s">
        <v>2719</v>
      </c>
      <c r="J107" s="550">
        <v>0.06</v>
      </c>
      <c r="K107" s="657">
        <f t="shared" si="11"/>
        <v>0.06</v>
      </c>
      <c r="L107" s="536"/>
      <c r="M107" s="536"/>
      <c r="N107" s="536"/>
      <c r="O107" s="673" t="s">
        <v>2957</v>
      </c>
      <c r="P107" s="673"/>
      <c r="Q107" s="671">
        <v>1</v>
      </c>
      <c r="R107" s="671"/>
      <c r="S107" s="672"/>
      <c r="T107" s="540"/>
      <c r="U107" s="540"/>
      <c r="V107" s="540"/>
      <c r="W107" s="540"/>
      <c r="X107" s="540"/>
      <c r="Y107" s="540"/>
      <c r="Z107" s="540"/>
      <c r="AA107" s="564"/>
      <c r="AB107" s="564"/>
      <c r="AC107" s="564"/>
      <c r="AD107" s="564"/>
      <c r="AE107" s="564"/>
      <c r="AF107" s="564"/>
      <c r="AG107" s="564"/>
      <c r="AH107" s="564"/>
      <c r="AI107" s="564"/>
      <c r="AJ107" s="564"/>
      <c r="AK107" s="564"/>
      <c r="AL107" s="564"/>
      <c r="AM107" s="564"/>
      <c r="AN107" s="564"/>
      <c r="AO107" s="564"/>
      <c r="AP107" s="564"/>
      <c r="AQ107" s="540"/>
      <c r="AR107" s="611"/>
      <c r="AS107" s="581"/>
      <c r="AT107" s="668"/>
      <c r="AU107" s="602"/>
      <c r="BD107" s="508"/>
      <c r="BE107" s="508"/>
      <c r="BF107" s="508"/>
      <c r="BG107" s="508"/>
      <c r="BH107" s="509"/>
      <c r="BI107" s="509"/>
    </row>
    <row r="108" spans="1:61" ht="19.899999999999999" customHeight="1">
      <c r="A108" s="529">
        <v>42990</v>
      </c>
      <c r="B108" s="510" t="s">
        <v>2717</v>
      </c>
      <c r="C108" s="510" t="s">
        <v>2910</v>
      </c>
      <c r="D108" s="510" t="s">
        <v>2764</v>
      </c>
      <c r="E108" s="510" t="s">
        <v>2765</v>
      </c>
      <c r="G108" s="510">
        <f t="shared" si="12"/>
        <v>0</v>
      </c>
      <c r="H108" s="531">
        <f t="shared" si="13"/>
        <v>0</v>
      </c>
      <c r="I108" s="510" t="s">
        <v>2719</v>
      </c>
      <c r="J108" s="550">
        <v>0.26390000000000002</v>
      </c>
      <c r="K108" s="593">
        <f t="shared" si="11"/>
        <v>0.52780000000000005</v>
      </c>
      <c r="L108" s="536"/>
      <c r="M108" s="674">
        <f>0.26*2</f>
        <v>0.52</v>
      </c>
      <c r="N108" s="536"/>
      <c r="O108" s="587" t="s">
        <v>2958</v>
      </c>
      <c r="P108" s="587"/>
      <c r="Q108" s="675">
        <v>2</v>
      </c>
      <c r="R108" s="675"/>
      <c r="S108" s="676"/>
      <c r="T108" s="540" t="s">
        <v>2959</v>
      </c>
      <c r="U108" s="540"/>
      <c r="V108" s="540"/>
      <c r="W108" s="540"/>
      <c r="X108" s="540" t="s">
        <v>2960</v>
      </c>
      <c r="Y108" s="540"/>
      <c r="Z108" s="540"/>
      <c r="AA108" s="564">
        <v>1.5</v>
      </c>
      <c r="AB108" s="564"/>
      <c r="AC108" s="564"/>
      <c r="AD108" s="564"/>
      <c r="AE108" s="564"/>
      <c r="AF108" s="564"/>
      <c r="AG108" s="564"/>
      <c r="AH108" s="564"/>
      <c r="AI108" s="564"/>
      <c r="AJ108" s="564"/>
      <c r="AK108" s="564"/>
      <c r="AL108" s="564"/>
      <c r="AM108" s="564"/>
      <c r="AN108" s="564"/>
      <c r="AO108" s="564"/>
      <c r="AP108" s="564"/>
      <c r="AQ108" s="540" t="s">
        <v>2961</v>
      </c>
      <c r="AR108" s="611" t="s">
        <v>2962</v>
      </c>
      <c r="AS108" s="581"/>
      <c r="AT108" s="668"/>
      <c r="AU108" s="602"/>
      <c r="BD108" s="508"/>
      <c r="BE108" s="508"/>
      <c r="BF108" s="508"/>
      <c r="BG108" s="508"/>
      <c r="BH108" s="509"/>
      <c r="BI108" s="509"/>
    </row>
    <row r="109" spans="1:61" ht="19.899999999999999" customHeight="1">
      <c r="A109" s="529">
        <v>42990</v>
      </c>
      <c r="B109" s="510" t="s">
        <v>2717</v>
      </c>
      <c r="C109" s="510" t="s">
        <v>2910</v>
      </c>
      <c r="D109" s="510" t="s">
        <v>2764</v>
      </c>
      <c r="E109" s="510" t="s">
        <v>2765</v>
      </c>
      <c r="G109" s="510">
        <f t="shared" si="12"/>
        <v>0</v>
      </c>
      <c r="H109" s="531">
        <f t="shared" si="13"/>
        <v>0</v>
      </c>
      <c r="I109" s="510" t="s">
        <v>2963</v>
      </c>
      <c r="J109" s="550">
        <v>4.5471999999999999E-2</v>
      </c>
      <c r="K109" s="593">
        <f t="shared" si="11"/>
        <v>4.5471999999999999E-2</v>
      </c>
      <c r="L109" s="536"/>
      <c r="M109" s="536">
        <v>0.06</v>
      </c>
      <c r="N109" s="536"/>
      <c r="O109" s="660" t="s">
        <v>2964</v>
      </c>
      <c r="P109" s="660"/>
      <c r="Q109" s="575">
        <v>1</v>
      </c>
      <c r="R109" s="575"/>
      <c r="S109" s="584"/>
      <c r="T109" s="554" t="s">
        <v>2965</v>
      </c>
      <c r="U109" s="554"/>
      <c r="V109" s="554"/>
      <c r="W109" s="554"/>
      <c r="X109" s="554" t="s">
        <v>2966</v>
      </c>
      <c r="Y109" s="554"/>
      <c r="Z109" s="554">
        <v>1</v>
      </c>
      <c r="AA109" s="677">
        <v>0.15</v>
      </c>
      <c r="AB109" s="677"/>
      <c r="AC109" s="677"/>
      <c r="AD109" s="677"/>
      <c r="AE109" s="677"/>
      <c r="AF109" s="677"/>
      <c r="AG109" s="677"/>
      <c r="AH109" s="677"/>
      <c r="AI109" s="677"/>
      <c r="AJ109" s="677"/>
      <c r="AK109" s="677"/>
      <c r="AL109" s="677"/>
      <c r="AM109" s="677"/>
      <c r="AN109" s="677"/>
      <c r="AO109" s="677"/>
      <c r="AP109" s="677"/>
      <c r="AQ109" s="554"/>
      <c r="AR109" s="660" t="s">
        <v>2967</v>
      </c>
      <c r="AS109" s="660"/>
      <c r="AT109" s="660"/>
      <c r="AU109" s="678"/>
    </row>
    <row r="110" spans="1:61" ht="19.899999999999999" customHeight="1">
      <c r="A110" s="529">
        <v>42990</v>
      </c>
      <c r="B110" s="510" t="s">
        <v>2717</v>
      </c>
      <c r="C110" s="510" t="s">
        <v>2910</v>
      </c>
      <c r="D110" s="510" t="s">
        <v>2764</v>
      </c>
      <c r="E110" s="510" t="s">
        <v>2765</v>
      </c>
      <c r="G110" s="510">
        <f t="shared" si="12"/>
        <v>0</v>
      </c>
      <c r="H110" s="531">
        <f t="shared" si="13"/>
        <v>0</v>
      </c>
      <c r="I110" s="510" t="s">
        <v>2818</v>
      </c>
      <c r="J110" s="550">
        <v>3.1870999999999996E-3</v>
      </c>
      <c r="K110" s="593">
        <f t="shared" si="11"/>
        <v>3.1870999999999996E-3</v>
      </c>
      <c r="L110" s="536"/>
      <c r="M110" s="679">
        <v>3.14E-3</v>
      </c>
      <c r="N110" s="536"/>
      <c r="O110" s="587" t="s">
        <v>2968</v>
      </c>
      <c r="P110" s="587"/>
      <c r="Q110" s="562">
        <v>1</v>
      </c>
      <c r="R110" s="562"/>
      <c r="S110" s="569"/>
      <c r="T110" s="540" t="s">
        <v>68</v>
      </c>
      <c r="U110" s="540"/>
      <c r="V110" s="540"/>
      <c r="W110" s="540"/>
      <c r="X110" s="540" t="s">
        <v>2969</v>
      </c>
      <c r="Y110" s="540"/>
      <c r="Z110" s="540"/>
      <c r="AA110" s="564">
        <v>0.1</v>
      </c>
      <c r="AB110" s="564"/>
      <c r="AC110" s="564"/>
      <c r="AD110" s="564"/>
      <c r="AE110" s="564"/>
      <c r="AF110" s="564"/>
      <c r="AG110" s="564"/>
      <c r="AH110" s="564"/>
      <c r="AI110" s="564"/>
      <c r="AJ110" s="564"/>
      <c r="AK110" s="564"/>
      <c r="AL110" s="564"/>
      <c r="AM110" s="564"/>
      <c r="AN110" s="564"/>
      <c r="AO110" s="564"/>
      <c r="AP110" s="564"/>
      <c r="AQ110" s="680" t="s">
        <v>2532</v>
      </c>
      <c r="AR110" s="611" t="s">
        <v>2970</v>
      </c>
      <c r="AS110" s="546"/>
      <c r="AT110" s="546"/>
      <c r="AU110" s="648"/>
    </row>
    <row r="111" spans="1:61" ht="19.899999999999999" customHeight="1">
      <c r="A111" s="529">
        <v>42990</v>
      </c>
      <c r="B111" s="510" t="s">
        <v>2717</v>
      </c>
      <c r="C111" s="510" t="s">
        <v>2910</v>
      </c>
      <c r="D111" s="510" t="s">
        <v>2764</v>
      </c>
      <c r="E111" s="510" t="s">
        <v>2765</v>
      </c>
      <c r="G111" s="510">
        <f t="shared" si="12"/>
        <v>0</v>
      </c>
      <c r="H111" s="531">
        <f t="shared" si="13"/>
        <v>0</v>
      </c>
      <c r="I111" s="510" t="s">
        <v>2818</v>
      </c>
      <c r="J111" s="550">
        <v>2.3141999999999998E-3</v>
      </c>
      <c r="K111" s="593">
        <f t="shared" si="11"/>
        <v>2.3141999999999998E-3</v>
      </c>
      <c r="L111" s="536"/>
      <c r="M111" s="679">
        <v>2.2799999999999999E-3</v>
      </c>
      <c r="N111" s="536"/>
      <c r="O111" s="587" t="s">
        <v>2971</v>
      </c>
      <c r="P111" s="587"/>
      <c r="Q111" s="562">
        <v>1</v>
      </c>
      <c r="R111" s="562"/>
      <c r="S111" s="569"/>
      <c r="T111" s="540" t="s">
        <v>68</v>
      </c>
      <c r="U111" s="540"/>
      <c r="V111" s="540"/>
      <c r="W111" s="540"/>
      <c r="X111" s="612" t="s">
        <v>2972</v>
      </c>
      <c r="Y111" s="612"/>
      <c r="Z111" s="540"/>
      <c r="AA111" s="564">
        <v>0.1</v>
      </c>
      <c r="AB111" s="564"/>
      <c r="AC111" s="564"/>
      <c r="AD111" s="564"/>
      <c r="AE111" s="564"/>
      <c r="AF111" s="564"/>
      <c r="AG111" s="564"/>
      <c r="AH111" s="564"/>
      <c r="AI111" s="564"/>
      <c r="AJ111" s="564"/>
      <c r="AK111" s="564"/>
      <c r="AL111" s="564"/>
      <c r="AM111" s="564"/>
      <c r="AN111" s="564"/>
      <c r="AO111" s="564"/>
      <c r="AP111" s="564"/>
      <c r="AQ111" s="680" t="s">
        <v>2973</v>
      </c>
      <c r="AR111" s="611"/>
      <c r="AS111" s="546"/>
      <c r="AT111" s="546"/>
      <c r="AU111" s="648"/>
    </row>
    <row r="112" spans="1:61" ht="19.899999999999999" customHeight="1">
      <c r="A112" s="529">
        <v>42990</v>
      </c>
      <c r="B112" s="510" t="s">
        <v>2717</v>
      </c>
      <c r="C112" s="510" t="s">
        <v>2910</v>
      </c>
      <c r="D112" s="510" t="s">
        <v>2764</v>
      </c>
      <c r="E112" s="510" t="s">
        <v>2765</v>
      </c>
      <c r="G112" s="510">
        <f t="shared" si="12"/>
        <v>0</v>
      </c>
      <c r="H112" s="531">
        <f t="shared" si="13"/>
        <v>0</v>
      </c>
      <c r="I112" s="510" t="s">
        <v>2719</v>
      </c>
      <c r="J112" s="550">
        <v>2.0299999999999999E-2</v>
      </c>
      <c r="K112" s="593">
        <f t="shared" si="11"/>
        <v>4.0599999999999997E-2</v>
      </c>
      <c r="L112" s="536"/>
      <c r="M112" s="536">
        <f>0.02*2</f>
        <v>0.04</v>
      </c>
      <c r="N112" s="536"/>
      <c r="O112" s="681" t="s">
        <v>2974</v>
      </c>
      <c r="P112" s="681"/>
      <c r="Q112" s="562">
        <v>2</v>
      </c>
      <c r="R112" s="562"/>
      <c r="S112" s="569"/>
      <c r="T112" s="540" t="s">
        <v>68</v>
      </c>
      <c r="U112" s="540"/>
      <c r="V112" s="540"/>
      <c r="W112" s="540"/>
      <c r="X112" s="540" t="s">
        <v>2975</v>
      </c>
      <c r="Y112" s="540"/>
      <c r="Z112" s="540">
        <v>0.15</v>
      </c>
      <c r="AA112" s="682">
        <v>0.04</v>
      </c>
      <c r="AB112" s="682"/>
      <c r="AC112" s="682"/>
      <c r="AD112" s="682"/>
      <c r="AE112" s="682"/>
      <c r="AF112" s="682"/>
      <c r="AG112" s="682"/>
      <c r="AH112" s="682"/>
      <c r="AI112" s="682"/>
      <c r="AJ112" s="682"/>
      <c r="AK112" s="682"/>
      <c r="AL112" s="682"/>
      <c r="AM112" s="682"/>
      <c r="AN112" s="682"/>
      <c r="AO112" s="682"/>
      <c r="AP112" s="682"/>
      <c r="AQ112" s="680" t="s">
        <v>2976</v>
      </c>
      <c r="AR112" s="611"/>
      <c r="AS112" s="660"/>
      <c r="AT112" s="546"/>
      <c r="AU112" s="678"/>
    </row>
    <row r="113" spans="1:59" ht="19.899999999999999" customHeight="1">
      <c r="A113" s="529">
        <v>42990</v>
      </c>
      <c r="B113" s="510" t="s">
        <v>2717</v>
      </c>
      <c r="C113" s="510" t="s">
        <v>2910</v>
      </c>
      <c r="D113" s="510" t="s">
        <v>2764</v>
      </c>
      <c r="E113" s="510" t="s">
        <v>2765</v>
      </c>
      <c r="G113" s="510">
        <f t="shared" si="12"/>
        <v>0</v>
      </c>
      <c r="H113" s="531">
        <f t="shared" si="13"/>
        <v>0</v>
      </c>
      <c r="I113" s="510" t="s">
        <v>2719</v>
      </c>
      <c r="J113" s="538">
        <v>6.3899999999999998E-2</v>
      </c>
      <c r="K113" s="538">
        <f t="shared" si="11"/>
        <v>6.3899999999999998E-2</v>
      </c>
      <c r="L113" s="536"/>
      <c r="M113" s="536">
        <v>7.0000000000000007E-2</v>
      </c>
      <c r="N113" s="536"/>
      <c r="O113" s="681" t="s">
        <v>2977</v>
      </c>
      <c r="P113" s="681"/>
      <c r="Q113" s="562">
        <v>1</v>
      </c>
      <c r="R113" s="562" t="s">
        <v>2978</v>
      </c>
      <c r="S113" s="569"/>
      <c r="T113" s="540" t="s">
        <v>509</v>
      </c>
      <c r="U113" s="540"/>
      <c r="V113" s="540"/>
      <c r="W113" s="553" t="s">
        <v>2979</v>
      </c>
      <c r="X113" s="540" t="s">
        <v>2980</v>
      </c>
      <c r="Y113" s="540" t="s">
        <v>2981</v>
      </c>
      <c r="Z113" s="540">
        <v>1.5</v>
      </c>
      <c r="AA113" s="682">
        <v>0.5</v>
      </c>
      <c r="AB113" s="682">
        <v>0.5</v>
      </c>
      <c r="AC113" s="647" t="s">
        <v>2978</v>
      </c>
      <c r="AD113" s="682"/>
      <c r="AE113" s="682"/>
      <c r="AF113" s="647" t="s">
        <v>2978</v>
      </c>
      <c r="AG113" s="682"/>
      <c r="AH113" s="647" t="s">
        <v>2978</v>
      </c>
      <c r="AI113" s="647" t="s">
        <v>2978</v>
      </c>
      <c r="AJ113" s="682"/>
      <c r="AK113" s="682"/>
      <c r="AL113" s="682"/>
      <c r="AM113" s="682"/>
      <c r="AN113" s="682"/>
      <c r="AO113" s="682"/>
      <c r="AP113" s="682"/>
      <c r="AQ113" s="540"/>
      <c r="AR113" s="611" t="s">
        <v>2982</v>
      </c>
      <c r="AS113" s="546"/>
      <c r="AT113" s="546" t="s">
        <v>2891</v>
      </c>
      <c r="AU113" s="678"/>
    </row>
    <row r="114" spans="1:59" ht="19.899999999999999" customHeight="1">
      <c r="A114" s="529">
        <v>42990</v>
      </c>
      <c r="B114" s="510" t="s">
        <v>2717</v>
      </c>
      <c r="C114" s="510" t="s">
        <v>2910</v>
      </c>
      <c r="D114" s="510" t="s">
        <v>2764</v>
      </c>
      <c r="E114" s="510" t="s">
        <v>2765</v>
      </c>
      <c r="G114" s="510">
        <f t="shared" si="12"/>
        <v>0</v>
      </c>
      <c r="H114" s="531">
        <f t="shared" si="13"/>
        <v>0</v>
      </c>
      <c r="I114" s="510" t="s">
        <v>2719</v>
      </c>
      <c r="J114" s="538">
        <v>0.75465249999999995</v>
      </c>
      <c r="K114" s="538">
        <f t="shared" si="11"/>
        <v>0.75465249999999995</v>
      </c>
      <c r="L114" s="536"/>
      <c r="M114" s="536">
        <v>0.52749999999999997</v>
      </c>
      <c r="N114" s="536"/>
      <c r="O114" s="683" t="s">
        <v>2983</v>
      </c>
      <c r="P114" s="683"/>
      <c r="Q114" s="562">
        <v>1</v>
      </c>
      <c r="R114" s="562"/>
      <c r="S114" s="569"/>
      <c r="T114" s="540" t="s">
        <v>359</v>
      </c>
      <c r="U114" s="540"/>
      <c r="V114" s="540"/>
      <c r="W114" s="540"/>
      <c r="X114" s="540" t="s">
        <v>2984</v>
      </c>
      <c r="Y114" s="540"/>
      <c r="Z114" s="540"/>
      <c r="AA114" s="682">
        <v>0.1</v>
      </c>
      <c r="AB114" s="682"/>
      <c r="AC114" s="682"/>
      <c r="AD114" s="682"/>
      <c r="AE114" s="682"/>
      <c r="AF114" s="682"/>
      <c r="AG114" s="682"/>
      <c r="AH114" s="682"/>
      <c r="AI114" s="682"/>
      <c r="AJ114" s="682"/>
      <c r="AK114" s="682"/>
      <c r="AL114" s="682"/>
      <c r="AM114" s="682"/>
      <c r="AN114" s="682"/>
      <c r="AO114" s="682"/>
      <c r="AP114" s="682"/>
      <c r="AQ114" s="565"/>
      <c r="AR114" s="611" t="s">
        <v>2985</v>
      </c>
      <c r="AS114" s="546"/>
      <c r="AT114" s="546"/>
      <c r="AU114" s="678"/>
    </row>
    <row r="115" spans="1:59" ht="19.899999999999999" customHeight="1">
      <c r="A115" s="529">
        <v>42990</v>
      </c>
      <c r="B115" s="510" t="s">
        <v>2717</v>
      </c>
      <c r="C115" s="510" t="s">
        <v>2910</v>
      </c>
      <c r="D115" s="510" t="s">
        <v>2764</v>
      </c>
      <c r="E115" s="510" t="s">
        <v>2765</v>
      </c>
      <c r="G115" s="510">
        <f t="shared" si="12"/>
        <v>0</v>
      </c>
      <c r="H115" s="531">
        <f t="shared" si="13"/>
        <v>0</v>
      </c>
      <c r="I115" s="510" t="s">
        <v>2907</v>
      </c>
      <c r="J115" s="538">
        <f>0.01421/2</f>
        <v>7.1050000000000002E-3</v>
      </c>
      <c r="K115" s="538">
        <f t="shared" si="11"/>
        <v>1.421E-2</v>
      </c>
      <c r="L115" s="536"/>
      <c r="M115" s="535">
        <f>0.045*2</f>
        <v>0.09</v>
      </c>
      <c r="N115" s="535" t="s">
        <v>2981</v>
      </c>
      <c r="O115" s="587" t="s">
        <v>2986</v>
      </c>
      <c r="P115" s="587"/>
      <c r="Q115" s="675">
        <v>2</v>
      </c>
      <c r="R115" s="675"/>
      <c r="S115" s="676"/>
      <c r="T115" s="540" t="s">
        <v>2987</v>
      </c>
      <c r="U115" s="540"/>
      <c r="V115" s="540"/>
      <c r="W115" s="540"/>
      <c r="X115" s="684" t="s">
        <v>2988</v>
      </c>
      <c r="Y115" s="684"/>
      <c r="Z115" s="540"/>
      <c r="AA115" s="564">
        <v>0.01</v>
      </c>
      <c r="AB115" s="564"/>
      <c r="AC115" s="564"/>
      <c r="AD115" s="564"/>
      <c r="AE115" s="564"/>
      <c r="AF115" s="564"/>
      <c r="AG115" s="564"/>
      <c r="AH115" s="564"/>
      <c r="AI115" s="564"/>
      <c r="AJ115" s="564"/>
      <c r="AK115" s="564"/>
      <c r="AL115" s="564"/>
      <c r="AM115" s="564"/>
      <c r="AN115" s="564"/>
      <c r="AO115" s="564"/>
      <c r="AP115" s="564"/>
      <c r="AQ115" s="565"/>
      <c r="AR115" s="611" t="s">
        <v>2989</v>
      </c>
      <c r="AS115" s="546"/>
      <c r="AT115" s="546"/>
      <c r="AU115" s="678"/>
    </row>
    <row r="116" spans="1:59" ht="19.899999999999999" customHeight="1">
      <c r="A116" s="529">
        <v>42990</v>
      </c>
      <c r="B116" s="510" t="s">
        <v>2717</v>
      </c>
      <c r="C116" s="510" t="s">
        <v>2910</v>
      </c>
      <c r="D116" s="510" t="s">
        <v>2764</v>
      </c>
      <c r="E116" s="510" t="s">
        <v>2765</v>
      </c>
      <c r="G116" s="510">
        <f t="shared" si="12"/>
        <v>0</v>
      </c>
      <c r="H116" s="531">
        <f t="shared" si="13"/>
        <v>0</v>
      </c>
      <c r="I116" s="510" t="s">
        <v>2963</v>
      </c>
      <c r="J116" s="536">
        <v>8.931999999999999E-3</v>
      </c>
      <c r="K116" s="536">
        <f t="shared" si="11"/>
        <v>1.7863999999999998E-2</v>
      </c>
      <c r="L116" s="685" t="s">
        <v>2990</v>
      </c>
      <c r="M116" s="536">
        <f>0.1*1</f>
        <v>0.1</v>
      </c>
      <c r="N116" s="536" t="s">
        <v>2981</v>
      </c>
      <c r="O116" s="587" t="s">
        <v>2991</v>
      </c>
      <c r="P116" s="587"/>
      <c r="Q116" s="595">
        <v>2</v>
      </c>
      <c r="R116" s="595"/>
      <c r="S116" s="596"/>
      <c r="T116" s="540" t="s">
        <v>2992</v>
      </c>
      <c r="U116" s="540"/>
      <c r="V116" s="540"/>
      <c r="W116" s="540"/>
      <c r="X116" s="684" t="s">
        <v>2993</v>
      </c>
      <c r="Y116" s="684"/>
      <c r="Z116" s="540">
        <v>0.1</v>
      </c>
      <c r="AA116" s="564"/>
      <c r="AB116" s="564"/>
      <c r="AC116" s="564"/>
      <c r="AD116" s="564"/>
      <c r="AE116" s="564"/>
      <c r="AF116" s="564"/>
      <c r="AG116" s="564"/>
      <c r="AH116" s="564"/>
      <c r="AI116" s="564"/>
      <c r="AJ116" s="564"/>
      <c r="AK116" s="564"/>
      <c r="AL116" s="564"/>
      <c r="AM116" s="564"/>
      <c r="AN116" s="564"/>
      <c r="AO116" s="564"/>
      <c r="AP116" s="564"/>
      <c r="AQ116" s="565"/>
      <c r="AR116" s="611" t="s">
        <v>2994</v>
      </c>
      <c r="AS116" s="601"/>
      <c r="AT116" s="543"/>
      <c r="AU116" s="686"/>
      <c r="AV116" s="510"/>
      <c r="AW116" s="510"/>
      <c r="AX116" s="510"/>
      <c r="AY116" s="510"/>
      <c r="AZ116" s="510"/>
      <c r="BA116" s="510"/>
      <c r="BB116" s="510"/>
      <c r="BC116" s="510"/>
      <c r="BD116" s="510"/>
      <c r="BE116" s="510"/>
      <c r="BF116" s="510"/>
      <c r="BG116" s="510"/>
    </row>
    <row r="117" spans="1:59" ht="19.899999999999999" customHeight="1">
      <c r="A117" s="529">
        <v>42990</v>
      </c>
      <c r="B117" s="510" t="s">
        <v>2717</v>
      </c>
      <c r="C117" s="510" t="s">
        <v>2910</v>
      </c>
      <c r="D117" s="510" t="s">
        <v>2764</v>
      </c>
      <c r="E117" s="510" t="s">
        <v>2765</v>
      </c>
      <c r="G117" s="510">
        <f t="shared" si="12"/>
        <v>0</v>
      </c>
      <c r="H117" s="531">
        <f t="shared" si="13"/>
        <v>0</v>
      </c>
      <c r="I117" s="510" t="s">
        <v>2719</v>
      </c>
      <c r="J117" s="536">
        <v>6.5975000000000001E-3</v>
      </c>
      <c r="K117" s="536">
        <f t="shared" si="11"/>
        <v>1.3195E-2</v>
      </c>
      <c r="L117" s="575"/>
      <c r="M117" s="536">
        <f>0.0082*2</f>
        <v>1.6400000000000001E-2</v>
      </c>
      <c r="N117" s="536" t="s">
        <v>2995</v>
      </c>
      <c r="O117" s="587" t="s">
        <v>2996</v>
      </c>
      <c r="P117" s="587"/>
      <c r="Q117" s="675">
        <v>2</v>
      </c>
      <c r="R117" s="675"/>
      <c r="S117" s="676"/>
      <c r="T117" s="540" t="s">
        <v>2997</v>
      </c>
      <c r="U117" s="540"/>
      <c r="V117" s="540"/>
      <c r="W117" s="540"/>
      <c r="X117" s="684" t="s">
        <v>2998</v>
      </c>
      <c r="Y117" s="684"/>
      <c r="Z117" s="540">
        <v>0.5</v>
      </c>
      <c r="AA117" s="564"/>
      <c r="AB117" s="564"/>
      <c r="AC117" s="564"/>
      <c r="AD117" s="564"/>
      <c r="AE117" s="564"/>
      <c r="AF117" s="564"/>
      <c r="AG117" s="564"/>
      <c r="AH117" s="564"/>
      <c r="AI117" s="564"/>
      <c r="AJ117" s="564"/>
      <c r="AK117" s="564"/>
      <c r="AL117" s="564"/>
      <c r="AM117" s="564"/>
      <c r="AN117" s="564"/>
      <c r="AO117" s="564"/>
      <c r="AP117" s="564"/>
      <c r="AQ117" s="565"/>
      <c r="AR117" s="611" t="s">
        <v>2999</v>
      </c>
      <c r="AS117" s="601"/>
      <c r="AT117" s="543"/>
      <c r="AU117" s="686"/>
      <c r="AV117" s="510"/>
      <c r="AW117" s="510"/>
      <c r="AX117" s="510"/>
      <c r="AY117" s="510"/>
      <c r="AZ117" s="510"/>
      <c r="BA117" s="510"/>
      <c r="BB117" s="510"/>
      <c r="BC117" s="510"/>
      <c r="BD117" s="510"/>
      <c r="BE117" s="510"/>
      <c r="BF117" s="510"/>
      <c r="BG117" s="510"/>
    </row>
    <row r="118" spans="1:59" s="687" customFormat="1" ht="19.899999999999999" customHeight="1">
      <c r="A118" s="529">
        <v>42990</v>
      </c>
      <c r="B118" s="510" t="s">
        <v>3000</v>
      </c>
      <c r="C118" s="510" t="s">
        <v>3001</v>
      </c>
      <c r="D118" s="510" t="s">
        <v>2764</v>
      </c>
      <c r="E118" s="510" t="s">
        <v>2765</v>
      </c>
      <c r="G118" s="687">
        <f t="shared" si="12"/>
        <v>0</v>
      </c>
      <c r="H118" s="688">
        <f t="shared" si="13"/>
        <v>0</v>
      </c>
      <c r="I118" s="510" t="s">
        <v>3002</v>
      </c>
      <c r="J118" s="575">
        <v>4.0000000000000001E-3</v>
      </c>
      <c r="K118" s="575">
        <f t="shared" si="11"/>
        <v>4.0000000000000001E-3</v>
      </c>
      <c r="L118" s="689" t="s">
        <v>3003</v>
      </c>
      <c r="M118" s="554"/>
      <c r="N118" s="689" t="s">
        <v>2995</v>
      </c>
      <c r="O118" s="690" t="s">
        <v>3004</v>
      </c>
      <c r="P118" s="690"/>
      <c r="Q118" s="691">
        <v>1</v>
      </c>
      <c r="R118" s="691"/>
      <c r="S118" s="692"/>
      <c r="T118" s="689" t="s">
        <v>2997</v>
      </c>
      <c r="U118" s="689"/>
      <c r="V118" s="689"/>
      <c r="W118" s="689"/>
      <c r="X118" s="689" t="s">
        <v>3005</v>
      </c>
      <c r="Y118" s="689"/>
      <c r="Z118" s="689"/>
      <c r="AA118" s="693"/>
      <c r="AB118" s="693"/>
      <c r="AC118" s="693"/>
      <c r="AD118" s="693"/>
      <c r="AE118" s="693"/>
      <c r="AF118" s="693"/>
      <c r="AG118" s="693"/>
      <c r="AH118" s="693"/>
      <c r="AI118" s="693"/>
      <c r="AJ118" s="693"/>
      <c r="AK118" s="693"/>
      <c r="AL118" s="693"/>
      <c r="AM118" s="693"/>
      <c r="AN118" s="693"/>
      <c r="AO118" s="693"/>
      <c r="AP118" s="693"/>
      <c r="AQ118" s="694"/>
      <c r="AR118" s="690" t="s">
        <v>2999</v>
      </c>
      <c r="AS118" s="546"/>
      <c r="AT118" s="546"/>
      <c r="AU118" s="678"/>
    </row>
    <row r="119" spans="1:59" s="695" customFormat="1" ht="19.899999999999999" customHeight="1">
      <c r="A119" s="529">
        <v>42990</v>
      </c>
      <c r="B119" s="510" t="s">
        <v>3000</v>
      </c>
      <c r="C119" s="510" t="s">
        <v>3001</v>
      </c>
      <c r="D119" s="510" t="s">
        <v>2764</v>
      </c>
      <c r="E119" s="510" t="s">
        <v>2765</v>
      </c>
      <c r="F119" s="510"/>
      <c r="G119" s="695">
        <f t="shared" si="12"/>
        <v>0</v>
      </c>
      <c r="H119" s="696">
        <f t="shared" si="13"/>
        <v>0</v>
      </c>
      <c r="I119" s="510" t="s">
        <v>3006</v>
      </c>
      <c r="J119" s="575">
        <v>2.8999999999999998E-3</v>
      </c>
      <c r="K119" s="575">
        <f t="shared" si="11"/>
        <v>2.8999999999999998E-2</v>
      </c>
      <c r="L119" s="554"/>
      <c r="M119" s="554">
        <v>2.8999999999999998E-2</v>
      </c>
      <c r="N119" s="554"/>
      <c r="O119" s="587" t="s">
        <v>3007</v>
      </c>
      <c r="P119" s="587"/>
      <c r="Q119" s="541">
        <v>10</v>
      </c>
      <c r="R119" s="541"/>
      <c r="S119" s="697"/>
      <c r="T119" s="540" t="s">
        <v>3008</v>
      </c>
      <c r="U119" s="540"/>
      <c r="V119" s="540"/>
      <c r="W119" s="540"/>
      <c r="X119" s="540" t="s">
        <v>3009</v>
      </c>
      <c r="Y119" s="540"/>
      <c r="Z119" s="540"/>
      <c r="AA119" s="564">
        <v>0.2</v>
      </c>
      <c r="AB119" s="564"/>
      <c r="AC119" s="564"/>
      <c r="AD119" s="564"/>
      <c r="AE119" s="564"/>
      <c r="AF119" s="564"/>
      <c r="AG119" s="564"/>
      <c r="AH119" s="564"/>
      <c r="AI119" s="564"/>
      <c r="AJ119" s="564"/>
      <c r="AK119" s="564"/>
      <c r="AL119" s="564"/>
      <c r="AM119" s="564"/>
      <c r="AN119" s="564"/>
      <c r="AO119" s="564"/>
      <c r="AP119" s="564"/>
      <c r="AQ119" s="668"/>
      <c r="AR119" s="660"/>
      <c r="AS119" s="546"/>
      <c r="AT119" s="546"/>
      <c r="AU119" s="678"/>
    </row>
    <row r="120" spans="1:59" ht="19.899999999999999" customHeight="1">
      <c r="A120" s="529">
        <v>42990</v>
      </c>
      <c r="B120" s="510" t="s">
        <v>3000</v>
      </c>
      <c r="C120" s="510" t="s">
        <v>3001</v>
      </c>
      <c r="D120" s="510" t="s">
        <v>2764</v>
      </c>
      <c r="E120" s="510" t="s">
        <v>2765</v>
      </c>
      <c r="G120" s="510">
        <f t="shared" si="12"/>
        <v>0</v>
      </c>
      <c r="H120" s="531">
        <f t="shared" si="13"/>
        <v>0</v>
      </c>
      <c r="I120" s="510" t="s">
        <v>3006</v>
      </c>
      <c r="J120" s="538">
        <v>3.0450000000000004E-3</v>
      </c>
      <c r="K120" s="538">
        <f t="shared" si="11"/>
        <v>1.8270000000000002E-2</v>
      </c>
      <c r="L120" s="575"/>
      <c r="M120" s="562">
        <f>0.0029*6</f>
        <v>1.7399999999999999E-2</v>
      </c>
      <c r="N120" s="536"/>
      <c r="O120" s="587" t="s">
        <v>3010</v>
      </c>
      <c r="P120" s="587"/>
      <c r="Q120" s="562">
        <v>6</v>
      </c>
      <c r="R120" s="562"/>
      <c r="S120" s="569"/>
      <c r="T120" s="540" t="s">
        <v>3008</v>
      </c>
      <c r="U120" s="540"/>
      <c r="V120" s="540"/>
      <c r="W120" s="540"/>
      <c r="X120" s="540" t="s">
        <v>3011</v>
      </c>
      <c r="Y120" s="540"/>
      <c r="Z120" s="540"/>
      <c r="AA120" s="564">
        <v>0.12</v>
      </c>
      <c r="AB120" s="564"/>
      <c r="AC120" s="564"/>
      <c r="AD120" s="564"/>
      <c r="AE120" s="564"/>
      <c r="AF120" s="564"/>
      <c r="AG120" s="564"/>
      <c r="AH120" s="564"/>
      <c r="AI120" s="564"/>
      <c r="AJ120" s="564"/>
      <c r="AK120" s="564"/>
      <c r="AL120" s="564"/>
      <c r="AM120" s="564"/>
      <c r="AN120" s="564"/>
      <c r="AO120" s="564"/>
      <c r="AP120" s="564"/>
      <c r="AQ120" s="680" t="s">
        <v>3012</v>
      </c>
      <c r="AR120" s="611"/>
      <c r="AS120" s="546"/>
      <c r="AT120" s="546"/>
      <c r="AU120" s="678"/>
      <c r="AV120" s="510"/>
      <c r="AW120" s="510"/>
      <c r="AX120" s="510"/>
      <c r="AY120" s="510"/>
      <c r="AZ120" s="510"/>
      <c r="BA120" s="510"/>
      <c r="BB120" s="510"/>
      <c r="BC120" s="510"/>
      <c r="BD120" s="510"/>
      <c r="BE120" s="510"/>
      <c r="BF120" s="510"/>
      <c r="BG120" s="510"/>
    </row>
    <row r="121" spans="1:59" ht="19.899999999999999" customHeight="1">
      <c r="A121" s="529">
        <v>42990</v>
      </c>
      <c r="B121" s="510" t="s">
        <v>2717</v>
      </c>
      <c r="C121" s="510" t="s">
        <v>2910</v>
      </c>
      <c r="D121" s="510" t="s">
        <v>2764</v>
      </c>
      <c r="E121" s="510" t="s">
        <v>2765</v>
      </c>
      <c r="G121" s="510">
        <f t="shared" si="12"/>
        <v>0</v>
      </c>
      <c r="H121" s="531">
        <f t="shared" si="13"/>
        <v>0</v>
      </c>
      <c r="I121" s="510" t="s">
        <v>2907</v>
      </c>
      <c r="J121" s="538">
        <f>0.03045/10</f>
        <v>3.045E-3</v>
      </c>
      <c r="K121" s="538">
        <f t="shared" si="11"/>
        <v>3.0449999999999998E-2</v>
      </c>
      <c r="L121" s="575"/>
      <c r="M121" s="562">
        <f>0.0029*10</f>
        <v>2.8999999999999998E-2</v>
      </c>
      <c r="N121" s="536"/>
      <c r="O121" s="587" t="s">
        <v>3013</v>
      </c>
      <c r="P121" s="587"/>
      <c r="Q121" s="562">
        <v>10</v>
      </c>
      <c r="R121" s="562"/>
      <c r="S121" s="569"/>
      <c r="T121" s="540" t="s">
        <v>3008</v>
      </c>
      <c r="U121" s="540"/>
      <c r="V121" s="540"/>
      <c r="W121" s="540"/>
      <c r="X121" s="540" t="s">
        <v>3014</v>
      </c>
      <c r="Y121" s="540"/>
      <c r="Z121" s="540"/>
      <c r="AA121" s="564">
        <v>0.46</v>
      </c>
      <c r="AB121" s="564"/>
      <c r="AC121" s="564"/>
      <c r="AD121" s="564"/>
      <c r="AE121" s="564"/>
      <c r="AF121" s="564"/>
      <c r="AG121" s="564"/>
      <c r="AH121" s="564"/>
      <c r="AI121" s="564"/>
      <c r="AJ121" s="564"/>
      <c r="AK121" s="564"/>
      <c r="AL121" s="564"/>
      <c r="AM121" s="564"/>
      <c r="AN121" s="564"/>
      <c r="AO121" s="564"/>
      <c r="AP121" s="564"/>
      <c r="AQ121" s="680" t="s">
        <v>1213</v>
      </c>
      <c r="AR121" s="611"/>
      <c r="AS121" s="546"/>
      <c r="AT121" s="546"/>
      <c r="AU121" s="678"/>
      <c r="AV121" s="510"/>
      <c r="AW121" s="510"/>
      <c r="AX121" s="510"/>
      <c r="AY121" s="510"/>
      <c r="AZ121" s="510"/>
      <c r="BA121" s="510"/>
      <c r="BB121" s="510"/>
      <c r="BC121" s="510"/>
      <c r="BD121" s="510"/>
      <c r="BE121" s="510"/>
      <c r="BF121" s="510"/>
      <c r="BG121" s="510"/>
    </row>
    <row r="122" spans="1:59" ht="19.899999999999999" customHeight="1">
      <c r="A122" s="529">
        <v>42990</v>
      </c>
      <c r="B122" s="510" t="s">
        <v>2717</v>
      </c>
      <c r="C122" s="510" t="s">
        <v>2910</v>
      </c>
      <c r="D122" s="510" t="s">
        <v>2764</v>
      </c>
      <c r="E122" s="510" t="s">
        <v>2765</v>
      </c>
      <c r="G122" s="510">
        <f t="shared" si="12"/>
        <v>0</v>
      </c>
      <c r="H122" s="531">
        <f t="shared" si="13"/>
        <v>0</v>
      </c>
      <c r="I122" s="510" t="s">
        <v>2907</v>
      </c>
      <c r="J122" s="575">
        <v>5.3E-3</v>
      </c>
      <c r="K122" s="575">
        <f t="shared" si="11"/>
        <v>5.2999999999999999E-2</v>
      </c>
      <c r="L122" s="698" t="s">
        <v>3015</v>
      </c>
      <c r="M122" s="575">
        <f>0.0053*10</f>
        <v>5.2999999999999999E-2</v>
      </c>
      <c r="N122" s="536"/>
      <c r="O122" s="574" t="s">
        <v>3016</v>
      </c>
      <c r="P122" s="574"/>
      <c r="Q122" s="562">
        <v>10</v>
      </c>
      <c r="R122" s="562"/>
      <c r="S122" s="569"/>
      <c r="T122" s="540" t="s">
        <v>3008</v>
      </c>
      <c r="U122" s="540"/>
      <c r="V122" s="540"/>
      <c r="W122" s="540"/>
      <c r="X122" s="540" t="s">
        <v>3014</v>
      </c>
      <c r="Y122" s="540"/>
      <c r="Z122" s="540"/>
      <c r="AA122" s="564">
        <v>0.46</v>
      </c>
      <c r="AB122" s="564"/>
      <c r="AC122" s="564"/>
      <c r="AD122" s="564"/>
      <c r="AE122" s="564"/>
      <c r="AF122" s="564"/>
      <c r="AG122" s="564"/>
      <c r="AH122" s="564"/>
      <c r="AI122" s="564"/>
      <c r="AJ122" s="564"/>
      <c r="AK122" s="564"/>
      <c r="AL122" s="564"/>
      <c r="AM122" s="564"/>
      <c r="AN122" s="564"/>
      <c r="AO122" s="564"/>
      <c r="AP122" s="564"/>
      <c r="AQ122" s="699" t="s">
        <v>3017</v>
      </c>
      <c r="AR122" s="611"/>
      <c r="AS122" s="546"/>
      <c r="AT122" s="546"/>
      <c r="AU122" s="678"/>
      <c r="AV122" s="510"/>
      <c r="AW122" s="510"/>
      <c r="AX122" s="510"/>
      <c r="AY122" s="510"/>
      <c r="AZ122" s="510"/>
      <c r="BA122" s="510"/>
      <c r="BB122" s="510"/>
      <c r="BC122" s="510"/>
      <c r="BD122" s="510"/>
      <c r="BE122" s="510"/>
      <c r="BF122" s="510"/>
      <c r="BG122" s="510"/>
    </row>
    <row r="123" spans="1:59" ht="19.899999999999999" customHeight="1">
      <c r="A123" s="529">
        <v>42990</v>
      </c>
      <c r="B123" s="510" t="s">
        <v>2717</v>
      </c>
      <c r="C123" s="510" t="s">
        <v>2910</v>
      </c>
      <c r="D123" s="615" t="s">
        <v>2764</v>
      </c>
      <c r="E123" s="615" t="s">
        <v>2765</v>
      </c>
      <c r="G123" s="510">
        <f t="shared" si="12"/>
        <v>0</v>
      </c>
      <c r="H123" s="531">
        <f t="shared" si="13"/>
        <v>0</v>
      </c>
      <c r="I123" s="510" t="s">
        <v>2719</v>
      </c>
      <c r="J123" s="538">
        <v>5.2900000000000003E-2</v>
      </c>
      <c r="K123" s="538">
        <f t="shared" si="11"/>
        <v>5.2900000000000003E-2</v>
      </c>
      <c r="L123" s="536"/>
      <c r="M123" s="536">
        <v>0.08</v>
      </c>
      <c r="N123" s="536"/>
      <c r="O123" s="587" t="s">
        <v>3018</v>
      </c>
      <c r="P123" s="587"/>
      <c r="Q123" s="562">
        <v>1</v>
      </c>
      <c r="R123" s="562" t="s">
        <v>2978</v>
      </c>
      <c r="S123" s="569"/>
      <c r="T123" s="540" t="s">
        <v>2752</v>
      </c>
      <c r="U123" s="553" t="s">
        <v>2752</v>
      </c>
      <c r="V123" s="540"/>
      <c r="W123" s="535">
        <v>3.65</v>
      </c>
      <c r="X123" s="540" t="s">
        <v>3019</v>
      </c>
      <c r="Y123" s="540" t="s">
        <v>2981</v>
      </c>
      <c r="Z123" s="540"/>
      <c r="AA123" s="700">
        <v>0.5</v>
      </c>
      <c r="AB123" s="700">
        <v>0.5</v>
      </c>
      <c r="AC123" s="647" t="s">
        <v>2978</v>
      </c>
      <c r="AD123" s="682"/>
      <c r="AE123" s="682"/>
      <c r="AF123" s="647" t="s">
        <v>2978</v>
      </c>
      <c r="AG123" s="682"/>
      <c r="AH123" s="647" t="s">
        <v>2978</v>
      </c>
      <c r="AI123" s="647" t="s">
        <v>2978</v>
      </c>
      <c r="AJ123" s="700"/>
      <c r="AK123" s="700"/>
      <c r="AL123" s="700"/>
      <c r="AM123" s="700"/>
      <c r="AN123" s="700"/>
      <c r="AO123" s="700"/>
      <c r="AP123" s="700"/>
      <c r="AQ123" s="565"/>
      <c r="AR123" s="546"/>
      <c r="AS123" s="546"/>
      <c r="AT123" s="546" t="s">
        <v>2891</v>
      </c>
      <c r="AU123" s="678"/>
      <c r="AV123" s="510"/>
      <c r="AW123" s="510"/>
      <c r="AX123" s="510"/>
      <c r="AY123" s="510"/>
      <c r="AZ123" s="510"/>
      <c r="BA123" s="510"/>
      <c r="BB123" s="510"/>
      <c r="BC123" s="510"/>
      <c r="BD123" s="510"/>
      <c r="BE123" s="510"/>
      <c r="BF123" s="510"/>
      <c r="BG123" s="510"/>
    </row>
    <row r="124" spans="1:59" ht="19.899999999999999" customHeight="1">
      <c r="A124" s="529">
        <v>42990</v>
      </c>
      <c r="B124" s="510" t="s">
        <v>2717</v>
      </c>
      <c r="C124" s="510" t="s">
        <v>2910</v>
      </c>
      <c r="D124" s="510" t="s">
        <v>2764</v>
      </c>
      <c r="E124" s="510" t="s">
        <v>2202</v>
      </c>
      <c r="G124" s="510">
        <f t="shared" si="12"/>
        <v>0</v>
      </c>
      <c r="H124" s="531">
        <f t="shared" si="13"/>
        <v>0</v>
      </c>
      <c r="I124" s="510" t="s">
        <v>2719</v>
      </c>
      <c r="J124" s="538">
        <v>0.93</v>
      </c>
      <c r="K124" s="538">
        <f t="shared" si="11"/>
        <v>0.93</v>
      </c>
      <c r="L124" s="536"/>
      <c r="M124" s="536"/>
      <c r="N124" s="536"/>
      <c r="O124" s="618" t="s">
        <v>3020</v>
      </c>
      <c r="P124" s="618"/>
      <c r="Q124" s="562">
        <v>1</v>
      </c>
      <c r="R124" s="562"/>
      <c r="S124" s="569"/>
      <c r="T124" s="540"/>
      <c r="U124" s="540"/>
      <c r="V124" s="540"/>
      <c r="W124" s="540"/>
      <c r="X124" s="540"/>
      <c r="Y124" s="540"/>
      <c r="Z124" s="540"/>
      <c r="AA124" s="700"/>
      <c r="AB124" s="700"/>
      <c r="AC124" s="700"/>
      <c r="AD124" s="700"/>
      <c r="AE124" s="700"/>
      <c r="AF124" s="700"/>
      <c r="AG124" s="700"/>
      <c r="AH124" s="700"/>
      <c r="AI124" s="700"/>
      <c r="AJ124" s="700"/>
      <c r="AK124" s="700"/>
      <c r="AL124" s="700"/>
      <c r="AM124" s="700"/>
      <c r="AN124" s="700"/>
      <c r="AO124" s="700"/>
      <c r="AP124" s="700"/>
      <c r="AQ124" s="565"/>
      <c r="AR124" s="546"/>
      <c r="AS124" s="546"/>
      <c r="AT124" s="546"/>
      <c r="AU124" s="678"/>
      <c r="AV124" s="510"/>
      <c r="AW124" s="510"/>
      <c r="AX124" s="510"/>
      <c r="AY124" s="510"/>
      <c r="AZ124" s="510"/>
      <c r="BA124" s="510"/>
      <c r="BB124" s="510"/>
      <c r="BC124" s="510"/>
      <c r="BD124" s="510"/>
      <c r="BE124" s="510"/>
      <c r="BF124" s="510"/>
      <c r="BG124" s="510"/>
    </row>
    <row r="125" spans="1:59" ht="19.899999999999999" customHeight="1">
      <c r="A125" s="529">
        <v>42990</v>
      </c>
      <c r="B125" s="510" t="s">
        <v>2717</v>
      </c>
      <c r="C125" s="510" t="s">
        <v>2910</v>
      </c>
      <c r="D125" s="510" t="s">
        <v>2764</v>
      </c>
      <c r="E125" s="510" t="s">
        <v>2765</v>
      </c>
      <c r="G125" s="510">
        <f t="shared" si="12"/>
        <v>0</v>
      </c>
      <c r="H125" s="531">
        <f t="shared" si="13"/>
        <v>0</v>
      </c>
      <c r="I125" s="510" t="s">
        <v>2719</v>
      </c>
      <c r="J125" s="538">
        <v>0.45</v>
      </c>
      <c r="K125" s="538">
        <f t="shared" si="11"/>
        <v>0.45</v>
      </c>
      <c r="L125" s="536"/>
      <c r="M125" s="536"/>
      <c r="N125" s="536"/>
      <c r="O125" s="618" t="s">
        <v>3021</v>
      </c>
      <c r="P125" s="618"/>
      <c r="Q125" s="562">
        <v>1</v>
      </c>
      <c r="R125" s="562"/>
      <c r="S125" s="569"/>
      <c r="T125" s="540"/>
      <c r="U125" s="540"/>
      <c r="V125" s="540"/>
      <c r="W125" s="540"/>
      <c r="X125" s="540"/>
      <c r="Y125" s="540"/>
      <c r="Z125" s="540"/>
      <c r="AA125" s="700"/>
      <c r="AB125" s="700"/>
      <c r="AC125" s="700"/>
      <c r="AD125" s="700"/>
      <c r="AE125" s="700"/>
      <c r="AF125" s="700"/>
      <c r="AG125" s="700"/>
      <c r="AH125" s="700"/>
      <c r="AI125" s="700"/>
      <c r="AJ125" s="700"/>
      <c r="AK125" s="700"/>
      <c r="AL125" s="700"/>
      <c r="AM125" s="700"/>
      <c r="AN125" s="700"/>
      <c r="AO125" s="700"/>
      <c r="AP125" s="700"/>
      <c r="AQ125" s="565"/>
      <c r="AR125" s="546"/>
      <c r="AS125" s="546"/>
      <c r="AT125" s="546"/>
      <c r="AU125" s="678"/>
      <c r="AV125" s="510"/>
      <c r="AW125" s="510"/>
      <c r="AX125" s="510"/>
      <c r="AY125" s="510"/>
      <c r="AZ125" s="510"/>
      <c r="BA125" s="510"/>
      <c r="BB125" s="510"/>
      <c r="BC125" s="510"/>
      <c r="BD125" s="510"/>
      <c r="BE125" s="510"/>
      <c r="BF125" s="510"/>
      <c r="BG125" s="510"/>
    </row>
    <row r="126" spans="1:59" ht="19.899999999999999" customHeight="1">
      <c r="A126" s="529">
        <v>42990</v>
      </c>
      <c r="B126" s="510" t="s">
        <v>2717</v>
      </c>
      <c r="C126" s="510" t="s">
        <v>2910</v>
      </c>
      <c r="D126" s="510" t="s">
        <v>2837</v>
      </c>
      <c r="E126" s="510" t="s">
        <v>2838</v>
      </c>
      <c r="G126" s="510">
        <f t="shared" si="12"/>
        <v>0</v>
      </c>
      <c r="H126" s="531">
        <f t="shared" si="13"/>
        <v>0</v>
      </c>
      <c r="I126" s="510" t="s">
        <v>2719</v>
      </c>
      <c r="J126" s="538">
        <v>0.93800000000000017</v>
      </c>
      <c r="K126" s="538">
        <f t="shared" si="11"/>
        <v>0.93800000000000017</v>
      </c>
      <c r="L126" s="536"/>
      <c r="M126" s="536"/>
      <c r="N126" s="536"/>
      <c r="O126" s="618" t="s">
        <v>3022</v>
      </c>
      <c r="P126" s="618"/>
      <c r="Q126" s="562">
        <v>1</v>
      </c>
      <c r="R126" s="562"/>
      <c r="S126" s="569"/>
      <c r="T126" s="546"/>
      <c r="U126" s="546"/>
      <c r="V126" s="546"/>
      <c r="W126" s="546"/>
      <c r="X126" s="575"/>
      <c r="Y126" s="575"/>
      <c r="Z126" s="546"/>
      <c r="AA126" s="536"/>
      <c r="AB126" s="536"/>
      <c r="AC126" s="536"/>
      <c r="AD126" s="536"/>
      <c r="AE126" s="536"/>
      <c r="AF126" s="536"/>
      <c r="AG126" s="536"/>
      <c r="AH126" s="536"/>
      <c r="AI126" s="536"/>
      <c r="AJ126" s="536"/>
      <c r="AK126" s="536"/>
      <c r="AL126" s="536"/>
      <c r="AM126" s="536"/>
      <c r="AN126" s="536"/>
      <c r="AO126" s="536"/>
      <c r="AP126" s="536"/>
      <c r="AQ126" s="565"/>
      <c r="AR126" s="546"/>
      <c r="AS126" s="546"/>
      <c r="AT126" s="546"/>
      <c r="AU126" s="678"/>
      <c r="AV126" s="510"/>
      <c r="AW126" s="510"/>
      <c r="AX126" s="510"/>
      <c r="AY126" s="510"/>
      <c r="AZ126" s="510"/>
      <c r="BA126" s="510"/>
      <c r="BB126" s="510"/>
      <c r="BC126" s="510"/>
      <c r="BD126" s="510"/>
      <c r="BE126" s="510"/>
      <c r="BF126" s="510"/>
      <c r="BG126" s="510"/>
    </row>
    <row r="127" spans="1:59" ht="19.899999999999999" customHeight="1">
      <c r="A127" s="511"/>
      <c r="B127" s="511"/>
      <c r="C127" s="511"/>
      <c r="D127" s="511"/>
      <c r="E127" s="511"/>
      <c r="F127" s="511"/>
      <c r="G127" s="511"/>
      <c r="H127" s="513"/>
      <c r="I127" s="511"/>
      <c r="J127" s="701" t="s">
        <v>2884</v>
      </c>
      <c r="K127" s="701">
        <f>SUM(K128:K135)</f>
        <v>1.7364300000000004</v>
      </c>
      <c r="L127" s="521"/>
      <c r="M127" s="521"/>
      <c r="N127" s="521"/>
      <c r="O127" s="702" t="s">
        <v>3023</v>
      </c>
      <c r="P127" s="702"/>
      <c r="Q127" s="703">
        <v>1</v>
      </c>
      <c r="R127" s="703"/>
      <c r="S127" s="704"/>
      <c r="T127" s="515"/>
      <c r="U127" s="515"/>
      <c r="V127" s="515"/>
      <c r="W127" s="515"/>
      <c r="X127" s="521"/>
      <c r="Y127" s="521"/>
      <c r="Z127" s="521"/>
      <c r="AA127" s="521"/>
      <c r="AB127" s="521"/>
      <c r="AC127" s="521"/>
      <c r="AD127" s="521"/>
      <c r="AE127" s="521"/>
      <c r="AF127" s="521"/>
      <c r="AG127" s="521"/>
      <c r="AH127" s="521"/>
      <c r="AI127" s="521"/>
      <c r="AJ127" s="521"/>
      <c r="AK127" s="521"/>
      <c r="AL127" s="521"/>
      <c r="AM127" s="521"/>
      <c r="AN127" s="521"/>
      <c r="AO127" s="521"/>
      <c r="AP127" s="521"/>
      <c r="AQ127" s="515"/>
      <c r="AR127" s="521"/>
      <c r="AS127" s="515"/>
      <c r="AT127" s="515"/>
      <c r="AU127" s="523"/>
      <c r="AV127" s="510"/>
      <c r="AW127" s="510"/>
      <c r="AX127" s="510"/>
      <c r="AY127" s="510"/>
      <c r="AZ127" s="510"/>
      <c r="BA127" s="510"/>
      <c r="BB127" s="510"/>
      <c r="BC127" s="510"/>
      <c r="BD127" s="510"/>
      <c r="BE127" s="510"/>
      <c r="BF127" s="510"/>
      <c r="BG127" s="510"/>
    </row>
    <row r="128" spans="1:59" ht="28.15" customHeight="1">
      <c r="A128" s="529">
        <v>42990</v>
      </c>
      <c r="B128" s="510" t="s">
        <v>2717</v>
      </c>
      <c r="C128" s="510" t="s">
        <v>2886</v>
      </c>
      <c r="D128" s="510" t="s">
        <v>384</v>
      </c>
      <c r="E128" s="510" t="s">
        <v>2718</v>
      </c>
      <c r="G128" s="510">
        <f t="shared" si="12"/>
        <v>0</v>
      </c>
      <c r="H128" s="531">
        <f t="shared" ref="H128:H191" si="14">F128/J128</f>
        <v>0</v>
      </c>
      <c r="J128" s="536">
        <v>0.63029999999999997</v>
      </c>
      <c r="K128" s="536">
        <f t="shared" ref="K128:K135" si="15">J128*Q128</f>
        <v>0.63029999999999997</v>
      </c>
      <c r="L128" s="572" t="s">
        <v>3024</v>
      </c>
      <c r="M128" s="535">
        <v>1.0943000000000001</v>
      </c>
      <c r="N128" s="536" t="s">
        <v>3025</v>
      </c>
      <c r="O128" s="587" t="s">
        <v>3026</v>
      </c>
      <c r="P128" s="587"/>
      <c r="Q128" s="562">
        <v>1</v>
      </c>
      <c r="R128" s="562"/>
      <c r="S128" s="569">
        <v>0.96</v>
      </c>
      <c r="T128" s="540" t="s">
        <v>3027</v>
      </c>
      <c r="U128" s="540" t="s">
        <v>3027</v>
      </c>
      <c r="V128" s="540">
        <v>4.8</v>
      </c>
      <c r="W128" s="540">
        <v>5.2</v>
      </c>
      <c r="X128" s="540" t="s">
        <v>3028</v>
      </c>
      <c r="Y128" s="540" t="s">
        <v>3029</v>
      </c>
      <c r="Z128" s="540">
        <v>0.3</v>
      </c>
      <c r="AA128" s="542">
        <v>53</v>
      </c>
      <c r="AB128" s="542"/>
      <c r="AC128" s="542"/>
      <c r="AD128" s="542"/>
      <c r="AE128" s="542"/>
      <c r="AF128" s="705" t="s">
        <v>3030</v>
      </c>
      <c r="AG128" s="542"/>
      <c r="AH128" s="542"/>
      <c r="AI128" s="542"/>
      <c r="AJ128" s="542"/>
      <c r="AK128" s="542"/>
      <c r="AL128" s="542"/>
      <c r="AM128" s="542"/>
      <c r="AN128" s="542"/>
      <c r="AO128" s="542"/>
      <c r="AP128" s="542"/>
      <c r="AQ128" s="540"/>
      <c r="AR128" s="606" t="s">
        <v>3031</v>
      </c>
      <c r="AS128" s="567"/>
      <c r="AT128" s="535" t="s">
        <v>1196</v>
      </c>
      <c r="AU128" s="706"/>
      <c r="AV128" s="510"/>
      <c r="AW128" s="510"/>
      <c r="AX128" s="510"/>
      <c r="AY128" s="510"/>
      <c r="AZ128" s="510"/>
      <c r="BA128" s="510"/>
      <c r="BB128" s="510"/>
      <c r="BC128" s="510"/>
      <c r="BD128" s="510"/>
      <c r="BE128" s="510"/>
      <c r="BF128" s="510"/>
      <c r="BG128" s="510"/>
    </row>
    <row r="129" spans="1:59" ht="19.899999999999999" customHeight="1">
      <c r="A129" s="529">
        <v>42990</v>
      </c>
      <c r="B129" s="510" t="s">
        <v>2717</v>
      </c>
      <c r="C129" s="510" t="s">
        <v>2886</v>
      </c>
      <c r="D129" s="510" t="s">
        <v>2764</v>
      </c>
      <c r="E129" s="510" t="s">
        <v>2765</v>
      </c>
      <c r="G129" s="510">
        <f t="shared" si="12"/>
        <v>0</v>
      </c>
      <c r="H129" s="531">
        <f t="shared" si="14"/>
        <v>0</v>
      </c>
      <c r="I129" s="510" t="s">
        <v>2719</v>
      </c>
      <c r="J129" s="536">
        <v>2.0299999999999999E-2</v>
      </c>
      <c r="K129" s="536">
        <f t="shared" si="15"/>
        <v>0.40599999999999997</v>
      </c>
      <c r="L129" s="572"/>
      <c r="M129" s="535"/>
      <c r="N129" s="536"/>
      <c r="O129" s="587" t="s">
        <v>3032</v>
      </c>
      <c r="P129" s="587"/>
      <c r="Q129" s="562">
        <v>20</v>
      </c>
      <c r="R129" s="562"/>
      <c r="S129" s="569"/>
      <c r="T129" s="540"/>
      <c r="U129" s="540"/>
      <c r="V129" s="540"/>
      <c r="W129" s="540"/>
      <c r="X129" s="540"/>
      <c r="Y129" s="540"/>
      <c r="Z129" s="540"/>
      <c r="AA129" s="542"/>
      <c r="AB129" s="542"/>
      <c r="AC129" s="542"/>
      <c r="AD129" s="542"/>
      <c r="AE129" s="542"/>
      <c r="AF129" s="542"/>
      <c r="AG129" s="542"/>
      <c r="AH129" s="542"/>
      <c r="AI129" s="542"/>
      <c r="AJ129" s="542"/>
      <c r="AK129" s="542"/>
      <c r="AL129" s="542"/>
      <c r="AM129" s="542"/>
      <c r="AN129" s="542"/>
      <c r="AO129" s="542"/>
      <c r="AP129" s="542"/>
      <c r="AQ129" s="540"/>
      <c r="AR129" s="606"/>
      <c r="AS129" s="567"/>
      <c r="AT129" s="535"/>
      <c r="AU129" s="706"/>
      <c r="AV129" s="510"/>
      <c r="AW129" s="510"/>
      <c r="AX129" s="510"/>
      <c r="AY129" s="510"/>
      <c r="AZ129" s="510"/>
      <c r="BA129" s="510"/>
      <c r="BB129" s="510"/>
      <c r="BC129" s="510"/>
      <c r="BD129" s="510"/>
      <c r="BE129" s="510"/>
      <c r="BF129" s="510"/>
      <c r="BG129" s="510"/>
    </row>
    <row r="130" spans="1:59" ht="19.899999999999999" customHeight="1">
      <c r="A130" s="529">
        <v>42990</v>
      </c>
      <c r="B130" s="510" t="s">
        <v>2717</v>
      </c>
      <c r="C130" s="510" t="s">
        <v>2886</v>
      </c>
      <c r="D130" s="510" t="s">
        <v>2764</v>
      </c>
      <c r="E130" s="510" t="s">
        <v>2765</v>
      </c>
      <c r="G130" s="510">
        <f t="shared" si="12"/>
        <v>0</v>
      </c>
      <c r="H130" s="531">
        <f t="shared" si="14"/>
        <v>0</v>
      </c>
      <c r="J130" s="536">
        <v>0.38</v>
      </c>
      <c r="K130" s="536">
        <f t="shared" si="15"/>
        <v>0.38</v>
      </c>
      <c r="L130" s="572" t="s">
        <v>3033</v>
      </c>
      <c r="M130" s="535">
        <v>0.49</v>
      </c>
      <c r="N130" s="565" t="s">
        <v>3034</v>
      </c>
      <c r="O130" s="587" t="s">
        <v>3035</v>
      </c>
      <c r="P130" s="587"/>
      <c r="Q130" s="562">
        <v>1</v>
      </c>
      <c r="R130" s="562"/>
      <c r="S130" s="569"/>
      <c r="T130" s="540" t="s">
        <v>3036</v>
      </c>
      <c r="U130" s="540"/>
      <c r="V130" s="540"/>
      <c r="W130" s="540"/>
      <c r="X130" s="541" t="s">
        <v>3037</v>
      </c>
      <c r="Y130" s="541"/>
      <c r="Z130" s="540">
        <v>0.15</v>
      </c>
      <c r="AA130" s="564">
        <v>4</v>
      </c>
      <c r="AB130" s="564"/>
      <c r="AC130" s="564"/>
      <c r="AD130" s="564"/>
      <c r="AE130" s="564"/>
      <c r="AF130" s="564"/>
      <c r="AG130" s="564"/>
      <c r="AH130" s="564"/>
      <c r="AI130" s="564"/>
      <c r="AJ130" s="564"/>
      <c r="AK130" s="564"/>
      <c r="AL130" s="564"/>
      <c r="AM130" s="564"/>
      <c r="AN130" s="564"/>
      <c r="AO130" s="564"/>
      <c r="AP130" s="564"/>
      <c r="AQ130" s="540"/>
      <c r="AR130" s="606" t="s">
        <v>3038</v>
      </c>
      <c r="AS130" s="557"/>
      <c r="AT130" s="535"/>
      <c r="AU130" s="707"/>
      <c r="AV130" s="510"/>
      <c r="AW130" s="510"/>
      <c r="AX130" s="510"/>
      <c r="AY130" s="510"/>
      <c r="AZ130" s="510"/>
      <c r="BA130" s="510"/>
      <c r="BB130" s="510"/>
      <c r="BC130" s="510"/>
      <c r="BD130" s="510"/>
      <c r="BE130" s="510"/>
      <c r="BF130" s="510"/>
      <c r="BG130" s="510"/>
    </row>
    <row r="131" spans="1:59" ht="19.899999999999999" customHeight="1">
      <c r="A131" s="529">
        <v>42990</v>
      </c>
      <c r="B131" s="510" t="s">
        <v>2717</v>
      </c>
      <c r="C131" s="510" t="s">
        <v>2886</v>
      </c>
      <c r="D131" s="510" t="s">
        <v>2764</v>
      </c>
      <c r="E131" s="510" t="s">
        <v>2765</v>
      </c>
      <c r="G131" s="510">
        <f t="shared" si="12"/>
        <v>0</v>
      </c>
      <c r="H131" s="531">
        <f t="shared" si="14"/>
        <v>0</v>
      </c>
      <c r="J131" s="536">
        <v>9.4999999999999998E-3</v>
      </c>
      <c r="K131" s="536">
        <f t="shared" si="15"/>
        <v>9.4999999999999998E-3</v>
      </c>
      <c r="L131" s="536"/>
      <c r="M131" s="536">
        <v>7.6999999999999999E-2</v>
      </c>
      <c r="N131" s="536"/>
      <c r="O131" s="587" t="s">
        <v>3039</v>
      </c>
      <c r="P131" s="587"/>
      <c r="Q131" s="562">
        <v>1</v>
      </c>
      <c r="R131" s="562"/>
      <c r="S131" s="569"/>
      <c r="T131" s="684" t="s">
        <v>3040</v>
      </c>
      <c r="U131" s="684"/>
      <c r="V131" s="684"/>
      <c r="W131" s="684"/>
      <c r="X131" s="708" t="s">
        <v>3041</v>
      </c>
      <c r="Y131" s="708"/>
      <c r="Z131" s="540">
        <v>0.15</v>
      </c>
      <c r="AA131" s="564">
        <v>0.2</v>
      </c>
      <c r="AB131" s="564"/>
      <c r="AC131" s="564"/>
      <c r="AD131" s="564"/>
      <c r="AE131" s="564"/>
      <c r="AF131" s="564"/>
      <c r="AG131" s="564"/>
      <c r="AH131" s="564"/>
      <c r="AI131" s="564"/>
      <c r="AJ131" s="564"/>
      <c r="AK131" s="564"/>
      <c r="AL131" s="564"/>
      <c r="AM131" s="564"/>
      <c r="AN131" s="564"/>
      <c r="AO131" s="564"/>
      <c r="AP131" s="564"/>
      <c r="AQ131" s="540"/>
      <c r="AR131" s="709"/>
      <c r="AS131" s="655"/>
      <c r="AT131" s="535"/>
      <c r="AU131" s="707"/>
      <c r="AV131" s="510"/>
      <c r="AW131" s="510"/>
      <c r="AX131" s="510"/>
      <c r="AY131" s="510"/>
      <c r="AZ131" s="510"/>
      <c r="BA131" s="510"/>
      <c r="BB131" s="510"/>
      <c r="BC131" s="510"/>
      <c r="BD131" s="510"/>
      <c r="BE131" s="510"/>
      <c r="BF131" s="510"/>
      <c r="BG131" s="510"/>
    </row>
    <row r="132" spans="1:59" ht="19.899999999999999" customHeight="1">
      <c r="A132" s="529">
        <v>42990</v>
      </c>
      <c r="B132" s="510" t="s">
        <v>2717</v>
      </c>
      <c r="C132" s="510" t="s">
        <v>2886</v>
      </c>
      <c r="D132" s="510" t="s">
        <v>2764</v>
      </c>
      <c r="E132" s="510" t="s">
        <v>2765</v>
      </c>
      <c r="G132" s="510">
        <f t="shared" si="12"/>
        <v>0</v>
      </c>
      <c r="H132" s="531">
        <f t="shared" si="14"/>
        <v>0</v>
      </c>
      <c r="I132" s="510" t="s">
        <v>2818</v>
      </c>
      <c r="J132" s="536">
        <v>2.7899999999999999E-3</v>
      </c>
      <c r="K132" s="536">
        <f t="shared" si="15"/>
        <v>2.7899999999999999E-3</v>
      </c>
      <c r="L132" s="536"/>
      <c r="M132" s="536">
        <v>2.7899999999999999E-3</v>
      </c>
      <c r="N132" s="536"/>
      <c r="O132" s="587" t="s">
        <v>3042</v>
      </c>
      <c r="P132" s="587"/>
      <c r="Q132" s="562">
        <v>1</v>
      </c>
      <c r="R132" s="562"/>
      <c r="S132" s="569"/>
      <c r="T132" s="540" t="s">
        <v>68</v>
      </c>
      <c r="U132" s="540"/>
      <c r="V132" s="540"/>
      <c r="W132" s="540"/>
      <c r="X132" s="540" t="s">
        <v>3043</v>
      </c>
      <c r="Y132" s="540"/>
      <c r="Z132" s="540">
        <v>0.5</v>
      </c>
      <c r="AA132" s="564">
        <v>0.01</v>
      </c>
      <c r="AB132" s="564"/>
      <c r="AC132" s="564"/>
      <c r="AD132" s="564"/>
      <c r="AE132" s="564"/>
      <c r="AF132" s="564"/>
      <c r="AG132" s="564"/>
      <c r="AH132" s="564"/>
      <c r="AI132" s="564"/>
      <c r="AJ132" s="564"/>
      <c r="AK132" s="564"/>
      <c r="AL132" s="564"/>
      <c r="AM132" s="564"/>
      <c r="AN132" s="564"/>
      <c r="AO132" s="564"/>
      <c r="AP132" s="564"/>
      <c r="AQ132" s="680" t="s">
        <v>3044</v>
      </c>
      <c r="AR132" s="655"/>
      <c r="AS132" s="655"/>
      <c r="AT132" s="535"/>
      <c r="AU132" s="707"/>
      <c r="AV132" s="510"/>
      <c r="AW132" s="510"/>
      <c r="AX132" s="510"/>
      <c r="AY132" s="510"/>
      <c r="AZ132" s="510"/>
      <c r="BA132" s="510"/>
      <c r="BB132" s="510"/>
      <c r="BC132" s="510"/>
      <c r="BD132" s="510"/>
      <c r="BE132" s="510"/>
      <c r="BF132" s="510"/>
      <c r="BG132" s="510"/>
    </row>
    <row r="133" spans="1:59" ht="19.899999999999999" customHeight="1">
      <c r="A133" s="529">
        <v>42990</v>
      </c>
      <c r="B133" s="510" t="s">
        <v>2717</v>
      </c>
      <c r="C133" s="510" t="s">
        <v>2886</v>
      </c>
      <c r="D133" s="510" t="s">
        <v>2764</v>
      </c>
      <c r="E133" s="510" t="s">
        <v>2765</v>
      </c>
      <c r="G133" s="510">
        <f t="shared" si="12"/>
        <v>0</v>
      </c>
      <c r="H133" s="531">
        <f t="shared" si="14"/>
        <v>0</v>
      </c>
      <c r="I133" s="510" t="s">
        <v>3045</v>
      </c>
      <c r="J133" s="536">
        <v>3.4299999999999997E-2</v>
      </c>
      <c r="K133" s="536">
        <f t="shared" si="15"/>
        <v>6.8599999999999994E-2</v>
      </c>
      <c r="L133" s="536"/>
      <c r="M133" s="536">
        <f>0.0343*2</f>
        <v>6.8599999999999994E-2</v>
      </c>
      <c r="N133" s="536"/>
      <c r="O133" s="681" t="s">
        <v>3046</v>
      </c>
      <c r="P133" s="681"/>
      <c r="Q133" s="562">
        <v>2</v>
      </c>
      <c r="R133" s="562"/>
      <c r="S133" s="569"/>
      <c r="T133" s="540" t="s">
        <v>68</v>
      </c>
      <c r="U133" s="540"/>
      <c r="V133" s="540"/>
      <c r="W133" s="540"/>
      <c r="X133" s="540" t="s">
        <v>3047</v>
      </c>
      <c r="Y133" s="540"/>
      <c r="Z133" s="540">
        <v>0.15</v>
      </c>
      <c r="AA133" s="682">
        <v>0.04</v>
      </c>
      <c r="AB133" s="682"/>
      <c r="AC133" s="682"/>
      <c r="AD133" s="682"/>
      <c r="AE133" s="682"/>
      <c r="AF133" s="682"/>
      <c r="AG133" s="682"/>
      <c r="AH133" s="682"/>
      <c r="AI133" s="682"/>
      <c r="AJ133" s="682"/>
      <c r="AK133" s="682"/>
      <c r="AL133" s="682"/>
      <c r="AM133" s="682"/>
      <c r="AN133" s="682"/>
      <c r="AO133" s="682"/>
      <c r="AP133" s="682"/>
      <c r="AQ133" s="680" t="s">
        <v>3048</v>
      </c>
      <c r="AR133" s="655"/>
      <c r="AS133" s="655"/>
      <c r="AT133" s="535"/>
      <c r="AU133" s="707"/>
      <c r="AV133" s="510"/>
      <c r="AW133" s="510"/>
      <c r="AX133" s="510"/>
      <c r="AY133" s="510"/>
      <c r="AZ133" s="510"/>
      <c r="BA133" s="510"/>
      <c r="BB133" s="510"/>
      <c r="BC133" s="510"/>
      <c r="BD133" s="510"/>
      <c r="BE133" s="510"/>
      <c r="BF133" s="510"/>
      <c r="BG133" s="510"/>
    </row>
    <row r="134" spans="1:59" ht="19.899999999999999" customHeight="1">
      <c r="A134" s="529">
        <v>42990</v>
      </c>
      <c r="B134" s="510" t="s">
        <v>2717</v>
      </c>
      <c r="C134" s="510" t="s">
        <v>2886</v>
      </c>
      <c r="D134" s="510" t="s">
        <v>2764</v>
      </c>
      <c r="E134" s="510" t="s">
        <v>2202</v>
      </c>
      <c r="G134" s="510">
        <f t="shared" si="12"/>
        <v>0</v>
      </c>
      <c r="H134" s="531">
        <f t="shared" si="14"/>
        <v>0</v>
      </c>
      <c r="J134" s="536">
        <v>0.17924000000000001</v>
      </c>
      <c r="K134" s="536">
        <f t="shared" si="15"/>
        <v>0.17924000000000001</v>
      </c>
      <c r="L134" s="536"/>
      <c r="M134" s="536"/>
      <c r="N134" s="536"/>
      <c r="O134" s="618" t="s">
        <v>3049</v>
      </c>
      <c r="P134" s="618"/>
      <c r="Q134" s="562">
        <v>1</v>
      </c>
      <c r="R134" s="562"/>
      <c r="S134" s="569"/>
      <c r="T134" s="540"/>
      <c r="U134" s="540"/>
      <c r="V134" s="540"/>
      <c r="W134" s="540"/>
      <c r="X134" s="540"/>
      <c r="Y134" s="540"/>
      <c r="Z134" s="540"/>
      <c r="AA134" s="682"/>
      <c r="AB134" s="682"/>
      <c r="AC134" s="682"/>
      <c r="AD134" s="682"/>
      <c r="AE134" s="682"/>
      <c r="AF134" s="682"/>
      <c r="AG134" s="682"/>
      <c r="AH134" s="682"/>
      <c r="AI134" s="682"/>
      <c r="AJ134" s="682"/>
      <c r="AK134" s="682"/>
      <c r="AL134" s="682"/>
      <c r="AM134" s="682"/>
      <c r="AN134" s="682"/>
      <c r="AO134" s="682"/>
      <c r="AP134" s="682"/>
      <c r="AQ134" s="680"/>
      <c r="AR134" s="655"/>
      <c r="AS134" s="655"/>
      <c r="AT134" s="535"/>
      <c r="AU134" s="707"/>
      <c r="AV134" s="510"/>
      <c r="AW134" s="510"/>
      <c r="AX134" s="510"/>
      <c r="AY134" s="510"/>
      <c r="AZ134" s="510"/>
      <c r="BA134" s="510"/>
      <c r="BB134" s="510"/>
      <c r="BC134" s="510"/>
      <c r="BD134" s="510"/>
      <c r="BE134" s="510"/>
      <c r="BF134" s="510"/>
      <c r="BG134" s="510"/>
    </row>
    <row r="135" spans="1:59" ht="19.899999999999999" customHeight="1">
      <c r="A135" s="529">
        <v>42990</v>
      </c>
      <c r="B135" s="510" t="s">
        <v>2717</v>
      </c>
      <c r="C135" s="510" t="s">
        <v>2886</v>
      </c>
      <c r="D135" s="510" t="s">
        <v>2764</v>
      </c>
      <c r="E135" s="510" t="s">
        <v>2765</v>
      </c>
      <c r="G135" s="510">
        <f t="shared" si="12"/>
        <v>0</v>
      </c>
      <c r="H135" s="531">
        <f t="shared" si="14"/>
        <v>0</v>
      </c>
      <c r="J135" s="536">
        <v>0.06</v>
      </c>
      <c r="K135" s="536">
        <f t="shared" si="15"/>
        <v>0.06</v>
      </c>
      <c r="L135" s="536"/>
      <c r="M135" s="536"/>
      <c r="N135" s="536"/>
      <c r="O135" s="618" t="s">
        <v>3050</v>
      </c>
      <c r="P135" s="618"/>
      <c r="Q135" s="562">
        <v>1</v>
      </c>
      <c r="R135" s="562"/>
      <c r="S135" s="569"/>
      <c r="T135" s="540"/>
      <c r="U135" s="540"/>
      <c r="V135" s="540"/>
      <c r="W135" s="540"/>
      <c r="X135" s="540"/>
      <c r="Y135" s="540"/>
      <c r="Z135" s="540"/>
      <c r="AA135" s="682"/>
      <c r="AB135" s="682"/>
      <c r="AC135" s="682"/>
      <c r="AD135" s="682"/>
      <c r="AE135" s="682"/>
      <c r="AF135" s="682"/>
      <c r="AG135" s="682"/>
      <c r="AH135" s="682"/>
      <c r="AI135" s="682"/>
      <c r="AJ135" s="682"/>
      <c r="AK135" s="682"/>
      <c r="AL135" s="682"/>
      <c r="AM135" s="682"/>
      <c r="AN135" s="682"/>
      <c r="AO135" s="682"/>
      <c r="AP135" s="682"/>
      <c r="AQ135" s="680"/>
      <c r="AR135" s="655"/>
      <c r="AS135" s="655"/>
      <c r="AT135" s="535"/>
      <c r="AU135" s="707"/>
      <c r="AV135" s="510"/>
      <c r="AW135" s="510"/>
      <c r="AX135" s="510"/>
      <c r="AY135" s="510"/>
      <c r="AZ135" s="510"/>
      <c r="BA135" s="510"/>
      <c r="BB135" s="510"/>
      <c r="BC135" s="510"/>
      <c r="BD135" s="510"/>
      <c r="BE135" s="510"/>
      <c r="BF135" s="510"/>
      <c r="BG135" s="510"/>
    </row>
    <row r="136" spans="1:59" ht="19.899999999999999" customHeight="1">
      <c r="A136" s="511"/>
      <c r="B136" s="511"/>
      <c r="C136" s="511"/>
      <c r="D136" s="511"/>
      <c r="E136" s="511"/>
      <c r="F136" s="511"/>
      <c r="G136" s="663"/>
      <c r="H136" s="513"/>
      <c r="I136" s="511"/>
      <c r="J136" s="710" t="s">
        <v>3051</v>
      </c>
      <c r="K136" s="711">
        <f>SUM(K137:K164)</f>
        <v>10.221079699999997</v>
      </c>
      <c r="L136" s="521"/>
      <c r="M136" s="521"/>
      <c r="N136" s="521"/>
      <c r="O136" s="712" t="s">
        <v>3052</v>
      </c>
      <c r="P136" s="712"/>
      <c r="Q136" s="521">
        <v>1</v>
      </c>
      <c r="R136" s="521"/>
      <c r="S136" s="713"/>
      <c r="T136" s="714"/>
      <c r="U136" s="714"/>
      <c r="V136" s="714"/>
      <c r="W136" s="714"/>
      <c r="X136" s="517"/>
      <c r="Y136" s="517"/>
      <c r="Z136" s="517"/>
      <c r="AA136" s="715">
        <f>SUM(AA137:AA159)</f>
        <v>154.83000000000001</v>
      </c>
      <c r="AB136" s="715"/>
      <c r="AC136" s="715"/>
      <c r="AD136" s="715"/>
      <c r="AE136" s="715"/>
      <c r="AF136" s="715"/>
      <c r="AG136" s="715"/>
      <c r="AH136" s="715"/>
      <c r="AI136" s="715"/>
      <c r="AJ136" s="715"/>
      <c r="AK136" s="715"/>
      <c r="AL136" s="715"/>
      <c r="AM136" s="715"/>
      <c r="AN136" s="715"/>
      <c r="AO136" s="715"/>
      <c r="AP136" s="715"/>
      <c r="AQ136" s="515"/>
      <c r="AR136" s="516"/>
      <c r="AS136" s="517"/>
      <c r="AT136" s="517"/>
      <c r="AU136" s="716"/>
      <c r="AV136" s="510"/>
      <c r="AW136" s="510"/>
      <c r="AX136" s="510"/>
      <c r="AY136" s="510"/>
      <c r="AZ136" s="510"/>
      <c r="BA136" s="510"/>
      <c r="BB136" s="510"/>
      <c r="BC136" s="510"/>
      <c r="BD136" s="510"/>
      <c r="BE136" s="510"/>
      <c r="BF136" s="510"/>
      <c r="BG136" s="510"/>
    </row>
    <row r="137" spans="1:59" ht="25.5" customHeight="1">
      <c r="A137" s="529">
        <v>42990</v>
      </c>
      <c r="B137" s="510" t="s">
        <v>2717</v>
      </c>
      <c r="C137" s="510" t="s">
        <v>3051</v>
      </c>
      <c r="D137" s="510" t="s">
        <v>384</v>
      </c>
      <c r="E137" s="510" t="s">
        <v>2718</v>
      </c>
      <c r="F137" s="643"/>
      <c r="G137" s="510">
        <f>F137*Q137</f>
        <v>0</v>
      </c>
      <c r="H137" s="531">
        <f t="shared" si="14"/>
        <v>0</v>
      </c>
      <c r="J137" s="679">
        <v>1.2672000000000001</v>
      </c>
      <c r="K137" s="717">
        <f t="shared" ref="K137:K154" si="16">J137*Q137</f>
        <v>1.2672000000000001</v>
      </c>
      <c r="L137" s="646" t="s">
        <v>3053</v>
      </c>
      <c r="M137" s="717">
        <v>7.7514921000000001</v>
      </c>
      <c r="N137" s="536">
        <v>9.7100000000000009</v>
      </c>
      <c r="O137" s="537" t="s">
        <v>3054</v>
      </c>
      <c r="P137" s="537"/>
      <c r="Q137" s="562">
        <v>1</v>
      </c>
      <c r="R137" s="562"/>
      <c r="S137" s="569">
        <v>0.7</v>
      </c>
      <c r="T137" s="540" t="s">
        <v>88</v>
      </c>
      <c r="U137" s="540" t="s">
        <v>88</v>
      </c>
      <c r="V137" s="540">
        <v>4.7</v>
      </c>
      <c r="W137" s="540">
        <v>5.2</v>
      </c>
      <c r="X137" s="541" t="s">
        <v>3055</v>
      </c>
      <c r="Y137" s="541" t="s">
        <v>3056</v>
      </c>
      <c r="Z137" s="540">
        <v>0.8</v>
      </c>
      <c r="AA137" s="564">
        <v>130.80000000000001</v>
      </c>
      <c r="AB137" s="564"/>
      <c r="AC137" s="564"/>
      <c r="AD137" s="564"/>
      <c r="AE137" s="564"/>
      <c r="AF137" s="564">
        <v>110</v>
      </c>
      <c r="AG137" s="564"/>
      <c r="AH137" s="564"/>
      <c r="AI137" s="564"/>
      <c r="AJ137" s="564"/>
      <c r="AK137" s="564"/>
      <c r="AL137" s="564"/>
      <c r="AM137" s="564"/>
      <c r="AN137" s="564"/>
      <c r="AO137" s="564"/>
      <c r="AP137" s="564"/>
      <c r="AQ137" s="565"/>
      <c r="AR137" s="718" t="s">
        <v>3057</v>
      </c>
      <c r="AS137" s="567"/>
      <c r="AT137" s="554" t="s">
        <v>1196</v>
      </c>
      <c r="AU137" s="719"/>
      <c r="AV137" s="510"/>
      <c r="AW137" s="510"/>
      <c r="AX137" s="510"/>
      <c r="AY137" s="510"/>
      <c r="AZ137" s="510"/>
      <c r="BA137" s="510"/>
      <c r="BB137" s="510"/>
      <c r="BC137" s="510"/>
      <c r="BD137" s="510"/>
      <c r="BE137" s="510"/>
      <c r="BF137" s="510"/>
      <c r="BG137" s="510"/>
    </row>
    <row r="138" spans="1:59" ht="19.899999999999999" customHeight="1">
      <c r="A138" s="529">
        <v>42990</v>
      </c>
      <c r="B138" s="510" t="s">
        <v>2717</v>
      </c>
      <c r="C138" s="510" t="s">
        <v>3051</v>
      </c>
      <c r="D138" s="510" t="s">
        <v>384</v>
      </c>
      <c r="E138" s="510" t="s">
        <v>3058</v>
      </c>
      <c r="G138" s="510">
        <f t="shared" ref="G138:G170" si="17">F138*Q138</f>
        <v>0</v>
      </c>
      <c r="H138" s="531">
        <f t="shared" si="14"/>
        <v>0</v>
      </c>
      <c r="J138" s="536">
        <v>2</v>
      </c>
      <c r="K138" s="535">
        <f t="shared" si="16"/>
        <v>2</v>
      </c>
      <c r="L138" s="646"/>
      <c r="M138" s="535"/>
      <c r="N138" s="536"/>
      <c r="O138" s="537" t="s">
        <v>3059</v>
      </c>
      <c r="P138" s="537"/>
      <c r="Q138" s="562">
        <v>1</v>
      </c>
      <c r="R138" s="562"/>
      <c r="S138" s="569"/>
      <c r="T138" s="540"/>
      <c r="U138" s="540"/>
      <c r="V138" s="540"/>
      <c r="W138" s="540"/>
      <c r="X138" s="541"/>
      <c r="Y138" s="541"/>
      <c r="Z138" s="540"/>
      <c r="AA138" s="564"/>
      <c r="AB138" s="564"/>
      <c r="AC138" s="564"/>
      <c r="AD138" s="564"/>
      <c r="AE138" s="564"/>
      <c r="AF138" s="564"/>
      <c r="AG138" s="564"/>
      <c r="AH138" s="564"/>
      <c r="AI138" s="564"/>
      <c r="AJ138" s="564"/>
      <c r="AK138" s="564"/>
      <c r="AL138" s="564"/>
      <c r="AM138" s="564"/>
      <c r="AN138" s="564"/>
      <c r="AO138" s="564"/>
      <c r="AP138" s="564"/>
      <c r="AQ138" s="565"/>
      <c r="AR138" s="718"/>
      <c r="AS138" s="567"/>
      <c r="AT138" s="554"/>
      <c r="AU138" s="719"/>
      <c r="AV138" s="510"/>
      <c r="AW138" s="510"/>
      <c r="AX138" s="510"/>
      <c r="AY138" s="510"/>
      <c r="AZ138" s="510"/>
      <c r="BA138" s="510"/>
      <c r="BB138" s="510"/>
      <c r="BC138" s="510"/>
      <c r="BD138" s="510"/>
      <c r="BE138" s="510"/>
      <c r="BF138" s="510"/>
      <c r="BG138" s="510"/>
    </row>
    <row r="139" spans="1:59" ht="19.899999999999999" customHeight="1">
      <c r="A139" s="529">
        <v>42990</v>
      </c>
      <c r="B139" s="510" t="s">
        <v>2717</v>
      </c>
      <c r="C139" s="510" t="s">
        <v>3051</v>
      </c>
      <c r="D139" s="510" t="s">
        <v>384</v>
      </c>
      <c r="E139" s="510" t="s">
        <v>3058</v>
      </c>
      <c r="G139" s="510">
        <f t="shared" si="17"/>
        <v>0</v>
      </c>
      <c r="H139" s="531">
        <f t="shared" si="14"/>
        <v>0</v>
      </c>
      <c r="J139" s="536">
        <v>0.5</v>
      </c>
      <c r="K139" s="535">
        <f t="shared" si="16"/>
        <v>0.5</v>
      </c>
      <c r="L139" s="646"/>
      <c r="M139" s="535"/>
      <c r="N139" s="536"/>
      <c r="O139" s="537" t="s">
        <v>3060</v>
      </c>
      <c r="P139" s="537"/>
      <c r="Q139" s="562">
        <v>1</v>
      </c>
      <c r="R139" s="562"/>
      <c r="S139" s="569"/>
      <c r="T139" s="540"/>
      <c r="U139" s="540"/>
      <c r="V139" s="540"/>
      <c r="W139" s="540"/>
      <c r="X139" s="541"/>
      <c r="Y139" s="541"/>
      <c r="Z139" s="540"/>
      <c r="AA139" s="564"/>
      <c r="AB139" s="564"/>
      <c r="AC139" s="564"/>
      <c r="AD139" s="564"/>
      <c r="AE139" s="564"/>
      <c r="AF139" s="564"/>
      <c r="AG139" s="564"/>
      <c r="AH139" s="564"/>
      <c r="AI139" s="564"/>
      <c r="AJ139" s="564"/>
      <c r="AK139" s="564"/>
      <c r="AL139" s="564"/>
      <c r="AM139" s="564"/>
      <c r="AN139" s="564"/>
      <c r="AO139" s="564"/>
      <c r="AP139" s="564"/>
      <c r="AQ139" s="565"/>
      <c r="AR139" s="718"/>
      <c r="AS139" s="567"/>
      <c r="AT139" s="554"/>
      <c r="AU139" s="719"/>
      <c r="AV139" s="510"/>
      <c r="AW139" s="510"/>
      <c r="AX139" s="510"/>
      <c r="AY139" s="510"/>
      <c r="AZ139" s="510"/>
      <c r="BA139" s="510"/>
      <c r="BB139" s="510"/>
      <c r="BC139" s="510"/>
      <c r="BD139" s="510"/>
      <c r="BE139" s="510"/>
      <c r="BF139" s="510"/>
      <c r="BG139" s="510"/>
    </row>
    <row r="140" spans="1:59" ht="19.899999999999999" customHeight="1">
      <c r="A140" s="529">
        <v>42990</v>
      </c>
      <c r="B140" s="510" t="s">
        <v>2717</v>
      </c>
      <c r="C140" s="510" t="s">
        <v>3051</v>
      </c>
      <c r="D140" s="510" t="s">
        <v>384</v>
      </c>
      <c r="E140" s="510" t="s">
        <v>3058</v>
      </c>
      <c r="G140" s="510">
        <f t="shared" si="17"/>
        <v>0</v>
      </c>
      <c r="H140" s="531">
        <f t="shared" si="14"/>
        <v>0</v>
      </c>
      <c r="J140" s="536">
        <v>1.2</v>
      </c>
      <c r="K140" s="535">
        <f t="shared" si="16"/>
        <v>1.2</v>
      </c>
      <c r="L140" s="646"/>
      <c r="M140" s="535"/>
      <c r="N140" s="536"/>
      <c r="O140" s="537" t="s">
        <v>3061</v>
      </c>
      <c r="P140" s="537"/>
      <c r="Q140" s="562">
        <v>1</v>
      </c>
      <c r="R140" s="562"/>
      <c r="S140" s="569"/>
      <c r="T140" s="540"/>
      <c r="U140" s="540"/>
      <c r="V140" s="540"/>
      <c r="W140" s="540"/>
      <c r="X140" s="541"/>
      <c r="Y140" s="541"/>
      <c r="Z140" s="540"/>
      <c r="AA140" s="564"/>
      <c r="AB140" s="564"/>
      <c r="AC140" s="564"/>
      <c r="AD140" s="564"/>
      <c r="AE140" s="564"/>
      <c r="AF140" s="564"/>
      <c r="AG140" s="564"/>
      <c r="AH140" s="564"/>
      <c r="AI140" s="564"/>
      <c r="AJ140" s="564"/>
      <c r="AK140" s="564"/>
      <c r="AL140" s="564"/>
      <c r="AM140" s="564"/>
      <c r="AN140" s="564"/>
      <c r="AO140" s="564"/>
      <c r="AP140" s="564"/>
      <c r="AQ140" s="565"/>
      <c r="AR140" s="718"/>
      <c r="AS140" s="567"/>
      <c r="AT140" s="554"/>
      <c r="AU140" s="719"/>
      <c r="AV140" s="510"/>
      <c r="AW140" s="510"/>
      <c r="AX140" s="510"/>
      <c r="AY140" s="510"/>
      <c r="AZ140" s="510"/>
      <c r="BA140" s="510"/>
      <c r="BB140" s="510"/>
      <c r="BC140" s="510"/>
      <c r="BD140" s="510"/>
      <c r="BE140" s="510"/>
      <c r="BF140" s="510"/>
      <c r="BG140" s="510"/>
    </row>
    <row r="141" spans="1:59" ht="19.899999999999999" customHeight="1">
      <c r="A141" s="529">
        <v>42990</v>
      </c>
      <c r="B141" s="510" t="s">
        <v>2717</v>
      </c>
      <c r="C141" s="510" t="s">
        <v>3051</v>
      </c>
      <c r="D141" s="510" t="s">
        <v>384</v>
      </c>
      <c r="E141" s="510" t="s">
        <v>3058</v>
      </c>
      <c r="G141" s="510">
        <f t="shared" si="17"/>
        <v>0</v>
      </c>
      <c r="H141" s="531">
        <f t="shared" si="14"/>
        <v>0</v>
      </c>
      <c r="J141" s="536">
        <v>0.6</v>
      </c>
      <c r="K141" s="535">
        <f t="shared" si="16"/>
        <v>0.6</v>
      </c>
      <c r="L141" s="646"/>
      <c r="M141" s="535"/>
      <c r="N141" s="536"/>
      <c r="O141" s="537" t="s">
        <v>3062</v>
      </c>
      <c r="P141" s="537"/>
      <c r="Q141" s="562">
        <v>1</v>
      </c>
      <c r="R141" s="562"/>
      <c r="S141" s="569"/>
      <c r="T141" s="540"/>
      <c r="U141" s="540"/>
      <c r="V141" s="540"/>
      <c r="W141" s="540"/>
      <c r="X141" s="541"/>
      <c r="Y141" s="541"/>
      <c r="Z141" s="540"/>
      <c r="AA141" s="564"/>
      <c r="AB141" s="564"/>
      <c r="AC141" s="564"/>
      <c r="AD141" s="564"/>
      <c r="AE141" s="564"/>
      <c r="AF141" s="564"/>
      <c r="AG141" s="564"/>
      <c r="AH141" s="564"/>
      <c r="AI141" s="564"/>
      <c r="AJ141" s="564"/>
      <c r="AK141" s="564"/>
      <c r="AL141" s="564"/>
      <c r="AM141" s="564"/>
      <c r="AN141" s="564"/>
      <c r="AO141" s="564"/>
      <c r="AP141" s="564"/>
      <c r="AQ141" s="565"/>
      <c r="AR141" s="718"/>
      <c r="AS141" s="567"/>
      <c r="AT141" s="554"/>
      <c r="AU141" s="719"/>
      <c r="AV141" s="510"/>
      <c r="AW141" s="510"/>
      <c r="AX141" s="510"/>
      <c r="AY141" s="510"/>
      <c r="AZ141" s="510"/>
      <c r="BA141" s="510"/>
      <c r="BB141" s="510"/>
      <c r="BC141" s="510"/>
      <c r="BD141" s="510"/>
      <c r="BE141" s="510"/>
      <c r="BF141" s="510"/>
      <c r="BG141" s="510"/>
    </row>
    <row r="142" spans="1:59" ht="19.899999999999999" customHeight="1">
      <c r="A142" s="529">
        <v>42990</v>
      </c>
      <c r="B142" s="510" t="s">
        <v>2717</v>
      </c>
      <c r="C142" s="510" t="s">
        <v>3051</v>
      </c>
      <c r="D142" s="510" t="s">
        <v>384</v>
      </c>
      <c r="E142" s="510" t="s">
        <v>3058</v>
      </c>
      <c r="G142" s="510">
        <f t="shared" si="17"/>
        <v>0</v>
      </c>
      <c r="H142" s="531">
        <f t="shared" si="14"/>
        <v>0</v>
      </c>
      <c r="J142" s="536">
        <v>0.2</v>
      </c>
      <c r="K142" s="535">
        <f t="shared" si="16"/>
        <v>0.2</v>
      </c>
      <c r="L142" s="646"/>
      <c r="M142" s="535"/>
      <c r="N142" s="536"/>
      <c r="O142" s="537" t="s">
        <v>3063</v>
      </c>
      <c r="P142" s="537"/>
      <c r="Q142" s="562">
        <v>1</v>
      </c>
      <c r="R142" s="562"/>
      <c r="S142" s="569"/>
      <c r="T142" s="540"/>
      <c r="U142" s="540"/>
      <c r="V142" s="540"/>
      <c r="W142" s="540"/>
      <c r="X142" s="541"/>
      <c r="Y142" s="541"/>
      <c r="Z142" s="540"/>
      <c r="AA142" s="564"/>
      <c r="AB142" s="564"/>
      <c r="AC142" s="564"/>
      <c r="AD142" s="564"/>
      <c r="AE142" s="564"/>
      <c r="AF142" s="564"/>
      <c r="AG142" s="564"/>
      <c r="AH142" s="564"/>
      <c r="AI142" s="564"/>
      <c r="AJ142" s="564"/>
      <c r="AK142" s="564"/>
      <c r="AL142" s="564"/>
      <c r="AM142" s="564"/>
      <c r="AN142" s="564"/>
      <c r="AO142" s="564"/>
      <c r="AP142" s="564"/>
      <c r="AQ142" s="565"/>
      <c r="AR142" s="718"/>
      <c r="AS142" s="567"/>
      <c r="AT142" s="554"/>
      <c r="AU142" s="719"/>
      <c r="AV142" s="510"/>
      <c r="AW142" s="510"/>
      <c r="AX142" s="510"/>
      <c r="AY142" s="510"/>
      <c r="AZ142" s="510"/>
      <c r="BA142" s="510"/>
      <c r="BB142" s="510"/>
      <c r="BC142" s="510"/>
      <c r="BD142" s="510"/>
      <c r="BE142" s="510"/>
      <c r="BF142" s="510"/>
      <c r="BG142" s="510"/>
    </row>
    <row r="143" spans="1:59" ht="19.899999999999999" customHeight="1">
      <c r="A143" s="529">
        <v>42990</v>
      </c>
      <c r="B143" s="510" t="s">
        <v>2717</v>
      </c>
      <c r="C143" s="510" t="s">
        <v>3051</v>
      </c>
      <c r="D143" s="510" t="s">
        <v>2735</v>
      </c>
      <c r="E143" s="510" t="s">
        <v>2929</v>
      </c>
      <c r="G143" s="510">
        <f t="shared" si="17"/>
        <v>0</v>
      </c>
      <c r="H143" s="531">
        <f t="shared" si="14"/>
        <v>0</v>
      </c>
      <c r="J143" s="536">
        <v>0.2646</v>
      </c>
      <c r="K143" s="720">
        <f t="shared" si="16"/>
        <v>0.2646</v>
      </c>
      <c r="L143" s="536"/>
      <c r="M143" s="721">
        <v>0.26459998529411766</v>
      </c>
      <c r="N143" s="536"/>
      <c r="O143" s="670" t="s">
        <v>3064</v>
      </c>
      <c r="P143" s="670"/>
      <c r="Q143" s="562">
        <v>1</v>
      </c>
      <c r="R143" s="538">
        <v>95</v>
      </c>
      <c r="S143" s="539">
        <v>0.97</v>
      </c>
      <c r="T143" s="541" t="s">
        <v>3065</v>
      </c>
      <c r="U143" s="541" t="s">
        <v>3065</v>
      </c>
      <c r="V143" s="541"/>
      <c r="W143" s="541">
        <v>3.91</v>
      </c>
      <c r="X143" s="540" t="s">
        <v>3066</v>
      </c>
      <c r="Y143" s="540"/>
      <c r="Z143" s="540">
        <v>0.6</v>
      </c>
      <c r="AA143" s="542">
        <v>13</v>
      </c>
      <c r="AB143" s="542">
        <v>13</v>
      </c>
      <c r="AC143" s="542">
        <v>8</v>
      </c>
      <c r="AD143" s="542">
        <v>95</v>
      </c>
      <c r="AE143" s="542"/>
      <c r="AF143" s="542">
        <v>350</v>
      </c>
      <c r="AG143" s="542"/>
      <c r="AH143" s="542">
        <v>35</v>
      </c>
      <c r="AI143" s="542">
        <v>2</v>
      </c>
      <c r="AJ143" s="542"/>
      <c r="AK143" s="542"/>
      <c r="AL143" s="542"/>
      <c r="AM143" s="542"/>
      <c r="AN143" s="542"/>
      <c r="AO143" s="542"/>
      <c r="AP143" s="542"/>
      <c r="AQ143" s="565"/>
      <c r="AR143" s="722" t="s">
        <v>3067</v>
      </c>
      <c r="AS143" s="557"/>
      <c r="AT143" s="554" t="s">
        <v>1196</v>
      </c>
      <c r="AU143" s="723"/>
      <c r="AV143" s="510"/>
      <c r="AW143" s="510"/>
      <c r="AX143" s="510"/>
      <c r="AY143" s="510"/>
      <c r="AZ143" s="510"/>
      <c r="BA143" s="510"/>
      <c r="BB143" s="510"/>
      <c r="BC143" s="510"/>
      <c r="BD143" s="510"/>
      <c r="BE143" s="510"/>
      <c r="BF143" s="510"/>
      <c r="BG143" s="510"/>
    </row>
    <row r="144" spans="1:59" ht="19.899999999999999" customHeight="1">
      <c r="A144" s="529">
        <v>42990</v>
      </c>
      <c r="B144" s="510" t="s">
        <v>2717</v>
      </c>
      <c r="C144" s="510" t="s">
        <v>3051</v>
      </c>
      <c r="D144" s="510" t="s">
        <v>2735</v>
      </c>
      <c r="E144" s="510" t="s">
        <v>2929</v>
      </c>
      <c r="G144" s="510">
        <f t="shared" si="17"/>
        <v>0</v>
      </c>
      <c r="H144" s="531">
        <f t="shared" si="14"/>
        <v>0</v>
      </c>
      <c r="J144" s="536">
        <v>0.2646</v>
      </c>
      <c r="K144" s="536">
        <f t="shared" si="16"/>
        <v>0.2646</v>
      </c>
      <c r="L144" s="536"/>
      <c r="M144" s="721">
        <v>0.26263853235294116</v>
      </c>
      <c r="N144" s="536"/>
      <c r="O144" s="574" t="s">
        <v>3068</v>
      </c>
      <c r="P144" s="574"/>
      <c r="Q144" s="562">
        <v>1</v>
      </c>
      <c r="R144" s="538">
        <v>95</v>
      </c>
      <c r="S144" s="539">
        <v>0.97</v>
      </c>
      <c r="T144" s="541" t="s">
        <v>3069</v>
      </c>
      <c r="U144" s="541" t="s">
        <v>3069</v>
      </c>
      <c r="V144" s="541"/>
      <c r="W144" s="541">
        <v>3.91</v>
      </c>
      <c r="X144" s="540" t="s">
        <v>3070</v>
      </c>
      <c r="Y144" s="540"/>
      <c r="Z144" s="540">
        <v>0.6</v>
      </c>
      <c r="AA144" s="542">
        <v>7.8</v>
      </c>
      <c r="AB144" s="542">
        <v>7.8</v>
      </c>
      <c r="AC144" s="542">
        <v>8</v>
      </c>
      <c r="AD144" s="542">
        <v>95</v>
      </c>
      <c r="AE144" s="542"/>
      <c r="AF144" s="542">
        <v>350</v>
      </c>
      <c r="AG144" s="542"/>
      <c r="AH144" s="542">
        <v>42</v>
      </c>
      <c r="AI144" s="542">
        <v>2</v>
      </c>
      <c r="AJ144" s="542"/>
      <c r="AK144" s="542"/>
      <c r="AL144" s="542"/>
      <c r="AM144" s="542"/>
      <c r="AN144" s="542"/>
      <c r="AO144" s="542"/>
      <c r="AP144" s="542"/>
      <c r="AQ144" s="565"/>
      <c r="AR144" s="722" t="s">
        <v>3071</v>
      </c>
      <c r="AS144" s="724"/>
      <c r="AT144" s="554" t="s">
        <v>1196</v>
      </c>
      <c r="AU144" s="723"/>
      <c r="AV144" s="510"/>
      <c r="AW144" s="510"/>
      <c r="AX144" s="510"/>
      <c r="AY144" s="510"/>
      <c r="AZ144" s="510"/>
      <c r="BA144" s="510"/>
      <c r="BB144" s="510"/>
      <c r="BC144" s="510"/>
      <c r="BD144" s="510"/>
      <c r="BE144" s="510"/>
      <c r="BF144" s="510"/>
      <c r="BG144" s="510"/>
    </row>
    <row r="145" spans="1:59" ht="19.899999999999999" customHeight="1">
      <c r="A145" s="529">
        <v>42990</v>
      </c>
      <c r="B145" s="510" t="s">
        <v>2717</v>
      </c>
      <c r="C145" s="510" t="s">
        <v>3051</v>
      </c>
      <c r="D145" s="510" t="s">
        <v>2735</v>
      </c>
      <c r="E145" s="510" t="s">
        <v>2744</v>
      </c>
      <c r="G145" s="510">
        <f t="shared" si="17"/>
        <v>0</v>
      </c>
      <c r="H145" s="531">
        <f t="shared" si="14"/>
        <v>0</v>
      </c>
      <c r="J145" s="536">
        <v>0.1</v>
      </c>
      <c r="K145" s="535">
        <f t="shared" si="16"/>
        <v>0.1</v>
      </c>
      <c r="L145" s="536"/>
      <c r="M145" s="721"/>
      <c r="N145" s="536"/>
      <c r="O145" s="537" t="s">
        <v>3072</v>
      </c>
      <c r="P145" s="537"/>
      <c r="Q145" s="562">
        <v>1</v>
      </c>
      <c r="R145" s="562"/>
      <c r="S145" s="569"/>
      <c r="T145" s="541"/>
      <c r="U145" s="541"/>
      <c r="V145" s="541"/>
      <c r="W145" s="541"/>
      <c r="X145" s="540"/>
      <c r="Y145" s="540"/>
      <c r="Z145" s="540"/>
      <c r="AA145" s="542"/>
      <c r="AB145" s="542"/>
      <c r="AC145" s="542"/>
      <c r="AD145" s="542"/>
      <c r="AE145" s="542"/>
      <c r="AF145" s="542"/>
      <c r="AG145" s="542"/>
      <c r="AH145" s="542"/>
      <c r="AI145" s="542"/>
      <c r="AJ145" s="542"/>
      <c r="AK145" s="542"/>
      <c r="AL145" s="542"/>
      <c r="AM145" s="542"/>
      <c r="AN145" s="542"/>
      <c r="AO145" s="542"/>
      <c r="AP145" s="542"/>
      <c r="AQ145" s="565"/>
      <c r="AR145" s="722"/>
      <c r="AS145" s="724"/>
      <c r="AT145" s="554"/>
      <c r="AU145" s="723"/>
      <c r="AV145" s="510"/>
      <c r="AW145" s="510"/>
      <c r="AX145" s="510"/>
      <c r="AY145" s="510"/>
      <c r="AZ145" s="510"/>
      <c r="BA145" s="510"/>
      <c r="BB145" s="510"/>
      <c r="BC145" s="510"/>
      <c r="BD145" s="510"/>
      <c r="BE145" s="510"/>
      <c r="BF145" s="510"/>
      <c r="BG145" s="510"/>
    </row>
    <row r="146" spans="1:59" ht="19.899999999999999" customHeight="1">
      <c r="A146" s="529">
        <v>42990</v>
      </c>
      <c r="B146" s="510" t="s">
        <v>2717</v>
      </c>
      <c r="C146" s="510" t="s">
        <v>3051</v>
      </c>
      <c r="D146" s="510" t="s">
        <v>2735</v>
      </c>
      <c r="E146" s="510" t="s">
        <v>2744</v>
      </c>
      <c r="G146" s="510">
        <f t="shared" si="17"/>
        <v>0</v>
      </c>
      <c r="H146" s="531">
        <f t="shared" si="14"/>
        <v>0</v>
      </c>
      <c r="J146" s="536">
        <v>1.4999999999999999E-2</v>
      </c>
      <c r="K146" s="535">
        <f t="shared" si="16"/>
        <v>0.03</v>
      </c>
      <c r="L146" s="536"/>
      <c r="M146" s="721"/>
      <c r="N146" s="536"/>
      <c r="O146" s="537" t="s">
        <v>3073</v>
      </c>
      <c r="P146" s="537"/>
      <c r="Q146" s="562">
        <v>2</v>
      </c>
      <c r="R146" s="562"/>
      <c r="S146" s="569"/>
      <c r="T146" s="541"/>
      <c r="U146" s="541"/>
      <c r="V146" s="541"/>
      <c r="W146" s="541"/>
      <c r="X146" s="540"/>
      <c r="Y146" s="540"/>
      <c r="Z146" s="540"/>
      <c r="AA146" s="542"/>
      <c r="AB146" s="542"/>
      <c r="AC146" s="542"/>
      <c r="AD146" s="542"/>
      <c r="AE146" s="542"/>
      <c r="AF146" s="542"/>
      <c r="AG146" s="542"/>
      <c r="AH146" s="542"/>
      <c r="AI146" s="542"/>
      <c r="AJ146" s="542"/>
      <c r="AK146" s="542"/>
      <c r="AL146" s="542"/>
      <c r="AM146" s="542"/>
      <c r="AN146" s="542"/>
      <c r="AO146" s="542"/>
      <c r="AP146" s="542"/>
      <c r="AQ146" s="565"/>
      <c r="AR146" s="722"/>
      <c r="AS146" s="724"/>
      <c r="AT146" s="554"/>
      <c r="AU146" s="723"/>
      <c r="AV146" s="510"/>
      <c r="AW146" s="510"/>
      <c r="AX146" s="510"/>
      <c r="AY146" s="510"/>
      <c r="AZ146" s="510"/>
      <c r="BA146" s="510"/>
      <c r="BB146" s="510"/>
      <c r="BC146" s="510"/>
      <c r="BD146" s="510"/>
      <c r="BE146" s="510"/>
      <c r="BF146" s="510"/>
      <c r="BG146" s="510"/>
    </row>
    <row r="147" spans="1:59" ht="19.899999999999999" customHeight="1">
      <c r="A147" s="529">
        <v>42990</v>
      </c>
      <c r="B147" s="510" t="s">
        <v>2717</v>
      </c>
      <c r="C147" s="510" t="s">
        <v>3051</v>
      </c>
      <c r="D147" s="510" t="s">
        <v>2735</v>
      </c>
      <c r="E147" s="510" t="s">
        <v>2744</v>
      </c>
      <c r="G147" s="510">
        <f t="shared" si="17"/>
        <v>0</v>
      </c>
      <c r="H147" s="531">
        <f t="shared" si="14"/>
        <v>0</v>
      </c>
      <c r="J147" s="536">
        <v>0.01</v>
      </c>
      <c r="K147" s="535">
        <f t="shared" si="16"/>
        <v>0.02</v>
      </c>
      <c r="L147" s="536"/>
      <c r="M147" s="721"/>
      <c r="N147" s="536"/>
      <c r="O147" s="537" t="s">
        <v>3074</v>
      </c>
      <c r="P147" s="537"/>
      <c r="Q147" s="562">
        <v>2</v>
      </c>
      <c r="R147" s="562"/>
      <c r="S147" s="569"/>
      <c r="T147" s="541"/>
      <c r="U147" s="541"/>
      <c r="V147" s="541"/>
      <c r="W147" s="541"/>
      <c r="X147" s="540"/>
      <c r="Y147" s="540"/>
      <c r="Z147" s="540"/>
      <c r="AA147" s="542"/>
      <c r="AB147" s="542"/>
      <c r="AC147" s="542"/>
      <c r="AD147" s="542"/>
      <c r="AE147" s="542"/>
      <c r="AF147" s="542"/>
      <c r="AG147" s="542"/>
      <c r="AH147" s="542"/>
      <c r="AI147" s="542"/>
      <c r="AJ147" s="542"/>
      <c r="AK147" s="542"/>
      <c r="AL147" s="542"/>
      <c r="AM147" s="542"/>
      <c r="AN147" s="542"/>
      <c r="AO147" s="542"/>
      <c r="AP147" s="542"/>
      <c r="AQ147" s="565"/>
      <c r="AR147" s="722"/>
      <c r="AS147" s="724"/>
      <c r="AT147" s="554"/>
      <c r="AU147" s="723"/>
      <c r="AV147" s="510"/>
      <c r="AW147" s="510"/>
      <c r="AX147" s="510"/>
      <c r="AY147" s="510"/>
      <c r="AZ147" s="510"/>
      <c r="BA147" s="510"/>
      <c r="BB147" s="510"/>
      <c r="BC147" s="510"/>
      <c r="BD147" s="510"/>
      <c r="BE147" s="510"/>
      <c r="BF147" s="510"/>
      <c r="BG147" s="510"/>
    </row>
    <row r="148" spans="1:59" ht="19.899999999999999" customHeight="1">
      <c r="A148" s="529">
        <v>42990</v>
      </c>
      <c r="B148" s="510" t="s">
        <v>2717</v>
      </c>
      <c r="C148" s="510" t="s">
        <v>3051</v>
      </c>
      <c r="D148" s="510" t="s">
        <v>2735</v>
      </c>
      <c r="E148" s="510" t="s">
        <v>2744</v>
      </c>
      <c r="G148" s="510">
        <f t="shared" si="17"/>
        <v>0</v>
      </c>
      <c r="H148" s="531">
        <f t="shared" si="14"/>
        <v>0</v>
      </c>
      <c r="J148" s="536">
        <v>1.4999999999999999E-2</v>
      </c>
      <c r="K148" s="535">
        <f t="shared" si="16"/>
        <v>1.4999999999999999E-2</v>
      </c>
      <c r="L148" s="536"/>
      <c r="M148" s="721"/>
      <c r="N148" s="536"/>
      <c r="O148" s="537" t="s">
        <v>3075</v>
      </c>
      <c r="P148" s="537"/>
      <c r="Q148" s="562">
        <v>1</v>
      </c>
      <c r="R148" s="562"/>
      <c r="S148" s="569"/>
      <c r="T148" s="541"/>
      <c r="U148" s="541"/>
      <c r="V148" s="541"/>
      <c r="W148" s="541"/>
      <c r="X148" s="540"/>
      <c r="Y148" s="540"/>
      <c r="Z148" s="540"/>
      <c r="AA148" s="542"/>
      <c r="AB148" s="542"/>
      <c r="AC148" s="542"/>
      <c r="AD148" s="542"/>
      <c r="AE148" s="542"/>
      <c r="AF148" s="542"/>
      <c r="AG148" s="542"/>
      <c r="AH148" s="542"/>
      <c r="AI148" s="542"/>
      <c r="AJ148" s="542"/>
      <c r="AK148" s="542"/>
      <c r="AL148" s="542"/>
      <c r="AM148" s="542"/>
      <c r="AN148" s="542"/>
      <c r="AO148" s="542"/>
      <c r="AP148" s="542"/>
      <c r="AQ148" s="565"/>
      <c r="AR148" s="722"/>
      <c r="AS148" s="724"/>
      <c r="AT148" s="554"/>
      <c r="AU148" s="723"/>
      <c r="AV148" s="510"/>
      <c r="AW148" s="510"/>
      <c r="AX148" s="510"/>
      <c r="AY148" s="510"/>
      <c r="AZ148" s="510"/>
      <c r="BA148" s="510"/>
      <c r="BB148" s="510"/>
      <c r="BC148" s="510"/>
      <c r="BD148" s="510"/>
      <c r="BE148" s="510"/>
      <c r="BF148" s="510"/>
      <c r="BG148" s="510"/>
    </row>
    <row r="149" spans="1:59" ht="19.899999999999999" customHeight="1">
      <c r="A149" s="529">
        <v>42990</v>
      </c>
      <c r="B149" s="510" t="s">
        <v>2717</v>
      </c>
      <c r="C149" s="510" t="s">
        <v>3051</v>
      </c>
      <c r="D149" s="510" t="s">
        <v>2735</v>
      </c>
      <c r="E149" s="510" t="s">
        <v>2744</v>
      </c>
      <c r="G149" s="510">
        <f t="shared" si="17"/>
        <v>0</v>
      </c>
      <c r="H149" s="531">
        <f t="shared" si="14"/>
        <v>0</v>
      </c>
      <c r="J149" s="536">
        <v>0.1</v>
      </c>
      <c r="K149" s="535">
        <f t="shared" si="16"/>
        <v>0.1</v>
      </c>
      <c r="L149" s="536"/>
      <c r="M149" s="721"/>
      <c r="N149" s="536"/>
      <c r="O149" s="537" t="s">
        <v>3076</v>
      </c>
      <c r="P149" s="537"/>
      <c r="Q149" s="562">
        <v>1</v>
      </c>
      <c r="R149" s="562"/>
      <c r="S149" s="569"/>
      <c r="T149" s="541"/>
      <c r="U149" s="541"/>
      <c r="V149" s="541"/>
      <c r="W149" s="541"/>
      <c r="X149" s="540"/>
      <c r="Y149" s="540"/>
      <c r="Z149" s="540"/>
      <c r="AA149" s="542"/>
      <c r="AB149" s="542"/>
      <c r="AC149" s="542"/>
      <c r="AD149" s="542"/>
      <c r="AE149" s="542"/>
      <c r="AF149" s="542"/>
      <c r="AG149" s="542"/>
      <c r="AH149" s="542"/>
      <c r="AI149" s="542"/>
      <c r="AJ149" s="542"/>
      <c r="AK149" s="542"/>
      <c r="AL149" s="542"/>
      <c r="AM149" s="542"/>
      <c r="AN149" s="542"/>
      <c r="AO149" s="542"/>
      <c r="AP149" s="542"/>
      <c r="AQ149" s="565"/>
      <c r="AR149" s="722"/>
      <c r="AS149" s="724"/>
      <c r="AT149" s="554"/>
      <c r="AU149" s="723"/>
      <c r="AV149" s="510"/>
      <c r="AW149" s="510"/>
      <c r="AX149" s="510"/>
      <c r="AY149" s="510"/>
      <c r="AZ149" s="510"/>
      <c r="BA149" s="510"/>
      <c r="BB149" s="510"/>
      <c r="BC149" s="510"/>
      <c r="BD149" s="510"/>
      <c r="BE149" s="510"/>
      <c r="BF149" s="510"/>
      <c r="BG149" s="510"/>
    </row>
    <row r="150" spans="1:59" ht="19.899999999999999" customHeight="1">
      <c r="A150" s="529">
        <v>42990</v>
      </c>
      <c r="B150" s="510" t="s">
        <v>2717</v>
      </c>
      <c r="C150" s="510" t="s">
        <v>3051</v>
      </c>
      <c r="D150" s="510" t="s">
        <v>2887</v>
      </c>
      <c r="E150" s="510" t="s">
        <v>2765</v>
      </c>
      <c r="G150" s="510">
        <f t="shared" si="17"/>
        <v>0</v>
      </c>
      <c r="H150" s="531">
        <f t="shared" si="14"/>
        <v>0</v>
      </c>
      <c r="J150" s="565">
        <v>0.50749999999999995</v>
      </c>
      <c r="K150" s="565">
        <f t="shared" si="16"/>
        <v>0.50749999999999995</v>
      </c>
      <c r="L150" s="646" t="s">
        <v>3077</v>
      </c>
      <c r="M150" s="535">
        <v>0.65</v>
      </c>
      <c r="N150" s="536">
        <v>0.33</v>
      </c>
      <c r="O150" s="537" t="s">
        <v>3078</v>
      </c>
      <c r="P150" s="537"/>
      <c r="Q150" s="675">
        <v>1</v>
      </c>
      <c r="R150" s="538">
        <v>85</v>
      </c>
      <c r="S150" s="539">
        <v>0.85</v>
      </c>
      <c r="T150" s="553" t="s">
        <v>3079</v>
      </c>
      <c r="U150" s="553" t="s">
        <v>3079</v>
      </c>
      <c r="V150" s="553"/>
      <c r="W150" s="553" t="s">
        <v>2845</v>
      </c>
      <c r="X150" s="554" t="s">
        <v>3080</v>
      </c>
      <c r="Y150" s="554"/>
      <c r="Z150" s="554"/>
      <c r="AA150" s="647">
        <v>1.2</v>
      </c>
      <c r="AB150" s="647" t="s">
        <v>3081</v>
      </c>
      <c r="AC150" s="647" t="s">
        <v>2978</v>
      </c>
      <c r="AD150" s="647"/>
      <c r="AE150" s="647"/>
      <c r="AF150" s="647" t="s">
        <v>2978</v>
      </c>
      <c r="AG150" s="647"/>
      <c r="AH150" s="647" t="s">
        <v>2978</v>
      </c>
      <c r="AI150" s="647" t="s">
        <v>2978</v>
      </c>
      <c r="AJ150" s="647"/>
      <c r="AK150" s="647"/>
      <c r="AL150" s="647"/>
      <c r="AM150" s="647"/>
      <c r="AN150" s="647"/>
      <c r="AO150" s="647"/>
      <c r="AP150" s="647"/>
      <c r="AQ150" s="565"/>
      <c r="AR150" s="606" t="s">
        <v>3082</v>
      </c>
      <c r="AS150" s="724"/>
      <c r="AT150" s="554" t="s">
        <v>1196</v>
      </c>
      <c r="AU150" s="723"/>
      <c r="AV150" s="510"/>
      <c r="AW150" s="510"/>
      <c r="AX150" s="510"/>
      <c r="AY150" s="510"/>
      <c r="AZ150" s="510"/>
      <c r="BA150" s="510"/>
      <c r="BB150" s="510"/>
      <c r="BC150" s="510"/>
      <c r="BD150" s="510"/>
      <c r="BE150" s="510"/>
      <c r="BF150" s="510"/>
      <c r="BG150" s="510"/>
    </row>
    <row r="151" spans="1:59" ht="31.5" customHeight="1">
      <c r="A151" s="529">
        <v>42990</v>
      </c>
      <c r="B151" s="510" t="s">
        <v>2717</v>
      </c>
      <c r="C151" s="510" t="s">
        <v>3051</v>
      </c>
      <c r="D151" s="510" t="s">
        <v>2887</v>
      </c>
      <c r="E151" s="510" t="s">
        <v>2765</v>
      </c>
      <c r="G151" s="510">
        <f t="shared" si="17"/>
        <v>0</v>
      </c>
      <c r="H151" s="531">
        <f t="shared" si="14"/>
        <v>0</v>
      </c>
      <c r="J151" s="565">
        <v>0.15224999999999997</v>
      </c>
      <c r="K151" s="565">
        <f t="shared" si="16"/>
        <v>0.30449999999999994</v>
      </c>
      <c r="L151" s="646" t="s">
        <v>3083</v>
      </c>
      <c r="M151" s="535">
        <f>0.25*2</f>
        <v>0.5</v>
      </c>
      <c r="N151" s="536"/>
      <c r="O151" s="587" t="s">
        <v>3084</v>
      </c>
      <c r="P151" s="587"/>
      <c r="Q151" s="675">
        <v>2</v>
      </c>
      <c r="R151" s="538">
        <v>85</v>
      </c>
      <c r="S151" s="539">
        <v>0.85</v>
      </c>
      <c r="T151" s="541" t="s">
        <v>3079</v>
      </c>
      <c r="U151" s="553" t="s">
        <v>3079</v>
      </c>
      <c r="V151" s="541"/>
      <c r="W151" s="553" t="s">
        <v>2845</v>
      </c>
      <c r="X151" s="540" t="s">
        <v>3085</v>
      </c>
      <c r="Y151" s="540"/>
      <c r="Z151" s="540"/>
      <c r="AA151" s="564">
        <v>1.2</v>
      </c>
      <c r="AB151" s="647" t="s">
        <v>3086</v>
      </c>
      <c r="AC151" s="647" t="s">
        <v>2978</v>
      </c>
      <c r="AD151" s="564"/>
      <c r="AE151" s="564"/>
      <c r="AF151" s="647" t="s">
        <v>2978</v>
      </c>
      <c r="AG151" s="564"/>
      <c r="AH151" s="647" t="s">
        <v>2978</v>
      </c>
      <c r="AI151" s="647" t="s">
        <v>2978</v>
      </c>
      <c r="AJ151" s="564"/>
      <c r="AK151" s="564"/>
      <c r="AL151" s="564"/>
      <c r="AM151" s="564"/>
      <c r="AN151" s="564"/>
      <c r="AO151" s="564"/>
      <c r="AP151" s="564"/>
      <c r="AQ151" s="565"/>
      <c r="AR151" s="606" t="s">
        <v>3087</v>
      </c>
      <c r="AS151" s="709"/>
      <c r="AT151" s="554" t="s">
        <v>2891</v>
      </c>
      <c r="AU151" s="725"/>
      <c r="AV151" s="510"/>
      <c r="AW151" s="510"/>
      <c r="AX151" s="510"/>
      <c r="AY151" s="510"/>
      <c r="AZ151" s="510"/>
      <c r="BA151" s="510"/>
      <c r="BB151" s="510"/>
      <c r="BC151" s="510"/>
      <c r="BD151" s="510"/>
      <c r="BE151" s="510"/>
      <c r="BF151" s="510"/>
      <c r="BG151" s="510"/>
    </row>
    <row r="152" spans="1:59" ht="19.899999999999999" customHeight="1">
      <c r="A152" s="529">
        <v>42990</v>
      </c>
      <c r="B152" s="510" t="s">
        <v>2717</v>
      </c>
      <c r="C152" s="510" t="s">
        <v>3051</v>
      </c>
      <c r="D152" s="510" t="s">
        <v>2764</v>
      </c>
      <c r="E152" s="510" t="s">
        <v>2765</v>
      </c>
      <c r="G152" s="510">
        <f t="shared" si="17"/>
        <v>0</v>
      </c>
      <c r="H152" s="531">
        <f t="shared" si="14"/>
        <v>0</v>
      </c>
      <c r="J152" s="536">
        <v>0.19792499999999999</v>
      </c>
      <c r="K152" s="536">
        <f t="shared" si="16"/>
        <v>0.19792499999999999</v>
      </c>
      <c r="L152" s="536"/>
      <c r="M152" s="536">
        <v>0.19500000000000001</v>
      </c>
      <c r="N152" s="536"/>
      <c r="O152" s="726" t="s">
        <v>3088</v>
      </c>
      <c r="P152" s="726"/>
      <c r="Q152" s="562">
        <v>1</v>
      </c>
      <c r="R152" s="562"/>
      <c r="S152" s="569"/>
      <c r="T152" s="540" t="s">
        <v>3036</v>
      </c>
      <c r="U152" s="540"/>
      <c r="V152" s="540"/>
      <c r="W152" s="540"/>
      <c r="X152" s="540" t="s">
        <v>3089</v>
      </c>
      <c r="Y152" s="540"/>
      <c r="Z152" s="540"/>
      <c r="AA152" s="727">
        <v>0.08</v>
      </c>
      <c r="AB152" s="727"/>
      <c r="AC152" s="727"/>
      <c r="AD152" s="727"/>
      <c r="AE152" s="727"/>
      <c r="AF152" s="727"/>
      <c r="AG152" s="727"/>
      <c r="AH152" s="727"/>
      <c r="AI152" s="727"/>
      <c r="AJ152" s="727"/>
      <c r="AK152" s="727"/>
      <c r="AL152" s="727"/>
      <c r="AM152" s="727"/>
      <c r="AN152" s="727"/>
      <c r="AO152" s="727"/>
      <c r="AP152" s="727"/>
      <c r="AQ152" s="565"/>
      <c r="AR152" s="611" t="s">
        <v>3090</v>
      </c>
      <c r="AS152" s="709"/>
      <c r="AT152" s="554"/>
      <c r="AU152" s="725"/>
      <c r="AV152" s="510"/>
      <c r="AW152" s="510"/>
      <c r="AX152" s="510"/>
      <c r="AY152" s="510"/>
      <c r="AZ152" s="510"/>
      <c r="BA152" s="510"/>
      <c r="BB152" s="510"/>
      <c r="BC152" s="510"/>
      <c r="BD152" s="510"/>
      <c r="BE152" s="510"/>
      <c r="BF152" s="510"/>
      <c r="BG152" s="510"/>
    </row>
    <row r="153" spans="1:59" ht="19.899999999999999" customHeight="1">
      <c r="A153" s="529">
        <v>42990</v>
      </c>
      <c r="B153" s="510" t="s">
        <v>2717</v>
      </c>
      <c r="C153" s="510" t="s">
        <v>3051</v>
      </c>
      <c r="D153" s="510" t="s">
        <v>2764</v>
      </c>
      <c r="E153" s="510" t="s">
        <v>2765</v>
      </c>
      <c r="G153" s="510">
        <f t="shared" si="17"/>
        <v>0</v>
      </c>
      <c r="H153" s="531">
        <f t="shared" si="14"/>
        <v>0</v>
      </c>
      <c r="I153" s="510" t="s">
        <v>2963</v>
      </c>
      <c r="J153" s="536">
        <v>4.8719999999999999E-2</v>
      </c>
      <c r="K153" s="536">
        <f t="shared" si="16"/>
        <v>4.8719999999999999E-2</v>
      </c>
      <c r="L153" s="536"/>
      <c r="M153" s="536">
        <v>5.3999999999999999E-2</v>
      </c>
      <c r="N153" s="536"/>
      <c r="O153" s="660" t="s">
        <v>3091</v>
      </c>
      <c r="P153" s="709"/>
      <c r="Q153" s="575">
        <v>1</v>
      </c>
      <c r="R153" s="575"/>
      <c r="S153" s="584"/>
      <c r="T153" s="554" t="s">
        <v>2965</v>
      </c>
      <c r="U153" s="554"/>
      <c r="V153" s="554"/>
      <c r="W153" s="554"/>
      <c r="X153" s="554" t="s">
        <v>3092</v>
      </c>
      <c r="Y153" s="554"/>
      <c r="Z153" s="554">
        <v>1</v>
      </c>
      <c r="AA153" s="677">
        <v>0.15</v>
      </c>
      <c r="AB153" s="677"/>
      <c r="AC153" s="677"/>
      <c r="AD153" s="677"/>
      <c r="AE153" s="677"/>
      <c r="AF153" s="677"/>
      <c r="AG153" s="677"/>
      <c r="AH153" s="677"/>
      <c r="AI153" s="677"/>
      <c r="AJ153" s="677"/>
      <c r="AK153" s="677"/>
      <c r="AL153" s="677"/>
      <c r="AM153" s="677"/>
      <c r="AN153" s="677"/>
      <c r="AO153" s="677"/>
      <c r="AP153" s="677"/>
      <c r="AQ153" s="565"/>
      <c r="AR153" s="660" t="s">
        <v>2967</v>
      </c>
      <c r="AS153" s="709"/>
      <c r="AT153" s="554"/>
      <c r="AU153" s="725"/>
    </row>
    <row r="154" spans="1:59" ht="19.899999999999999" customHeight="1">
      <c r="A154" s="529">
        <v>42990</v>
      </c>
      <c r="B154" s="510" t="s">
        <v>2717</v>
      </c>
      <c r="C154" s="510" t="s">
        <v>3051</v>
      </c>
      <c r="D154" s="510" t="s">
        <v>2764</v>
      </c>
      <c r="E154" s="510" t="s">
        <v>2765</v>
      </c>
      <c r="G154" s="510">
        <f t="shared" si="17"/>
        <v>0</v>
      </c>
      <c r="H154" s="531">
        <f t="shared" si="14"/>
        <v>0</v>
      </c>
      <c r="I154" s="510" t="s">
        <v>2963</v>
      </c>
      <c r="J154" s="536">
        <v>6.3538999999999998E-2</v>
      </c>
      <c r="K154" s="536">
        <f t="shared" si="16"/>
        <v>0.127078</v>
      </c>
      <c r="L154" s="536"/>
      <c r="M154" s="536">
        <v>0.16</v>
      </c>
      <c r="N154" s="536"/>
      <c r="O154" s="660" t="s">
        <v>3093</v>
      </c>
      <c r="P154" s="709"/>
      <c r="Q154" s="575">
        <v>2</v>
      </c>
      <c r="R154" s="575"/>
      <c r="S154" s="584"/>
      <c r="T154" s="554" t="s">
        <v>2965</v>
      </c>
      <c r="U154" s="554"/>
      <c r="V154" s="554"/>
      <c r="W154" s="554"/>
      <c r="X154" s="554" t="s">
        <v>3094</v>
      </c>
      <c r="Y154" s="554"/>
      <c r="Z154" s="554">
        <v>1</v>
      </c>
      <c r="AA154" s="677">
        <v>0.15</v>
      </c>
      <c r="AB154" s="677"/>
      <c r="AC154" s="677"/>
      <c r="AD154" s="677"/>
      <c r="AE154" s="677"/>
      <c r="AF154" s="677"/>
      <c r="AG154" s="677"/>
      <c r="AH154" s="677"/>
      <c r="AI154" s="677"/>
      <c r="AJ154" s="677"/>
      <c r="AK154" s="677"/>
      <c r="AL154" s="677"/>
      <c r="AM154" s="677"/>
      <c r="AN154" s="677"/>
      <c r="AO154" s="677"/>
      <c r="AP154" s="677"/>
      <c r="AQ154" s="565"/>
      <c r="AR154" s="660" t="s">
        <v>2967</v>
      </c>
      <c r="AS154" s="709"/>
      <c r="AT154" s="554"/>
      <c r="AU154" s="725"/>
    </row>
    <row r="155" spans="1:59" ht="19.899999999999999" customHeight="1">
      <c r="A155" s="529">
        <v>42990</v>
      </c>
      <c r="B155" s="510" t="s">
        <v>2717</v>
      </c>
      <c r="C155" s="510" t="s">
        <v>3051</v>
      </c>
      <c r="D155" s="510" t="s">
        <v>2764</v>
      </c>
      <c r="E155" s="510" t="s">
        <v>2765</v>
      </c>
      <c r="G155" s="510">
        <f t="shared" si="17"/>
        <v>0</v>
      </c>
      <c r="H155" s="531">
        <f t="shared" si="14"/>
        <v>0</v>
      </c>
      <c r="I155" s="510" t="s">
        <v>2963</v>
      </c>
      <c r="J155" s="536">
        <v>2.6349399999999999E-2</v>
      </c>
      <c r="K155" s="536">
        <f>J155/Q155</f>
        <v>1.3174699999999999E-2</v>
      </c>
      <c r="L155" s="536"/>
      <c r="M155" s="536">
        <v>0.08</v>
      </c>
      <c r="N155" s="536" t="s">
        <v>2981</v>
      </c>
      <c r="O155" s="604" t="s">
        <v>3095</v>
      </c>
      <c r="P155" s="604"/>
      <c r="Q155" s="541">
        <v>2</v>
      </c>
      <c r="R155" s="541"/>
      <c r="S155" s="697"/>
      <c r="T155" s="540" t="s">
        <v>2992</v>
      </c>
      <c r="U155" s="540"/>
      <c r="V155" s="540"/>
      <c r="W155" s="540"/>
      <c r="X155" s="540" t="s">
        <v>3096</v>
      </c>
      <c r="Y155" s="540"/>
      <c r="Z155" s="540">
        <v>0.1</v>
      </c>
      <c r="AA155" s="564">
        <v>0.1</v>
      </c>
      <c r="AB155" s="564"/>
      <c r="AC155" s="564"/>
      <c r="AD155" s="564"/>
      <c r="AE155" s="564"/>
      <c r="AF155" s="564"/>
      <c r="AG155" s="564"/>
      <c r="AH155" s="564"/>
      <c r="AI155" s="564"/>
      <c r="AJ155" s="564"/>
      <c r="AK155" s="564"/>
      <c r="AL155" s="564"/>
      <c r="AM155" s="564"/>
      <c r="AN155" s="564"/>
      <c r="AO155" s="564"/>
      <c r="AP155" s="564"/>
      <c r="AQ155" s="540" t="s">
        <v>3097</v>
      </c>
      <c r="AR155" s="611" t="s">
        <v>3098</v>
      </c>
      <c r="AS155" s="709"/>
      <c r="AT155" s="554"/>
      <c r="AU155" s="725"/>
    </row>
    <row r="156" spans="1:59" ht="19.899999999999999" customHeight="1">
      <c r="A156" s="529">
        <v>42990</v>
      </c>
      <c r="B156" s="510" t="s">
        <v>2717</v>
      </c>
      <c r="C156" s="510" t="s">
        <v>3051</v>
      </c>
      <c r="D156" s="510" t="s">
        <v>2764</v>
      </c>
      <c r="E156" s="510" t="s">
        <v>2765</v>
      </c>
      <c r="G156" s="510">
        <f t="shared" si="17"/>
        <v>0</v>
      </c>
      <c r="H156" s="531">
        <f t="shared" si="14"/>
        <v>0</v>
      </c>
      <c r="J156" s="536">
        <v>2.3344999999999998E-3</v>
      </c>
      <c r="K156" s="536">
        <f t="shared" ref="K156:K164" si="18">J156*Q156</f>
        <v>2.3344999999999998E-3</v>
      </c>
      <c r="L156" s="536"/>
      <c r="M156" s="536">
        <v>2.3E-3</v>
      </c>
      <c r="N156" s="536"/>
      <c r="O156" s="587" t="s">
        <v>3099</v>
      </c>
      <c r="P156" s="587"/>
      <c r="Q156" s="562">
        <v>1</v>
      </c>
      <c r="R156" s="562"/>
      <c r="S156" s="569"/>
      <c r="T156" s="540" t="s">
        <v>3100</v>
      </c>
      <c r="U156" s="540"/>
      <c r="V156" s="540"/>
      <c r="W156" s="540"/>
      <c r="X156" s="540" t="s">
        <v>2825</v>
      </c>
      <c r="Y156" s="540"/>
      <c r="Z156" s="540"/>
      <c r="AA156" s="682">
        <v>0.01</v>
      </c>
      <c r="AB156" s="682"/>
      <c r="AC156" s="682"/>
      <c r="AD156" s="682"/>
      <c r="AE156" s="682"/>
      <c r="AF156" s="682"/>
      <c r="AG156" s="682"/>
      <c r="AH156" s="682"/>
      <c r="AI156" s="682"/>
      <c r="AJ156" s="682"/>
      <c r="AK156" s="682"/>
      <c r="AL156" s="682"/>
      <c r="AM156" s="682"/>
      <c r="AN156" s="682"/>
      <c r="AO156" s="682"/>
      <c r="AP156" s="682"/>
      <c r="AQ156" s="540" t="s">
        <v>3101</v>
      </c>
      <c r="AR156" s="611" t="s">
        <v>3102</v>
      </c>
      <c r="AS156" s="709"/>
      <c r="AT156" s="554"/>
      <c r="AU156" s="725"/>
    </row>
    <row r="157" spans="1:59" ht="19.899999999999999" customHeight="1">
      <c r="A157" s="529">
        <v>42990</v>
      </c>
      <c r="B157" s="510" t="s">
        <v>2717</v>
      </c>
      <c r="C157" s="510" t="s">
        <v>3051</v>
      </c>
      <c r="D157" s="510" t="s">
        <v>2764</v>
      </c>
      <c r="E157" s="510" t="s">
        <v>2765</v>
      </c>
      <c r="G157" s="510">
        <f t="shared" si="17"/>
        <v>0</v>
      </c>
      <c r="H157" s="531">
        <f t="shared" si="14"/>
        <v>0</v>
      </c>
      <c r="J157" s="536">
        <v>4.9734999999999996E-3</v>
      </c>
      <c r="K157" s="536">
        <f t="shared" si="18"/>
        <v>1.9893999999999998E-2</v>
      </c>
      <c r="L157" s="536"/>
      <c r="M157" s="536">
        <v>1.9599999999999999E-2</v>
      </c>
      <c r="N157" s="536"/>
      <c r="O157" s="728" t="s">
        <v>3103</v>
      </c>
      <c r="P157" s="729"/>
      <c r="Q157" s="675">
        <v>4</v>
      </c>
      <c r="R157" s="675"/>
      <c r="S157" s="676"/>
      <c r="T157" s="684" t="s">
        <v>3100</v>
      </c>
      <c r="U157" s="684"/>
      <c r="V157" s="684"/>
      <c r="W157" s="684"/>
      <c r="X157" s="684" t="s">
        <v>3104</v>
      </c>
      <c r="Y157" s="684"/>
      <c r="Z157" s="684"/>
      <c r="AA157" s="730">
        <v>0.12</v>
      </c>
      <c r="AB157" s="730"/>
      <c r="AC157" s="730"/>
      <c r="AD157" s="730"/>
      <c r="AE157" s="730"/>
      <c r="AF157" s="730"/>
      <c r="AG157" s="730"/>
      <c r="AH157" s="730"/>
      <c r="AI157" s="730"/>
      <c r="AJ157" s="730"/>
      <c r="AK157" s="730"/>
      <c r="AL157" s="730"/>
      <c r="AM157" s="730"/>
      <c r="AN157" s="730"/>
      <c r="AO157" s="730"/>
      <c r="AP157" s="730"/>
      <c r="AQ157" s="540" t="s">
        <v>1268</v>
      </c>
      <c r="AR157" s="731" t="s">
        <v>3102</v>
      </c>
      <c r="AS157" s="655"/>
      <c r="AT157" s="535"/>
      <c r="AU157" s="707"/>
    </row>
    <row r="158" spans="1:59" s="615" customFormat="1" ht="19.899999999999999" customHeight="1">
      <c r="A158" s="529">
        <v>42990</v>
      </c>
      <c r="B158" s="510" t="s">
        <v>2717</v>
      </c>
      <c r="C158" s="510" t="s">
        <v>3051</v>
      </c>
      <c r="D158" s="510" t="s">
        <v>2764</v>
      </c>
      <c r="E158" s="510" t="s">
        <v>2765</v>
      </c>
      <c r="F158" s="510"/>
      <c r="G158" s="510">
        <f t="shared" si="17"/>
        <v>0</v>
      </c>
      <c r="H158" s="531">
        <f t="shared" si="14"/>
        <v>0</v>
      </c>
      <c r="I158" s="510"/>
      <c r="J158" s="535">
        <v>2.0300000000000002E-2</v>
      </c>
      <c r="K158" s="535">
        <f t="shared" si="18"/>
        <v>0.10150000000000001</v>
      </c>
      <c r="L158" s="535"/>
      <c r="M158" s="535">
        <v>0.1</v>
      </c>
      <c r="N158" s="535"/>
      <c r="O158" s="681" t="s">
        <v>3105</v>
      </c>
      <c r="P158" s="614"/>
      <c r="Q158" s="562">
        <v>5</v>
      </c>
      <c r="R158" s="562"/>
      <c r="S158" s="569"/>
      <c r="T158" s="540" t="s">
        <v>3106</v>
      </c>
      <c r="U158" s="540"/>
      <c r="V158" s="540"/>
      <c r="W158" s="540"/>
      <c r="X158" s="540" t="s">
        <v>3107</v>
      </c>
      <c r="Y158" s="540"/>
      <c r="Z158" s="540"/>
      <c r="AA158" s="564">
        <v>0.12</v>
      </c>
      <c r="AB158" s="564"/>
      <c r="AC158" s="564"/>
      <c r="AD158" s="564"/>
      <c r="AE158" s="564"/>
      <c r="AF158" s="564"/>
      <c r="AG158" s="564"/>
      <c r="AH158" s="564"/>
      <c r="AI158" s="564"/>
      <c r="AJ158" s="564"/>
      <c r="AK158" s="564"/>
      <c r="AL158" s="564"/>
      <c r="AM158" s="564"/>
      <c r="AN158" s="564"/>
      <c r="AO158" s="564"/>
      <c r="AP158" s="564"/>
      <c r="AQ158" s="540" t="s">
        <v>3108</v>
      </c>
      <c r="AR158" s="611" t="s">
        <v>3109</v>
      </c>
      <c r="AS158" s="655"/>
      <c r="AT158" s="535"/>
      <c r="AU158" s="707"/>
      <c r="AV158" s="620"/>
      <c r="AW158" s="620"/>
      <c r="AX158" s="620"/>
      <c r="AY158" s="620"/>
      <c r="AZ158" s="620"/>
      <c r="BA158" s="620"/>
      <c r="BB158" s="620"/>
      <c r="BC158" s="620"/>
      <c r="BD158" s="620"/>
      <c r="BE158" s="620"/>
      <c r="BF158" s="620"/>
      <c r="BG158" s="620"/>
    </row>
    <row r="159" spans="1:59" s="615" customFormat="1" ht="19.899999999999999" customHeight="1">
      <c r="A159" s="529">
        <v>42990</v>
      </c>
      <c r="B159" s="510" t="s">
        <v>2717</v>
      </c>
      <c r="C159" s="510" t="s">
        <v>3051</v>
      </c>
      <c r="D159" s="510" t="s">
        <v>2764</v>
      </c>
      <c r="E159" s="510" t="s">
        <v>2765</v>
      </c>
      <c r="F159" s="510"/>
      <c r="G159" s="510">
        <f t="shared" si="17"/>
        <v>0</v>
      </c>
      <c r="H159" s="531">
        <f t="shared" si="14"/>
        <v>0</v>
      </c>
      <c r="I159" s="510" t="s">
        <v>3110</v>
      </c>
      <c r="J159" s="535">
        <v>2.5374999999999998E-2</v>
      </c>
      <c r="K159" s="535">
        <f t="shared" si="18"/>
        <v>0.12687499999999999</v>
      </c>
      <c r="L159" s="535"/>
      <c r="M159" s="535">
        <v>0.125</v>
      </c>
      <c r="N159" s="535"/>
      <c r="O159" s="604" t="s">
        <v>3111</v>
      </c>
      <c r="P159" s="604"/>
      <c r="Q159" s="541">
        <v>5</v>
      </c>
      <c r="R159" s="541"/>
      <c r="S159" s="697"/>
      <c r="T159" s="540"/>
      <c r="U159" s="540"/>
      <c r="V159" s="540"/>
      <c r="W159" s="540"/>
      <c r="X159" s="540"/>
      <c r="Y159" s="540"/>
      <c r="Z159" s="540"/>
      <c r="AA159" s="564">
        <v>0.1</v>
      </c>
      <c r="AB159" s="564"/>
      <c r="AC159" s="564"/>
      <c r="AD159" s="564"/>
      <c r="AE159" s="564"/>
      <c r="AF159" s="564"/>
      <c r="AG159" s="564"/>
      <c r="AH159" s="564"/>
      <c r="AI159" s="564"/>
      <c r="AJ159" s="564"/>
      <c r="AK159" s="564"/>
      <c r="AL159" s="564"/>
      <c r="AM159" s="564"/>
      <c r="AN159" s="564"/>
      <c r="AO159" s="564"/>
      <c r="AP159" s="564"/>
      <c r="AQ159" s="540" t="s">
        <v>3112</v>
      </c>
      <c r="AR159" s="614" t="s">
        <v>3113</v>
      </c>
      <c r="AS159" s="543"/>
      <c r="AT159" s="543"/>
      <c r="AU159" s="568"/>
      <c r="AV159" s="620"/>
      <c r="AW159" s="620"/>
      <c r="AX159" s="620"/>
      <c r="AY159" s="620"/>
      <c r="AZ159" s="620"/>
      <c r="BA159" s="620"/>
      <c r="BB159" s="620"/>
      <c r="BC159" s="620"/>
      <c r="BD159" s="620"/>
      <c r="BE159" s="620"/>
      <c r="BF159" s="620"/>
      <c r="BG159" s="620"/>
    </row>
    <row r="160" spans="1:59" s="615" customFormat="1" ht="19.899999999999999" customHeight="1">
      <c r="A160" s="529">
        <v>42990</v>
      </c>
      <c r="B160" s="510" t="s">
        <v>2717</v>
      </c>
      <c r="C160" s="510" t="s">
        <v>3051</v>
      </c>
      <c r="D160" s="510" t="s">
        <v>2764</v>
      </c>
      <c r="E160" s="510" t="s">
        <v>2765</v>
      </c>
      <c r="F160" s="510"/>
      <c r="G160" s="510">
        <f t="shared" si="17"/>
        <v>0</v>
      </c>
      <c r="H160" s="531">
        <f t="shared" si="14"/>
        <v>0</v>
      </c>
      <c r="I160" s="510"/>
      <c r="J160" s="535">
        <v>2.5374999999999998E-2</v>
      </c>
      <c r="K160" s="535">
        <f t="shared" si="18"/>
        <v>0.12687499999999999</v>
      </c>
      <c r="L160" s="535"/>
      <c r="M160" s="535">
        <v>0.05</v>
      </c>
      <c r="N160" s="535"/>
      <c r="O160" s="604" t="s">
        <v>3114</v>
      </c>
      <c r="P160" s="604"/>
      <c r="Q160" s="541">
        <v>5</v>
      </c>
      <c r="R160" s="541"/>
      <c r="S160" s="697"/>
      <c r="T160" s="540" t="s">
        <v>305</v>
      </c>
      <c r="U160" s="540" t="s">
        <v>3115</v>
      </c>
      <c r="V160" s="540"/>
      <c r="W160" s="540"/>
      <c r="X160" s="540" t="s">
        <v>3116</v>
      </c>
      <c r="Y160" s="540"/>
      <c r="Z160" s="540"/>
      <c r="AA160" s="564"/>
      <c r="AB160" s="564"/>
      <c r="AC160" s="564"/>
      <c r="AD160" s="564"/>
      <c r="AE160" s="564"/>
      <c r="AF160" s="564"/>
      <c r="AG160" s="564"/>
      <c r="AH160" s="564"/>
      <c r="AI160" s="564"/>
      <c r="AJ160" s="564"/>
      <c r="AK160" s="564"/>
      <c r="AL160" s="564"/>
      <c r="AM160" s="564"/>
      <c r="AN160" s="564"/>
      <c r="AO160" s="564"/>
      <c r="AP160" s="564"/>
      <c r="AQ160" s="540" t="s">
        <v>3117</v>
      </c>
      <c r="AR160" s="614"/>
      <c r="AS160" s="543"/>
      <c r="AT160" s="543"/>
      <c r="AU160" s="568"/>
      <c r="AV160" s="620"/>
      <c r="AW160" s="620"/>
      <c r="AX160" s="620"/>
      <c r="AY160" s="620"/>
      <c r="AZ160" s="620"/>
      <c r="BA160" s="620"/>
      <c r="BB160" s="620"/>
      <c r="BC160" s="620"/>
      <c r="BD160" s="620"/>
      <c r="BE160" s="620"/>
      <c r="BF160" s="620"/>
      <c r="BG160" s="620"/>
    </row>
    <row r="161" spans="1:65" ht="19.899999999999999" customHeight="1">
      <c r="A161" s="529">
        <v>42990</v>
      </c>
      <c r="B161" s="510" t="s">
        <v>2717</v>
      </c>
      <c r="C161" s="510" t="s">
        <v>3051</v>
      </c>
      <c r="D161" s="510" t="s">
        <v>2764</v>
      </c>
      <c r="E161" s="510" t="s">
        <v>2765</v>
      </c>
      <c r="F161" s="643"/>
      <c r="G161" s="510">
        <f t="shared" si="17"/>
        <v>0</v>
      </c>
      <c r="H161" s="531">
        <f t="shared" si="14"/>
        <v>0</v>
      </c>
      <c r="J161" s="679">
        <v>0.23030349999999997</v>
      </c>
      <c r="K161" s="679">
        <f t="shared" si="18"/>
        <v>0.23030349999999997</v>
      </c>
      <c r="L161" s="572" t="s">
        <v>3118</v>
      </c>
      <c r="M161" s="535">
        <v>0.14000000000000001</v>
      </c>
      <c r="N161" s="536"/>
      <c r="O161" s="604" t="s">
        <v>3119</v>
      </c>
      <c r="P161" s="614"/>
      <c r="Q161" s="541">
        <v>1</v>
      </c>
      <c r="R161" s="541"/>
      <c r="S161" s="697"/>
      <c r="T161" s="540" t="s">
        <v>3120</v>
      </c>
      <c r="U161" s="540"/>
      <c r="V161" s="540"/>
      <c r="W161" s="540"/>
      <c r="X161" s="540" t="s">
        <v>3121</v>
      </c>
      <c r="Y161" s="540"/>
      <c r="Z161" s="540">
        <v>0.15</v>
      </c>
      <c r="AA161" s="564">
        <v>0.15</v>
      </c>
      <c r="AB161" s="564"/>
      <c r="AC161" s="564"/>
      <c r="AD161" s="564"/>
      <c r="AE161" s="564"/>
      <c r="AF161" s="564"/>
      <c r="AG161" s="564"/>
      <c r="AH161" s="564"/>
      <c r="AI161" s="564"/>
      <c r="AJ161" s="564"/>
      <c r="AK161" s="564"/>
      <c r="AL161" s="564"/>
      <c r="AM161" s="564"/>
      <c r="AN161" s="564"/>
      <c r="AO161" s="564"/>
      <c r="AP161" s="564"/>
      <c r="AQ161" s="565"/>
      <c r="AR161" s="732" t="s">
        <v>3122</v>
      </c>
      <c r="AS161" s="565"/>
      <c r="AT161" s="565"/>
      <c r="AU161" s="602"/>
    </row>
    <row r="162" spans="1:65" ht="19.899999999999999" customHeight="1">
      <c r="A162" s="529">
        <v>42990</v>
      </c>
      <c r="B162" s="510" t="s">
        <v>2717</v>
      </c>
      <c r="C162" s="510" t="s">
        <v>3051</v>
      </c>
      <c r="D162" s="510" t="s">
        <v>2764</v>
      </c>
      <c r="E162" s="510" t="s">
        <v>2202</v>
      </c>
      <c r="G162" s="510">
        <f t="shared" si="17"/>
        <v>0</v>
      </c>
      <c r="H162" s="531">
        <f t="shared" si="14"/>
        <v>0</v>
      </c>
      <c r="J162" s="536">
        <v>0.85</v>
      </c>
      <c r="K162" s="535">
        <f t="shared" si="18"/>
        <v>0.85</v>
      </c>
      <c r="L162" s="572"/>
      <c r="M162" s="535"/>
      <c r="N162" s="536"/>
      <c r="O162" s="618" t="s">
        <v>3123</v>
      </c>
      <c r="P162" s="618"/>
      <c r="Q162" s="541">
        <v>1</v>
      </c>
      <c r="R162" s="541"/>
      <c r="S162" s="697"/>
      <c r="T162" s="540"/>
      <c r="U162" s="540"/>
      <c r="V162" s="540"/>
      <c r="W162" s="540"/>
      <c r="X162" s="540"/>
      <c r="Y162" s="540"/>
      <c r="Z162" s="540"/>
      <c r="AA162" s="564"/>
      <c r="AB162" s="564"/>
      <c r="AC162" s="564"/>
      <c r="AD162" s="564"/>
      <c r="AE162" s="564"/>
      <c r="AF162" s="564"/>
      <c r="AG162" s="564"/>
      <c r="AH162" s="564"/>
      <c r="AI162" s="564"/>
      <c r="AJ162" s="564"/>
      <c r="AK162" s="564"/>
      <c r="AL162" s="564"/>
      <c r="AM162" s="564"/>
      <c r="AN162" s="564"/>
      <c r="AO162" s="564"/>
      <c r="AP162" s="564"/>
      <c r="AQ162" s="565"/>
      <c r="AR162" s="732"/>
      <c r="AS162" s="565"/>
      <c r="AT162" s="565"/>
      <c r="AU162" s="602"/>
    </row>
    <row r="163" spans="1:65" ht="19.899999999999999" customHeight="1">
      <c r="A163" s="529">
        <v>42990</v>
      </c>
      <c r="B163" s="510" t="s">
        <v>2717</v>
      </c>
      <c r="C163" s="510" t="s">
        <v>3051</v>
      </c>
      <c r="D163" s="510" t="s">
        <v>2764</v>
      </c>
      <c r="E163" s="510" t="s">
        <v>2765</v>
      </c>
      <c r="G163" s="510">
        <f t="shared" si="17"/>
        <v>0</v>
      </c>
      <c r="H163" s="531">
        <f t="shared" si="14"/>
        <v>0</v>
      </c>
      <c r="J163" s="536">
        <v>0.45</v>
      </c>
      <c r="K163" s="535">
        <f t="shared" si="18"/>
        <v>0.45</v>
      </c>
      <c r="L163" s="572"/>
      <c r="M163" s="535"/>
      <c r="N163" s="536"/>
      <c r="O163" s="618" t="s">
        <v>3124</v>
      </c>
      <c r="P163" s="618"/>
      <c r="Q163" s="541">
        <v>1</v>
      </c>
      <c r="R163" s="541"/>
      <c r="S163" s="697"/>
      <c r="T163" s="540"/>
      <c r="U163" s="540"/>
      <c r="V163" s="540"/>
      <c r="W163" s="540"/>
      <c r="X163" s="540"/>
      <c r="Y163" s="540"/>
      <c r="Z163" s="540"/>
      <c r="AA163" s="564"/>
      <c r="AB163" s="564"/>
      <c r="AC163" s="564"/>
      <c r="AD163" s="564"/>
      <c r="AE163" s="564"/>
      <c r="AF163" s="564"/>
      <c r="AG163" s="564"/>
      <c r="AH163" s="564"/>
      <c r="AI163" s="564"/>
      <c r="AJ163" s="564"/>
      <c r="AK163" s="564"/>
      <c r="AL163" s="564"/>
      <c r="AM163" s="564"/>
      <c r="AN163" s="564"/>
      <c r="AO163" s="564"/>
      <c r="AP163" s="564"/>
      <c r="AQ163" s="565"/>
      <c r="AR163" s="732"/>
      <c r="AS163" s="565"/>
      <c r="AT163" s="565"/>
      <c r="AU163" s="602"/>
    </row>
    <row r="164" spans="1:65" ht="19.899999999999999" customHeight="1">
      <c r="A164" s="529">
        <v>42990</v>
      </c>
      <c r="B164" s="510" t="s">
        <v>2717</v>
      </c>
      <c r="C164" s="510" t="s">
        <v>3051</v>
      </c>
      <c r="D164" s="510" t="s">
        <v>2837</v>
      </c>
      <c r="E164" s="510" t="s">
        <v>2838</v>
      </c>
      <c r="G164" s="510">
        <f t="shared" si="17"/>
        <v>0</v>
      </c>
      <c r="H164" s="531">
        <f t="shared" si="14"/>
        <v>0</v>
      </c>
      <c r="J164" s="536">
        <v>0.55300000000000005</v>
      </c>
      <c r="K164" s="535">
        <f t="shared" si="18"/>
        <v>0.55300000000000005</v>
      </c>
      <c r="L164" s="536"/>
      <c r="M164" s="536"/>
      <c r="N164" s="536"/>
      <c r="O164" s="618" t="s">
        <v>3125</v>
      </c>
      <c r="P164" s="618"/>
      <c r="Q164" s="541">
        <v>1</v>
      </c>
      <c r="R164" s="541"/>
      <c r="S164" s="697"/>
      <c r="T164" s="546"/>
      <c r="U164" s="546"/>
      <c r="V164" s="546"/>
      <c r="W164" s="546"/>
      <c r="X164" s="575"/>
      <c r="Y164" s="575"/>
      <c r="Z164" s="575"/>
      <c r="AA164" s="536"/>
      <c r="AB164" s="536"/>
      <c r="AC164" s="536"/>
      <c r="AD164" s="536"/>
      <c r="AE164" s="536"/>
      <c r="AF164" s="536"/>
      <c r="AG164" s="536"/>
      <c r="AH164" s="536"/>
      <c r="AI164" s="536"/>
      <c r="AJ164" s="536"/>
      <c r="AK164" s="536"/>
      <c r="AL164" s="536"/>
      <c r="AM164" s="536"/>
      <c r="AN164" s="536"/>
      <c r="AO164" s="536"/>
      <c r="AP164" s="536"/>
      <c r="AQ164" s="565"/>
      <c r="AR164" s="536"/>
      <c r="AS164" s="565"/>
      <c r="AT164" s="565"/>
      <c r="AU164" s="602"/>
    </row>
    <row r="165" spans="1:65" s="615" customFormat="1" ht="19.899999999999999" customHeight="1">
      <c r="A165" s="511"/>
      <c r="B165" s="511"/>
      <c r="C165" s="511"/>
      <c r="D165" s="511"/>
      <c r="E165" s="511"/>
      <c r="F165" s="511"/>
      <c r="G165" s="511"/>
      <c r="H165" s="513"/>
      <c r="I165" s="511"/>
      <c r="J165" s="710" t="s">
        <v>2884</v>
      </c>
      <c r="K165" s="733">
        <f>SUM(K166:K170)</f>
        <v>0.31254999999999999</v>
      </c>
      <c r="L165" s="521"/>
      <c r="M165" s="521"/>
      <c r="N165" s="521"/>
      <c r="O165" s="702" t="s">
        <v>3126</v>
      </c>
      <c r="P165" s="516"/>
      <c r="Q165" s="517">
        <v>1</v>
      </c>
      <c r="R165" s="517"/>
      <c r="S165" s="518"/>
      <c r="T165" s="517"/>
      <c r="U165" s="517"/>
      <c r="V165" s="517"/>
      <c r="W165" s="517"/>
      <c r="X165" s="517"/>
      <c r="Y165" s="517"/>
      <c r="Z165" s="517"/>
      <c r="AA165" s="734">
        <v>7</v>
      </c>
      <c r="AB165" s="734"/>
      <c r="AC165" s="734"/>
      <c r="AD165" s="734"/>
      <c r="AE165" s="734"/>
      <c r="AF165" s="734"/>
      <c r="AG165" s="734"/>
      <c r="AH165" s="734"/>
      <c r="AI165" s="734"/>
      <c r="AJ165" s="734"/>
      <c r="AK165" s="734"/>
      <c r="AL165" s="734"/>
      <c r="AM165" s="734"/>
      <c r="AN165" s="734"/>
      <c r="AO165" s="734"/>
      <c r="AP165" s="734"/>
      <c r="AQ165" s="515"/>
      <c r="AR165" s="517"/>
      <c r="AS165" s="735"/>
      <c r="AT165" s="517"/>
      <c r="AU165" s="716"/>
      <c r="AV165" s="736"/>
      <c r="AW165" s="736"/>
      <c r="AX165" s="736"/>
      <c r="AY165" s="736"/>
      <c r="AZ165" s="737"/>
      <c r="BA165" s="737"/>
      <c r="BB165" s="737"/>
      <c r="BC165" s="737"/>
      <c r="BD165" s="737"/>
      <c r="BE165" s="737"/>
      <c r="BF165" s="737"/>
      <c r="BG165" s="737"/>
      <c r="BH165" s="737"/>
      <c r="BI165" s="737"/>
      <c r="BJ165" s="737"/>
      <c r="BK165" s="738"/>
      <c r="BL165" s="738"/>
      <c r="BM165" s="737"/>
    </row>
    <row r="166" spans="1:65" s="615" customFormat="1" ht="19.899999999999999" customHeight="1">
      <c r="A166" s="529">
        <v>42990</v>
      </c>
      <c r="B166" s="510" t="s">
        <v>2717</v>
      </c>
      <c r="C166" s="615" t="s">
        <v>3127</v>
      </c>
      <c r="D166" s="615" t="s">
        <v>384</v>
      </c>
      <c r="E166" s="615" t="s">
        <v>2718</v>
      </c>
      <c r="G166" s="615">
        <f t="shared" si="17"/>
        <v>0</v>
      </c>
      <c r="H166" s="616">
        <f t="shared" si="14"/>
        <v>0</v>
      </c>
      <c r="J166" s="535">
        <v>6.2600000000000003E-2</v>
      </c>
      <c r="K166" s="535">
        <f>J166*Q166</f>
        <v>6.2600000000000003E-2</v>
      </c>
      <c r="L166" s="650" t="s">
        <v>3128</v>
      </c>
      <c r="M166" s="535">
        <v>0.221</v>
      </c>
      <c r="N166" s="535"/>
      <c r="O166" s="681" t="s">
        <v>3129</v>
      </c>
      <c r="P166" s="681"/>
      <c r="Q166" s="562">
        <v>1</v>
      </c>
      <c r="R166" s="562"/>
      <c r="S166" s="569">
        <v>0.97</v>
      </c>
      <c r="T166" s="739" t="s">
        <v>3130</v>
      </c>
      <c r="U166" s="739" t="s">
        <v>3131</v>
      </c>
      <c r="V166" s="739">
        <v>1.1499999999999999</v>
      </c>
      <c r="W166" s="739">
        <v>1.36</v>
      </c>
      <c r="X166" s="740" t="s">
        <v>3132</v>
      </c>
      <c r="Y166" s="541" t="s">
        <v>3133</v>
      </c>
      <c r="Z166" s="540">
        <v>0.5</v>
      </c>
      <c r="AA166" s="564">
        <v>5.99</v>
      </c>
      <c r="AB166" s="564"/>
      <c r="AC166" s="564"/>
      <c r="AD166" s="564"/>
      <c r="AE166" s="564"/>
      <c r="AF166" s="741" t="s">
        <v>3134</v>
      </c>
      <c r="AG166" s="564"/>
      <c r="AH166" s="564"/>
      <c r="AI166" s="564"/>
      <c r="AJ166" s="564"/>
      <c r="AK166" s="564"/>
      <c r="AL166" s="564"/>
      <c r="AM166" s="564"/>
      <c r="AN166" s="564"/>
      <c r="AO166" s="564"/>
      <c r="AP166" s="564"/>
      <c r="AQ166" s="668"/>
      <c r="AR166" s="538"/>
      <c r="AS166" s="575"/>
      <c r="AT166" s="554" t="s">
        <v>2891</v>
      </c>
      <c r="AU166" s="725"/>
      <c r="AV166" s="737"/>
      <c r="AW166" s="736"/>
      <c r="AX166" s="736"/>
      <c r="AY166" s="736"/>
      <c r="AZ166" s="737"/>
      <c r="BA166" s="737"/>
      <c r="BB166" s="737"/>
      <c r="BC166" s="742"/>
      <c r="BD166" s="737"/>
      <c r="BE166" s="737"/>
      <c r="BF166" s="737"/>
      <c r="BG166" s="737"/>
      <c r="BH166" s="737"/>
      <c r="BI166" s="737"/>
      <c r="BJ166" s="742"/>
      <c r="BK166" s="743"/>
      <c r="BL166" s="743"/>
      <c r="BM166" s="742"/>
    </row>
    <row r="167" spans="1:65" s="615" customFormat="1" ht="19.899999999999999" customHeight="1">
      <c r="A167" s="529">
        <v>42990</v>
      </c>
      <c r="B167" s="510" t="s">
        <v>2717</v>
      </c>
      <c r="C167" s="615" t="s">
        <v>3127</v>
      </c>
      <c r="D167" s="615" t="s">
        <v>2764</v>
      </c>
      <c r="E167" s="615" t="s">
        <v>2765</v>
      </c>
      <c r="G167" s="615">
        <f t="shared" si="17"/>
        <v>0</v>
      </c>
      <c r="H167" s="616">
        <f t="shared" si="14"/>
        <v>0</v>
      </c>
      <c r="J167" s="535">
        <v>1.8499999999999999E-2</v>
      </c>
      <c r="K167" s="535">
        <f>J167*Q167</f>
        <v>7.3999999999999996E-2</v>
      </c>
      <c r="L167" s="535" t="s">
        <v>3135</v>
      </c>
      <c r="M167" s="535">
        <v>1.8499999999999999E-2</v>
      </c>
      <c r="N167" s="535"/>
      <c r="O167" s="587" t="s">
        <v>3136</v>
      </c>
      <c r="P167" s="587"/>
      <c r="Q167" s="562">
        <v>4</v>
      </c>
      <c r="R167" s="562"/>
      <c r="S167" s="569"/>
      <c r="T167" s="744"/>
      <c r="U167" s="744"/>
      <c r="V167" s="744"/>
      <c r="W167" s="744"/>
      <c r="X167" s="744" t="s">
        <v>3137</v>
      </c>
      <c r="Y167" s="744"/>
      <c r="Z167" s="744"/>
      <c r="AA167" s="564">
        <v>0.1</v>
      </c>
      <c r="AB167" s="564"/>
      <c r="AC167" s="564"/>
      <c r="AD167" s="564"/>
      <c r="AE167" s="564"/>
      <c r="AF167" s="564"/>
      <c r="AG167" s="564"/>
      <c r="AH167" s="564"/>
      <c r="AI167" s="564"/>
      <c r="AJ167" s="564"/>
      <c r="AK167" s="564"/>
      <c r="AL167" s="564"/>
      <c r="AM167" s="564"/>
      <c r="AN167" s="564"/>
      <c r="AO167" s="564"/>
      <c r="AP167" s="564"/>
      <c r="AQ167" s="668"/>
      <c r="AR167" s="614" t="s">
        <v>3138</v>
      </c>
      <c r="AS167" s="575"/>
      <c r="AT167" s="554"/>
      <c r="AU167" s="725"/>
      <c r="AV167" s="737"/>
      <c r="AW167" s="736"/>
      <c r="AX167" s="736"/>
      <c r="AY167" s="736"/>
      <c r="AZ167" s="737"/>
      <c r="BA167" s="737"/>
      <c r="BB167" s="737"/>
      <c r="BC167" s="742"/>
      <c r="BD167" s="737"/>
      <c r="BE167" s="737"/>
      <c r="BF167" s="737"/>
      <c r="BG167" s="737"/>
      <c r="BH167" s="737"/>
      <c r="BI167" s="737"/>
      <c r="BJ167" s="742"/>
      <c r="BK167" s="743"/>
      <c r="BL167" s="743"/>
      <c r="BM167" s="742"/>
    </row>
    <row r="168" spans="1:65" s="615" customFormat="1" ht="19.899999999999999" customHeight="1">
      <c r="A168" s="529">
        <v>42990</v>
      </c>
      <c r="B168" s="510" t="s">
        <v>2717</v>
      </c>
      <c r="C168" s="615" t="s">
        <v>3127</v>
      </c>
      <c r="D168" s="615" t="s">
        <v>2764</v>
      </c>
      <c r="E168" s="615" t="s">
        <v>2765</v>
      </c>
      <c r="G168" s="615">
        <f t="shared" si="17"/>
        <v>0</v>
      </c>
      <c r="H168" s="616">
        <f t="shared" si="14"/>
        <v>0</v>
      </c>
      <c r="J168" s="535">
        <v>9.1999999999999998E-2</v>
      </c>
      <c r="K168" s="535">
        <f>J168*Q168</f>
        <v>9.1999999999999998E-2</v>
      </c>
      <c r="L168" s="535"/>
      <c r="M168" s="535">
        <v>0.09</v>
      </c>
      <c r="N168" s="535"/>
      <c r="O168" s="587" t="s">
        <v>3139</v>
      </c>
      <c r="P168" s="614"/>
      <c r="Q168" s="562">
        <v>1</v>
      </c>
      <c r="R168" s="562"/>
      <c r="S168" s="569"/>
      <c r="T168" s="540" t="s">
        <v>3120</v>
      </c>
      <c r="U168" s="540"/>
      <c r="V168" s="540"/>
      <c r="W168" s="540"/>
      <c r="X168" s="744" t="s">
        <v>3132</v>
      </c>
      <c r="Y168" s="744"/>
      <c r="Z168" s="744"/>
      <c r="AA168" s="564">
        <v>0.3</v>
      </c>
      <c r="AB168" s="564"/>
      <c r="AC168" s="564"/>
      <c r="AD168" s="564"/>
      <c r="AE168" s="564"/>
      <c r="AF168" s="564"/>
      <c r="AG168" s="564"/>
      <c r="AH168" s="564"/>
      <c r="AI168" s="564"/>
      <c r="AJ168" s="564"/>
      <c r="AK168" s="564"/>
      <c r="AL168" s="564"/>
      <c r="AM168" s="564"/>
      <c r="AN168" s="564"/>
      <c r="AO168" s="564"/>
      <c r="AP168" s="564"/>
      <c r="AQ168" s="668"/>
      <c r="AR168" s="614" t="s">
        <v>3140</v>
      </c>
      <c r="AS168" s="575"/>
      <c r="AT168" s="554"/>
      <c r="AU168" s="725"/>
      <c r="AV168" s="737"/>
      <c r="AW168" s="736"/>
      <c r="AX168" s="736"/>
      <c r="AY168" s="736"/>
      <c r="AZ168" s="737"/>
      <c r="BA168" s="737"/>
      <c r="BB168" s="737"/>
      <c r="BC168" s="742"/>
      <c r="BD168" s="737"/>
      <c r="BE168" s="737"/>
      <c r="BF168" s="737"/>
      <c r="BG168" s="737"/>
      <c r="BH168" s="737"/>
      <c r="BI168" s="737"/>
      <c r="BJ168" s="742"/>
      <c r="BK168" s="745"/>
      <c r="BL168" s="743"/>
      <c r="BM168" s="742"/>
    </row>
    <row r="169" spans="1:65" s="615" customFormat="1" ht="19.899999999999999" customHeight="1">
      <c r="A169" s="529">
        <v>42990</v>
      </c>
      <c r="B169" s="510" t="s">
        <v>2717</v>
      </c>
      <c r="C169" s="615" t="s">
        <v>3127</v>
      </c>
      <c r="D169" s="615" t="s">
        <v>2764</v>
      </c>
      <c r="E169" s="615" t="s">
        <v>2202</v>
      </c>
      <c r="G169" s="615">
        <f t="shared" si="17"/>
        <v>0</v>
      </c>
      <c r="H169" s="616">
        <f t="shared" si="14"/>
        <v>0</v>
      </c>
      <c r="J169" s="535">
        <v>4.3950000000000003E-2</v>
      </c>
      <c r="K169" s="535">
        <f>J169*Q169</f>
        <v>4.3950000000000003E-2</v>
      </c>
      <c r="L169" s="535"/>
      <c r="M169" s="535"/>
      <c r="N169" s="535"/>
      <c r="O169" s="618" t="s">
        <v>3141</v>
      </c>
      <c r="P169" s="618"/>
      <c r="Q169" s="541">
        <v>1</v>
      </c>
      <c r="R169" s="541"/>
      <c r="S169" s="697"/>
      <c r="T169" s="540"/>
      <c r="U169" s="540"/>
      <c r="V169" s="540"/>
      <c r="W169" s="540"/>
      <c r="X169" s="744"/>
      <c r="Y169" s="744"/>
      <c r="Z169" s="744"/>
      <c r="AA169" s="564"/>
      <c r="AB169" s="564"/>
      <c r="AC169" s="564"/>
      <c r="AD169" s="564"/>
      <c r="AE169" s="564"/>
      <c r="AF169" s="564"/>
      <c r="AG169" s="564"/>
      <c r="AH169" s="564"/>
      <c r="AI169" s="564"/>
      <c r="AJ169" s="564"/>
      <c r="AK169" s="564"/>
      <c r="AL169" s="564"/>
      <c r="AM169" s="564"/>
      <c r="AN169" s="564"/>
      <c r="AO169" s="564"/>
      <c r="AP169" s="564"/>
      <c r="AQ169" s="668"/>
      <c r="AR169" s="614"/>
      <c r="AS169" s="575"/>
      <c r="AT169" s="554"/>
      <c r="AU169" s="725"/>
      <c r="AV169" s="737"/>
      <c r="AW169" s="736"/>
      <c r="AX169" s="736"/>
      <c r="AY169" s="736"/>
      <c r="AZ169" s="737"/>
      <c r="BA169" s="737"/>
      <c r="BB169" s="737"/>
      <c r="BC169" s="742"/>
      <c r="BD169" s="737"/>
      <c r="BE169" s="737"/>
      <c r="BF169" s="737"/>
      <c r="BG169" s="737"/>
      <c r="BH169" s="737"/>
      <c r="BI169" s="737"/>
      <c r="BJ169" s="742"/>
      <c r="BK169" s="745"/>
      <c r="BL169" s="743"/>
      <c r="BM169" s="742"/>
    </row>
    <row r="170" spans="1:65" s="615" customFormat="1" ht="19.899999999999999" customHeight="1">
      <c r="A170" s="529">
        <v>42990</v>
      </c>
      <c r="B170" s="510" t="s">
        <v>2717</v>
      </c>
      <c r="C170" s="615" t="s">
        <v>3127</v>
      </c>
      <c r="D170" s="615" t="s">
        <v>2764</v>
      </c>
      <c r="E170" s="615" t="s">
        <v>2765</v>
      </c>
      <c r="G170" s="615">
        <f t="shared" si="17"/>
        <v>0</v>
      </c>
      <c r="H170" s="616">
        <f t="shared" si="14"/>
        <v>0</v>
      </c>
      <c r="J170" s="535">
        <v>0.04</v>
      </c>
      <c r="K170" s="535">
        <f>J170*Q170</f>
        <v>0.04</v>
      </c>
      <c r="L170" s="535"/>
      <c r="M170" s="535"/>
      <c r="N170" s="535"/>
      <c r="O170" s="618" t="s">
        <v>3142</v>
      </c>
      <c r="P170" s="618"/>
      <c r="Q170" s="541">
        <v>1</v>
      </c>
      <c r="R170" s="541"/>
      <c r="S170" s="697"/>
      <c r="T170" s="540"/>
      <c r="U170" s="540"/>
      <c r="V170" s="540"/>
      <c r="W170" s="540"/>
      <c r="X170" s="744"/>
      <c r="Y170" s="744"/>
      <c r="Z170" s="744"/>
      <c r="AA170" s="564"/>
      <c r="AB170" s="564"/>
      <c r="AC170" s="564"/>
      <c r="AD170" s="564"/>
      <c r="AE170" s="564"/>
      <c r="AF170" s="564"/>
      <c r="AG170" s="564"/>
      <c r="AH170" s="564"/>
      <c r="AI170" s="564"/>
      <c r="AJ170" s="564"/>
      <c r="AK170" s="564"/>
      <c r="AL170" s="564"/>
      <c r="AM170" s="564"/>
      <c r="AN170" s="564"/>
      <c r="AO170" s="564"/>
      <c r="AP170" s="564"/>
      <c r="AQ170" s="668"/>
      <c r="AR170" s="614"/>
      <c r="AS170" s="575"/>
      <c r="AT170" s="554"/>
      <c r="AU170" s="725"/>
      <c r="AV170" s="737"/>
      <c r="AW170" s="736"/>
      <c r="AX170" s="736"/>
      <c r="AY170" s="736"/>
      <c r="AZ170" s="737"/>
      <c r="BA170" s="737"/>
      <c r="BB170" s="737"/>
      <c r="BC170" s="742"/>
      <c r="BD170" s="737"/>
      <c r="BE170" s="737"/>
      <c r="BF170" s="737"/>
      <c r="BG170" s="737"/>
      <c r="BH170" s="737"/>
      <c r="BI170" s="737"/>
      <c r="BJ170" s="742"/>
      <c r="BK170" s="745"/>
      <c r="BL170" s="743"/>
      <c r="BM170" s="742"/>
    </row>
    <row r="171" spans="1:65" s="615" customFormat="1" ht="19.899999999999999" customHeight="1">
      <c r="A171" s="511"/>
      <c r="B171" s="511"/>
      <c r="C171" s="511"/>
      <c r="D171" s="511"/>
      <c r="E171" s="511"/>
      <c r="F171" s="511"/>
      <c r="G171" s="511"/>
      <c r="H171" s="513"/>
      <c r="I171" s="511"/>
      <c r="J171" s="710" t="s">
        <v>2884</v>
      </c>
      <c r="K171" s="710">
        <f>K173</f>
        <v>1.18E-2</v>
      </c>
      <c r="L171" s="521"/>
      <c r="M171" s="521"/>
      <c r="N171" s="521"/>
      <c r="O171" s="702" t="s">
        <v>3143</v>
      </c>
      <c r="P171" s="702"/>
      <c r="Q171" s="703">
        <v>1</v>
      </c>
      <c r="R171" s="703"/>
      <c r="S171" s="704"/>
      <c r="T171" s="517"/>
      <c r="U171" s="517"/>
      <c r="V171" s="517"/>
      <c r="W171" s="517"/>
      <c r="X171" s="517"/>
      <c r="Y171" s="517"/>
      <c r="Z171" s="517"/>
      <c r="AA171" s="521"/>
      <c r="AB171" s="521"/>
      <c r="AC171" s="521"/>
      <c r="AD171" s="521"/>
      <c r="AE171" s="521"/>
      <c r="AF171" s="521"/>
      <c r="AG171" s="521"/>
      <c r="AH171" s="521"/>
      <c r="AI171" s="521"/>
      <c r="AJ171" s="521"/>
      <c r="AK171" s="521"/>
      <c r="AL171" s="521"/>
      <c r="AM171" s="521"/>
      <c r="AN171" s="521"/>
      <c r="AO171" s="521"/>
      <c r="AP171" s="521"/>
      <c r="AQ171" s="515"/>
      <c r="AR171" s="517"/>
      <c r="AS171" s="735"/>
      <c r="AT171" s="517"/>
      <c r="AU171" s="716"/>
      <c r="AV171" s="736"/>
      <c r="AW171" s="736"/>
      <c r="AX171" s="736"/>
      <c r="AY171" s="736"/>
      <c r="AZ171" s="737"/>
      <c r="BA171" s="737"/>
      <c r="BB171" s="737"/>
      <c r="BC171" s="737"/>
      <c r="BD171" s="737"/>
      <c r="BE171" s="737"/>
      <c r="BF171" s="737"/>
      <c r="BG171" s="737"/>
      <c r="BH171" s="737"/>
      <c r="BI171" s="737"/>
      <c r="BJ171" s="737"/>
      <c r="BK171" s="738"/>
      <c r="BL171" s="738"/>
      <c r="BM171" s="737"/>
    </row>
    <row r="172" spans="1:65" s="615" customFormat="1" ht="19.899999999999999" customHeight="1">
      <c r="H172" s="616"/>
      <c r="J172" s="535"/>
      <c r="K172" s="535"/>
      <c r="L172" s="535"/>
      <c r="M172" s="535"/>
      <c r="N172" s="535"/>
      <c r="O172" s="681" t="s">
        <v>3144</v>
      </c>
      <c r="P172" s="681"/>
      <c r="Q172" s="562">
        <v>1</v>
      </c>
      <c r="R172" s="562"/>
      <c r="S172" s="569"/>
      <c r="T172" s="540" t="s">
        <v>3145</v>
      </c>
      <c r="U172" s="540"/>
      <c r="V172" s="540"/>
      <c r="W172" s="540"/>
      <c r="X172" s="540" t="s">
        <v>3146</v>
      </c>
      <c r="Y172" s="540"/>
      <c r="Z172" s="540">
        <v>1</v>
      </c>
      <c r="AA172" s="564">
        <v>12.94</v>
      </c>
      <c r="AB172" s="564"/>
      <c r="AC172" s="564"/>
      <c r="AD172" s="564"/>
      <c r="AE172" s="564"/>
      <c r="AF172" s="564"/>
      <c r="AG172" s="564"/>
      <c r="AH172" s="564"/>
      <c r="AI172" s="564"/>
      <c r="AJ172" s="564"/>
      <c r="AK172" s="564"/>
      <c r="AL172" s="564"/>
      <c r="AM172" s="564"/>
      <c r="AN172" s="564"/>
      <c r="AO172" s="564"/>
      <c r="AP172" s="564"/>
      <c r="AQ172" s="543"/>
      <c r="AR172" s="709"/>
      <c r="AS172" s="543"/>
      <c r="AT172" s="554"/>
      <c r="AU172" s="725"/>
      <c r="AV172" s="620"/>
      <c r="AW172" s="620"/>
      <c r="AX172" s="620"/>
      <c r="AY172" s="620"/>
      <c r="AZ172" s="620"/>
      <c r="BA172" s="620"/>
      <c r="BB172" s="620"/>
      <c r="BC172" s="620"/>
      <c r="BD172" s="620"/>
      <c r="BE172" s="620"/>
      <c r="BF172" s="620"/>
      <c r="BG172" s="620"/>
    </row>
    <row r="173" spans="1:65" s="615" customFormat="1" ht="19.899999999999999" customHeight="1">
      <c r="A173" s="529">
        <v>42990</v>
      </c>
      <c r="B173" s="510" t="s">
        <v>2717</v>
      </c>
      <c r="C173" s="615" t="s">
        <v>3127</v>
      </c>
      <c r="D173" s="615" t="s">
        <v>2764</v>
      </c>
      <c r="E173" s="615" t="s">
        <v>2765</v>
      </c>
      <c r="G173" s="615">
        <f>F173*Q173</f>
        <v>0</v>
      </c>
      <c r="H173" s="616">
        <f t="shared" si="14"/>
        <v>0</v>
      </c>
      <c r="J173" s="535">
        <v>1.18E-2</v>
      </c>
      <c r="K173" s="535">
        <f>J173*Q173</f>
        <v>1.18E-2</v>
      </c>
      <c r="L173" s="746" t="s">
        <v>3147</v>
      </c>
      <c r="M173" s="535"/>
      <c r="N173" s="535"/>
      <c r="O173" s="747" t="s">
        <v>3148</v>
      </c>
      <c r="P173" s="747"/>
      <c r="Q173" s="691">
        <v>1</v>
      </c>
      <c r="R173" s="691"/>
      <c r="S173" s="692"/>
      <c r="T173" s="689" t="s">
        <v>3149</v>
      </c>
      <c r="U173" s="689"/>
      <c r="V173" s="689"/>
      <c r="W173" s="689"/>
      <c r="X173" s="689" t="s">
        <v>3150</v>
      </c>
      <c r="Y173" s="689"/>
      <c r="Z173" s="689">
        <v>1.5</v>
      </c>
      <c r="AA173" s="748">
        <v>0.3</v>
      </c>
      <c r="AB173" s="748"/>
      <c r="AC173" s="748"/>
      <c r="AD173" s="748"/>
      <c r="AE173" s="748"/>
      <c r="AF173" s="748"/>
      <c r="AG173" s="748"/>
      <c r="AH173" s="748"/>
      <c r="AI173" s="748"/>
      <c r="AJ173" s="748"/>
      <c r="AK173" s="748"/>
      <c r="AL173" s="748"/>
      <c r="AM173" s="748"/>
      <c r="AN173" s="748"/>
      <c r="AO173" s="748"/>
      <c r="AP173" s="748"/>
      <c r="AQ173" s="689" t="s">
        <v>3151</v>
      </c>
      <c r="AR173" s="601"/>
      <c r="AS173" s="543"/>
      <c r="AT173" s="554"/>
      <c r="AU173" s="725"/>
      <c r="AV173" s="620"/>
      <c r="AW173" s="620"/>
      <c r="AX173" s="620"/>
      <c r="AY173" s="620"/>
      <c r="AZ173" s="620"/>
      <c r="BA173" s="620"/>
      <c r="BB173" s="620"/>
      <c r="BC173" s="620"/>
      <c r="BD173" s="620"/>
      <c r="BE173" s="620"/>
      <c r="BF173" s="620"/>
      <c r="BG173" s="620"/>
    </row>
    <row r="174" spans="1:65" s="615" customFormat="1" ht="19.899999999999999" customHeight="1">
      <c r="A174" s="511"/>
      <c r="B174" s="511"/>
      <c r="C174" s="511"/>
      <c r="D174" s="511"/>
      <c r="E174" s="511"/>
      <c r="F174" s="511"/>
      <c r="G174" s="511"/>
      <c r="H174" s="513"/>
      <c r="I174" s="511"/>
      <c r="J174" s="710" t="s">
        <v>2884</v>
      </c>
      <c r="K174" s="711">
        <f>SUM(K175:K205)</f>
        <v>10.198496</v>
      </c>
      <c r="L174" s="521"/>
      <c r="M174" s="521"/>
      <c r="N174" s="521"/>
      <c r="O174" s="702" t="s">
        <v>3152</v>
      </c>
      <c r="P174" s="702"/>
      <c r="Q174" s="703">
        <v>1</v>
      </c>
      <c r="R174" s="703"/>
      <c r="S174" s="704"/>
      <c r="T174" s="517"/>
      <c r="U174" s="517"/>
      <c r="V174" s="517"/>
      <c r="W174" s="517"/>
      <c r="X174" s="517"/>
      <c r="Y174" s="517"/>
      <c r="Z174" s="517"/>
      <c r="AA174" s="715" t="e">
        <f>SUM(#REF!)</f>
        <v>#REF!</v>
      </c>
      <c r="AB174" s="715"/>
      <c r="AC174" s="715"/>
      <c r="AD174" s="715"/>
      <c r="AE174" s="715"/>
      <c r="AF174" s="715"/>
      <c r="AG174" s="715"/>
      <c r="AH174" s="715"/>
      <c r="AI174" s="715"/>
      <c r="AJ174" s="715"/>
      <c r="AK174" s="715"/>
      <c r="AL174" s="715"/>
      <c r="AM174" s="715"/>
      <c r="AN174" s="715"/>
      <c r="AO174" s="715"/>
      <c r="AP174" s="715"/>
      <c r="AQ174" s="515"/>
      <c r="AR174" s="517"/>
      <c r="AS174" s="735"/>
      <c r="AT174" s="517"/>
      <c r="AU174" s="716"/>
      <c r="AV174" s="736"/>
      <c r="AW174" s="736"/>
      <c r="AX174" s="736"/>
      <c r="AY174" s="736"/>
      <c r="AZ174" s="737"/>
      <c r="BA174" s="737"/>
      <c r="BB174" s="737"/>
      <c r="BC174" s="737"/>
      <c r="BD174" s="737"/>
      <c r="BE174" s="737"/>
      <c r="BF174" s="737"/>
      <c r="BG174" s="737"/>
      <c r="BH174" s="737"/>
      <c r="BI174" s="737"/>
      <c r="BJ174" s="737"/>
      <c r="BK174" s="738"/>
      <c r="BL174" s="738"/>
      <c r="BM174" s="737"/>
    </row>
    <row r="175" spans="1:65" s="615" customFormat="1" ht="19.899999999999999" customHeight="1">
      <c r="A175" s="529">
        <v>42990</v>
      </c>
      <c r="B175" s="510" t="s">
        <v>2717</v>
      </c>
      <c r="C175" s="615" t="s">
        <v>3127</v>
      </c>
      <c r="D175" s="615" t="s">
        <v>384</v>
      </c>
      <c r="E175" s="615" t="s">
        <v>2718</v>
      </c>
      <c r="F175" s="749"/>
      <c r="G175" s="615">
        <f>F175*Q175</f>
        <v>0</v>
      </c>
      <c r="H175" s="616">
        <f t="shared" si="14"/>
        <v>0</v>
      </c>
      <c r="J175" s="750">
        <v>0.05</v>
      </c>
      <c r="K175" s="750">
        <f t="shared" ref="K175:K205" si="19">J175*Q175</f>
        <v>0.05</v>
      </c>
      <c r="L175" s="575" t="s">
        <v>3153</v>
      </c>
      <c r="M175" s="562">
        <v>3.2500000000000001E-2</v>
      </c>
      <c r="N175" s="535"/>
      <c r="O175" s="681" t="s">
        <v>3154</v>
      </c>
      <c r="P175" s="681"/>
      <c r="Q175" s="562">
        <v>1</v>
      </c>
      <c r="R175" s="562"/>
      <c r="S175" s="569">
        <v>0.97</v>
      </c>
      <c r="T175" s="540" t="s">
        <v>3131</v>
      </c>
      <c r="U175" s="540" t="s">
        <v>3131</v>
      </c>
      <c r="V175" s="668">
        <v>1.1499999999999999</v>
      </c>
      <c r="W175" s="668">
        <v>1.36</v>
      </c>
      <c r="X175" s="540" t="s">
        <v>3155</v>
      </c>
      <c r="Y175" s="540" t="s">
        <v>3156</v>
      </c>
      <c r="Z175" s="540">
        <v>0.4</v>
      </c>
      <c r="AA175" s="564">
        <v>0.4</v>
      </c>
      <c r="AB175" s="564"/>
      <c r="AC175" s="564"/>
      <c r="AD175" s="564"/>
      <c r="AE175" s="564"/>
      <c r="AF175" s="564">
        <v>80</v>
      </c>
      <c r="AG175" s="564"/>
      <c r="AH175" s="564"/>
      <c r="AI175" s="564"/>
      <c r="AJ175" s="564"/>
      <c r="AK175" s="564"/>
      <c r="AL175" s="564"/>
      <c r="AM175" s="564"/>
      <c r="AN175" s="564"/>
      <c r="AO175" s="564"/>
      <c r="AP175" s="564"/>
      <c r="AQ175" s="540" t="s">
        <v>3157</v>
      </c>
      <c r="AR175" s="709"/>
      <c r="AS175" s="543"/>
      <c r="AT175" s="554"/>
      <c r="AU175" s="751"/>
      <c r="AV175" s="620"/>
      <c r="AW175" s="620"/>
      <c r="AX175" s="620"/>
      <c r="AY175" s="620"/>
      <c r="AZ175" s="620"/>
      <c r="BA175" s="620"/>
      <c r="BB175" s="620"/>
      <c r="BC175" s="620"/>
      <c r="BD175" s="620"/>
      <c r="BE175" s="620"/>
      <c r="BF175" s="620"/>
      <c r="BG175" s="620"/>
    </row>
    <row r="176" spans="1:65" s="615" customFormat="1" ht="19.899999999999999" customHeight="1">
      <c r="A176" s="529">
        <v>42990</v>
      </c>
      <c r="B176" s="510" t="s">
        <v>2717</v>
      </c>
      <c r="C176" s="615" t="s">
        <v>3127</v>
      </c>
      <c r="D176" s="615" t="s">
        <v>384</v>
      </c>
      <c r="E176" s="615" t="s">
        <v>2718</v>
      </c>
      <c r="G176" s="615">
        <f t="shared" ref="G176:G205" si="20">F176*Q176</f>
        <v>0</v>
      </c>
      <c r="H176" s="616">
        <f t="shared" si="14"/>
        <v>0</v>
      </c>
      <c r="J176" s="750">
        <v>0.14749999999999999</v>
      </c>
      <c r="K176" s="752">
        <f t="shared" si="19"/>
        <v>0.14749999999999999</v>
      </c>
      <c r="L176" s="575"/>
      <c r="M176" s="575">
        <v>0.1391</v>
      </c>
      <c r="N176" s="535"/>
      <c r="O176" s="753" t="s">
        <v>3158</v>
      </c>
      <c r="P176" s="753"/>
      <c r="Q176" s="562">
        <v>1</v>
      </c>
      <c r="R176" s="562"/>
      <c r="S176" s="569">
        <v>0.97</v>
      </c>
      <c r="T176" s="540" t="s">
        <v>2774</v>
      </c>
      <c r="U176" s="540" t="s">
        <v>2774</v>
      </c>
      <c r="V176" s="540">
        <v>4.8</v>
      </c>
      <c r="W176" s="540">
        <v>5.2</v>
      </c>
      <c r="X176" s="540" t="s">
        <v>3159</v>
      </c>
      <c r="Y176" s="540" t="s">
        <v>3160</v>
      </c>
      <c r="Z176" s="541">
        <v>0.5</v>
      </c>
      <c r="AA176" s="564">
        <v>5.55</v>
      </c>
      <c r="AB176" s="564"/>
      <c r="AC176" s="564"/>
      <c r="AD176" s="564"/>
      <c r="AE176" s="564"/>
      <c r="AF176" s="564">
        <v>160</v>
      </c>
      <c r="AG176" s="564"/>
      <c r="AH176" s="564"/>
      <c r="AI176" s="564"/>
      <c r="AJ176" s="564"/>
      <c r="AK176" s="564"/>
      <c r="AL176" s="564"/>
      <c r="AM176" s="564"/>
      <c r="AN176" s="564"/>
      <c r="AO176" s="564"/>
      <c r="AP176" s="564"/>
      <c r="AQ176" s="540"/>
      <c r="AR176" s="709"/>
      <c r="AS176" s="543"/>
      <c r="AT176" s="554" t="s">
        <v>2891</v>
      </c>
      <c r="AU176" s="751"/>
      <c r="AV176" s="620"/>
      <c r="AW176" s="620"/>
      <c r="AX176" s="620"/>
      <c r="AY176" s="620"/>
      <c r="AZ176" s="620"/>
      <c r="BA176" s="620"/>
      <c r="BB176" s="620"/>
      <c r="BC176" s="620"/>
      <c r="BD176" s="620"/>
      <c r="BE176" s="620"/>
      <c r="BF176" s="620"/>
      <c r="BG176" s="620"/>
    </row>
    <row r="177" spans="1:59" s="615" customFormat="1" ht="19.899999999999999" customHeight="1">
      <c r="A177" s="529">
        <v>42990</v>
      </c>
      <c r="B177" s="510" t="s">
        <v>2717</v>
      </c>
      <c r="C177" s="615" t="s">
        <v>3127</v>
      </c>
      <c r="D177" s="615" t="s">
        <v>2764</v>
      </c>
      <c r="E177" s="615" t="s">
        <v>2202</v>
      </c>
      <c r="G177" s="615">
        <f t="shared" si="20"/>
        <v>0</v>
      </c>
      <c r="H177" s="616">
        <f t="shared" si="14"/>
        <v>0</v>
      </c>
      <c r="J177" s="750">
        <v>2.3760000000000001E-3</v>
      </c>
      <c r="K177" s="752">
        <f t="shared" si="19"/>
        <v>2.3760000000000001E-3</v>
      </c>
      <c r="L177" s="575"/>
      <c r="M177" s="575"/>
      <c r="N177" s="535"/>
      <c r="O177" s="673" t="s">
        <v>3161</v>
      </c>
      <c r="P177" s="673"/>
      <c r="Q177" s="562">
        <v>1</v>
      </c>
      <c r="R177" s="562"/>
      <c r="S177" s="569"/>
      <c r="T177" s="540"/>
      <c r="U177" s="540"/>
      <c r="V177" s="540"/>
      <c r="W177" s="540"/>
      <c r="X177" s="540"/>
      <c r="Y177" s="540"/>
      <c r="Z177" s="541"/>
      <c r="AA177" s="564"/>
      <c r="AB177" s="564"/>
      <c r="AC177" s="564"/>
      <c r="AD177" s="564"/>
      <c r="AE177" s="564"/>
      <c r="AF177" s="564"/>
      <c r="AG177" s="564"/>
      <c r="AH177" s="564"/>
      <c r="AI177" s="564"/>
      <c r="AJ177" s="564"/>
      <c r="AK177" s="564"/>
      <c r="AL177" s="564"/>
      <c r="AM177" s="564"/>
      <c r="AN177" s="564"/>
      <c r="AO177" s="564"/>
      <c r="AP177" s="564"/>
      <c r="AQ177" s="540"/>
      <c r="AR177" s="709"/>
      <c r="AS177" s="543"/>
      <c r="AT177" s="554"/>
      <c r="AU177" s="751"/>
      <c r="AV177" s="620"/>
      <c r="AW177" s="620"/>
      <c r="AX177" s="620"/>
      <c r="AY177" s="620"/>
      <c r="AZ177" s="620"/>
      <c r="BA177" s="620"/>
      <c r="BB177" s="620"/>
      <c r="BC177" s="620"/>
      <c r="BD177" s="620"/>
      <c r="BE177" s="620"/>
      <c r="BF177" s="620"/>
      <c r="BG177" s="620"/>
    </row>
    <row r="178" spans="1:59" s="615" customFormat="1" ht="19.899999999999999" customHeight="1">
      <c r="A178" s="529">
        <v>42990</v>
      </c>
      <c r="B178" s="510" t="s">
        <v>2717</v>
      </c>
      <c r="C178" s="615" t="s">
        <v>3127</v>
      </c>
      <c r="D178" s="615" t="s">
        <v>2764</v>
      </c>
      <c r="E178" s="615" t="s">
        <v>2765</v>
      </c>
      <c r="G178" s="615">
        <f t="shared" si="20"/>
        <v>0</v>
      </c>
      <c r="H178" s="616">
        <f t="shared" si="14"/>
        <v>0</v>
      </c>
      <c r="J178" s="535">
        <v>0.04</v>
      </c>
      <c r="K178" s="720">
        <f t="shared" si="19"/>
        <v>0.04</v>
      </c>
      <c r="L178" s="575"/>
      <c r="M178" s="575"/>
      <c r="N178" s="535"/>
      <c r="O178" s="673" t="s">
        <v>3162</v>
      </c>
      <c r="P178" s="673"/>
      <c r="Q178" s="562">
        <v>1</v>
      </c>
      <c r="R178" s="562"/>
      <c r="S178" s="569"/>
      <c r="T178" s="540"/>
      <c r="U178" s="540"/>
      <c r="V178" s="540"/>
      <c r="W178" s="540"/>
      <c r="X178" s="540"/>
      <c r="Y178" s="540"/>
      <c r="Z178" s="541"/>
      <c r="AA178" s="564"/>
      <c r="AB178" s="564"/>
      <c r="AC178" s="564"/>
      <c r="AD178" s="564"/>
      <c r="AE178" s="564"/>
      <c r="AF178" s="564"/>
      <c r="AG178" s="564"/>
      <c r="AH178" s="564"/>
      <c r="AI178" s="564"/>
      <c r="AJ178" s="564"/>
      <c r="AK178" s="564"/>
      <c r="AL178" s="564"/>
      <c r="AM178" s="564"/>
      <c r="AN178" s="564"/>
      <c r="AO178" s="564"/>
      <c r="AP178" s="564"/>
      <c r="AQ178" s="540"/>
      <c r="AR178" s="709"/>
      <c r="AS178" s="543"/>
      <c r="AT178" s="554"/>
      <c r="AU178" s="751"/>
      <c r="AV178" s="620"/>
      <c r="AW178" s="620"/>
      <c r="AX178" s="620"/>
      <c r="AY178" s="620"/>
      <c r="AZ178" s="620"/>
      <c r="BA178" s="620"/>
      <c r="BB178" s="620"/>
      <c r="BC178" s="620"/>
      <c r="BD178" s="620"/>
      <c r="BE178" s="620"/>
      <c r="BF178" s="620"/>
      <c r="BG178" s="620"/>
    </row>
    <row r="179" spans="1:59" s="615" customFormat="1" ht="19.899999999999999" customHeight="1">
      <c r="A179" s="529">
        <v>42990</v>
      </c>
      <c r="B179" s="510" t="s">
        <v>2717</v>
      </c>
      <c r="C179" s="615" t="s">
        <v>3127</v>
      </c>
      <c r="D179" s="615" t="s">
        <v>2764</v>
      </c>
      <c r="E179" s="615" t="s">
        <v>2765</v>
      </c>
      <c r="G179" s="615">
        <f t="shared" si="20"/>
        <v>0</v>
      </c>
      <c r="H179" s="616">
        <f t="shared" si="14"/>
        <v>0</v>
      </c>
      <c r="J179" s="535">
        <v>0.26</v>
      </c>
      <c r="K179" s="535">
        <f t="shared" si="19"/>
        <v>0.26</v>
      </c>
      <c r="L179" s="646" t="s">
        <v>3163</v>
      </c>
      <c r="M179" s="535">
        <v>0.24</v>
      </c>
      <c r="N179" s="535"/>
      <c r="O179" s="587" t="s">
        <v>3164</v>
      </c>
      <c r="P179" s="587"/>
      <c r="Q179" s="562">
        <v>1</v>
      </c>
      <c r="R179" s="562"/>
      <c r="S179" s="569"/>
      <c r="T179" s="540" t="s">
        <v>3165</v>
      </c>
      <c r="U179" s="540"/>
      <c r="V179" s="540"/>
      <c r="W179" s="540"/>
      <c r="X179" s="540" t="s">
        <v>3166</v>
      </c>
      <c r="Y179" s="540"/>
      <c r="Z179" s="540"/>
      <c r="AA179" s="542">
        <v>5</v>
      </c>
      <c r="AB179" s="542"/>
      <c r="AC179" s="542"/>
      <c r="AD179" s="542"/>
      <c r="AE179" s="542"/>
      <c r="AF179" s="542"/>
      <c r="AG179" s="542"/>
      <c r="AH179" s="542"/>
      <c r="AI179" s="542"/>
      <c r="AJ179" s="542"/>
      <c r="AK179" s="542"/>
      <c r="AL179" s="542"/>
      <c r="AM179" s="542"/>
      <c r="AN179" s="542"/>
      <c r="AO179" s="542"/>
      <c r="AP179" s="542"/>
      <c r="AQ179" s="543"/>
      <c r="AR179" s="544" t="s">
        <v>3167</v>
      </c>
      <c r="AS179" s="543"/>
      <c r="AT179" s="554"/>
      <c r="AU179" s="751"/>
      <c r="AV179" s="620"/>
      <c r="AW179" s="620"/>
      <c r="AX179" s="620"/>
      <c r="AY179" s="620"/>
      <c r="AZ179" s="620"/>
      <c r="BA179" s="620"/>
      <c r="BB179" s="620"/>
      <c r="BC179" s="620"/>
      <c r="BD179" s="620"/>
      <c r="BE179" s="620"/>
      <c r="BF179" s="620"/>
      <c r="BG179" s="620"/>
    </row>
    <row r="180" spans="1:59" s="615" customFormat="1" ht="19.899999999999999" customHeight="1">
      <c r="A180" s="529">
        <v>42990</v>
      </c>
      <c r="B180" s="510" t="s">
        <v>2717</v>
      </c>
      <c r="C180" s="615" t="s">
        <v>3127</v>
      </c>
      <c r="D180" s="615" t="s">
        <v>384</v>
      </c>
      <c r="E180" s="615" t="s">
        <v>2718</v>
      </c>
      <c r="G180" s="615">
        <f t="shared" si="20"/>
        <v>0</v>
      </c>
      <c r="H180" s="616">
        <f t="shared" si="14"/>
        <v>0</v>
      </c>
      <c r="J180" s="535">
        <v>3.9399999999999998E-2</v>
      </c>
      <c r="K180" s="720">
        <f t="shared" si="19"/>
        <v>3.9399999999999998E-2</v>
      </c>
      <c r="L180" s="575"/>
      <c r="M180" s="717">
        <v>9.2493229537500013E-2</v>
      </c>
      <c r="N180" s="535"/>
      <c r="O180" s="670" t="s">
        <v>3168</v>
      </c>
      <c r="P180" s="670"/>
      <c r="Q180" s="562">
        <v>1</v>
      </c>
      <c r="R180" s="562"/>
      <c r="S180" s="569">
        <v>0.97</v>
      </c>
      <c r="T180" s="540" t="s">
        <v>355</v>
      </c>
      <c r="U180" s="540" t="s">
        <v>355</v>
      </c>
      <c r="V180" s="668">
        <v>1.1499999999999999</v>
      </c>
      <c r="W180" s="668">
        <v>1.36</v>
      </c>
      <c r="X180" s="540" t="s">
        <v>3169</v>
      </c>
      <c r="Y180" s="540" t="s">
        <v>3170</v>
      </c>
      <c r="Z180" s="540">
        <v>0.5</v>
      </c>
      <c r="AA180" s="564">
        <v>1</v>
      </c>
      <c r="AB180" s="564"/>
      <c r="AC180" s="564"/>
      <c r="AD180" s="564"/>
      <c r="AE180" s="564"/>
      <c r="AF180" s="741" t="s">
        <v>3134</v>
      </c>
      <c r="AG180" s="564"/>
      <c r="AH180" s="564"/>
      <c r="AI180" s="564"/>
      <c r="AJ180" s="564"/>
      <c r="AK180" s="564"/>
      <c r="AL180" s="564"/>
      <c r="AM180" s="564"/>
      <c r="AN180" s="564"/>
      <c r="AO180" s="564"/>
      <c r="AP180" s="564"/>
      <c r="AQ180" s="540" t="s">
        <v>3171</v>
      </c>
      <c r="AR180" s="614" t="s">
        <v>3172</v>
      </c>
      <c r="AS180" s="543"/>
      <c r="AT180" s="554"/>
      <c r="AU180" s="725"/>
      <c r="AV180" s="620"/>
      <c r="AW180" s="620"/>
      <c r="AX180" s="620"/>
      <c r="AY180" s="620"/>
      <c r="AZ180" s="620"/>
      <c r="BA180" s="620"/>
      <c r="BB180" s="620"/>
      <c r="BC180" s="620"/>
      <c r="BD180" s="620"/>
      <c r="BE180" s="620"/>
      <c r="BF180" s="620"/>
      <c r="BG180" s="620"/>
    </row>
    <row r="181" spans="1:59" s="615" customFormat="1" ht="19.899999999999999" customHeight="1">
      <c r="A181" s="529">
        <v>42990</v>
      </c>
      <c r="B181" s="510" t="s">
        <v>2717</v>
      </c>
      <c r="C181" s="615" t="s">
        <v>3127</v>
      </c>
      <c r="D181" s="615" t="s">
        <v>2764</v>
      </c>
      <c r="E181" s="615" t="s">
        <v>2765</v>
      </c>
      <c r="F181" s="510"/>
      <c r="G181" s="615">
        <f t="shared" si="20"/>
        <v>0</v>
      </c>
      <c r="H181" s="616">
        <f t="shared" si="14"/>
        <v>0</v>
      </c>
      <c r="I181" s="510" t="s">
        <v>2719</v>
      </c>
      <c r="J181" s="535">
        <v>2.0299999999999999E-2</v>
      </c>
      <c r="K181" s="720">
        <f t="shared" si="19"/>
        <v>2.0299999999999999E-2</v>
      </c>
      <c r="L181" s="575"/>
      <c r="M181" s="717"/>
      <c r="N181" s="535"/>
      <c r="O181" s="670" t="s">
        <v>3173</v>
      </c>
      <c r="P181" s="670"/>
      <c r="Q181" s="562">
        <v>1</v>
      </c>
      <c r="R181" s="562"/>
      <c r="S181" s="569"/>
      <c r="T181" s="540"/>
      <c r="U181" s="540"/>
      <c r="V181" s="540"/>
      <c r="W181" s="540"/>
      <c r="X181" s="540"/>
      <c r="Y181" s="540"/>
      <c r="Z181" s="540"/>
      <c r="AA181" s="564"/>
      <c r="AB181" s="564"/>
      <c r="AC181" s="564"/>
      <c r="AD181" s="564"/>
      <c r="AE181" s="564"/>
      <c r="AF181" s="564"/>
      <c r="AG181" s="564"/>
      <c r="AH181" s="564"/>
      <c r="AI181" s="564"/>
      <c r="AJ181" s="564"/>
      <c r="AK181" s="564"/>
      <c r="AL181" s="564"/>
      <c r="AM181" s="564"/>
      <c r="AN181" s="564"/>
      <c r="AO181" s="564"/>
      <c r="AP181" s="564"/>
      <c r="AQ181" s="540"/>
      <c r="AR181" s="614"/>
      <c r="AS181" s="543"/>
      <c r="AT181" s="554"/>
      <c r="AU181" s="751"/>
      <c r="AV181" s="620"/>
      <c r="AW181" s="620"/>
      <c r="AX181" s="620"/>
      <c r="AY181" s="620"/>
      <c r="AZ181" s="620"/>
      <c r="BA181" s="620"/>
      <c r="BB181" s="620"/>
      <c r="BC181" s="620"/>
      <c r="BD181" s="620"/>
      <c r="BE181" s="620"/>
      <c r="BF181" s="620"/>
      <c r="BG181" s="620"/>
    </row>
    <row r="182" spans="1:59" s="615" customFormat="1" ht="19.899999999999999" customHeight="1">
      <c r="A182" s="529">
        <v>42990</v>
      </c>
      <c r="B182" s="510" t="s">
        <v>2717</v>
      </c>
      <c r="C182" s="615" t="s">
        <v>3127</v>
      </c>
      <c r="D182" s="615" t="s">
        <v>2764</v>
      </c>
      <c r="E182" s="615" t="s">
        <v>2202</v>
      </c>
      <c r="G182" s="615">
        <f t="shared" si="20"/>
        <v>0</v>
      </c>
      <c r="H182" s="616">
        <f t="shared" si="14"/>
        <v>0</v>
      </c>
      <c r="J182" s="535">
        <v>6.8600000000000006E-3</v>
      </c>
      <c r="K182" s="720">
        <f t="shared" si="19"/>
        <v>6.8600000000000006E-3</v>
      </c>
      <c r="L182" s="575"/>
      <c r="M182" s="717"/>
      <c r="N182" s="535"/>
      <c r="O182" s="673" t="s">
        <v>3174</v>
      </c>
      <c r="P182" s="673"/>
      <c r="Q182" s="562">
        <v>1</v>
      </c>
      <c r="R182" s="562"/>
      <c r="S182" s="569"/>
      <c r="T182" s="540"/>
      <c r="U182" s="540"/>
      <c r="V182" s="540"/>
      <c r="W182" s="540"/>
      <c r="X182" s="540"/>
      <c r="Y182" s="540"/>
      <c r="Z182" s="540"/>
      <c r="AA182" s="564"/>
      <c r="AB182" s="564"/>
      <c r="AC182" s="564"/>
      <c r="AD182" s="564"/>
      <c r="AE182" s="564"/>
      <c r="AF182" s="564"/>
      <c r="AG182" s="564"/>
      <c r="AH182" s="564"/>
      <c r="AI182" s="564"/>
      <c r="AJ182" s="564"/>
      <c r="AK182" s="564"/>
      <c r="AL182" s="564"/>
      <c r="AM182" s="564"/>
      <c r="AN182" s="564"/>
      <c r="AO182" s="564"/>
      <c r="AP182" s="564"/>
      <c r="AQ182" s="540"/>
      <c r="AR182" s="614"/>
      <c r="AS182" s="543"/>
      <c r="AT182" s="554"/>
      <c r="AU182" s="751"/>
      <c r="AV182" s="620"/>
      <c r="AW182" s="620"/>
      <c r="AX182" s="620"/>
      <c r="AY182" s="620"/>
      <c r="AZ182" s="620"/>
      <c r="BA182" s="620"/>
      <c r="BB182" s="620"/>
      <c r="BC182" s="620"/>
      <c r="BD182" s="620"/>
      <c r="BE182" s="620"/>
      <c r="BF182" s="620"/>
      <c r="BG182" s="620"/>
    </row>
    <row r="183" spans="1:59" s="615" customFormat="1" ht="19.899999999999999" customHeight="1">
      <c r="A183" s="529">
        <v>42990</v>
      </c>
      <c r="B183" s="510" t="s">
        <v>2717</v>
      </c>
      <c r="C183" s="615" t="s">
        <v>3127</v>
      </c>
      <c r="D183" s="615" t="s">
        <v>2764</v>
      </c>
      <c r="E183" s="615" t="s">
        <v>2765</v>
      </c>
      <c r="G183" s="615">
        <f t="shared" si="20"/>
        <v>0</v>
      </c>
      <c r="H183" s="616">
        <f t="shared" si="14"/>
        <v>0</v>
      </c>
      <c r="J183" s="535">
        <v>2.5000000000000001E-2</v>
      </c>
      <c r="K183" s="720">
        <f t="shared" si="19"/>
        <v>2.5000000000000001E-2</v>
      </c>
      <c r="L183" s="575"/>
      <c r="M183" s="717"/>
      <c r="N183" s="535"/>
      <c r="O183" s="673" t="s">
        <v>3175</v>
      </c>
      <c r="P183" s="673"/>
      <c r="Q183" s="562">
        <v>1</v>
      </c>
      <c r="R183" s="562"/>
      <c r="S183" s="569"/>
      <c r="T183" s="540"/>
      <c r="U183" s="540"/>
      <c r="V183" s="540"/>
      <c r="W183" s="540"/>
      <c r="X183" s="540"/>
      <c r="Y183" s="540"/>
      <c r="Z183" s="540"/>
      <c r="AA183" s="564"/>
      <c r="AB183" s="564"/>
      <c r="AC183" s="564"/>
      <c r="AD183" s="564"/>
      <c r="AE183" s="564"/>
      <c r="AF183" s="564"/>
      <c r="AG183" s="564"/>
      <c r="AH183" s="564"/>
      <c r="AI183" s="564"/>
      <c r="AJ183" s="564"/>
      <c r="AK183" s="564"/>
      <c r="AL183" s="564"/>
      <c r="AM183" s="564"/>
      <c r="AN183" s="564"/>
      <c r="AO183" s="564"/>
      <c r="AP183" s="564"/>
      <c r="AQ183" s="540"/>
      <c r="AR183" s="614"/>
      <c r="AS183" s="543"/>
      <c r="AT183" s="554"/>
      <c r="AU183" s="751"/>
      <c r="AV183" s="620"/>
      <c r="AW183" s="620"/>
      <c r="AX183" s="620"/>
      <c r="AY183" s="620"/>
      <c r="AZ183" s="620"/>
      <c r="BA183" s="620"/>
      <c r="BB183" s="620"/>
      <c r="BC183" s="620"/>
      <c r="BD183" s="620"/>
      <c r="BE183" s="620"/>
      <c r="BF183" s="620"/>
      <c r="BG183" s="620"/>
    </row>
    <row r="184" spans="1:59" s="615" customFormat="1" ht="19.899999999999999" customHeight="1">
      <c r="A184" s="529">
        <v>42990</v>
      </c>
      <c r="B184" s="510" t="s">
        <v>2717</v>
      </c>
      <c r="C184" s="615" t="s">
        <v>3127</v>
      </c>
      <c r="D184" s="615" t="s">
        <v>2764</v>
      </c>
      <c r="E184" s="615" t="s">
        <v>2765</v>
      </c>
      <c r="G184" s="615">
        <f t="shared" si="20"/>
        <v>0</v>
      </c>
      <c r="H184" s="616">
        <f t="shared" si="14"/>
        <v>0</v>
      </c>
      <c r="J184" s="535">
        <v>3.3000000000000002E-2</v>
      </c>
      <c r="K184" s="535">
        <f t="shared" si="19"/>
        <v>3.3000000000000002E-2</v>
      </c>
      <c r="L184" s="535"/>
      <c r="M184" s="535">
        <v>3.3000000000000002E-2</v>
      </c>
      <c r="N184" s="535"/>
      <c r="O184" s="681" t="s">
        <v>3176</v>
      </c>
      <c r="P184" s="681"/>
      <c r="Q184" s="562">
        <v>1</v>
      </c>
      <c r="R184" s="562"/>
      <c r="S184" s="569"/>
      <c r="T184" s="540" t="s">
        <v>3177</v>
      </c>
      <c r="U184" s="540"/>
      <c r="V184" s="540"/>
      <c r="W184" s="540"/>
      <c r="X184" s="540" t="s">
        <v>3178</v>
      </c>
      <c r="Y184" s="540"/>
      <c r="Z184" s="540"/>
      <c r="AA184" s="682">
        <v>0.1</v>
      </c>
      <c r="AB184" s="682"/>
      <c r="AC184" s="682"/>
      <c r="AD184" s="682"/>
      <c r="AE184" s="682"/>
      <c r="AF184" s="682"/>
      <c r="AG184" s="682"/>
      <c r="AH184" s="682"/>
      <c r="AI184" s="682"/>
      <c r="AJ184" s="682"/>
      <c r="AK184" s="682"/>
      <c r="AL184" s="682"/>
      <c r="AM184" s="682"/>
      <c r="AN184" s="682"/>
      <c r="AO184" s="682"/>
      <c r="AP184" s="682"/>
      <c r="AQ184" s="540" t="s">
        <v>3179</v>
      </c>
      <c r="AR184" s="754"/>
      <c r="AS184" s="543"/>
      <c r="AT184" s="554"/>
      <c r="AU184" s="751"/>
      <c r="AV184" s="620"/>
      <c r="AW184" s="620"/>
      <c r="AX184" s="620"/>
      <c r="AY184" s="620"/>
      <c r="AZ184" s="620"/>
      <c r="BA184" s="620"/>
      <c r="BB184" s="620"/>
      <c r="BC184" s="620"/>
      <c r="BD184" s="620"/>
      <c r="BE184" s="620"/>
      <c r="BF184" s="620"/>
      <c r="BG184" s="620"/>
    </row>
    <row r="185" spans="1:59" s="615" customFormat="1" ht="19.899999999999999" customHeight="1">
      <c r="A185" s="529">
        <v>42990</v>
      </c>
      <c r="B185" s="510" t="s">
        <v>2717</v>
      </c>
      <c r="C185" s="615" t="s">
        <v>3127</v>
      </c>
      <c r="D185" s="615" t="s">
        <v>2764</v>
      </c>
      <c r="E185" s="615" t="s">
        <v>2765</v>
      </c>
      <c r="G185" s="615">
        <f t="shared" si="20"/>
        <v>0</v>
      </c>
      <c r="H185" s="616">
        <f t="shared" si="14"/>
        <v>0</v>
      </c>
      <c r="I185" s="615" t="s">
        <v>2719</v>
      </c>
      <c r="J185" s="535">
        <v>3.0000000000000001E-3</v>
      </c>
      <c r="K185" s="535">
        <f t="shared" si="19"/>
        <v>3.0000000000000001E-3</v>
      </c>
      <c r="L185" s="535"/>
      <c r="M185" s="535">
        <v>3.0000000000000001E-3</v>
      </c>
      <c r="N185" s="535"/>
      <c r="O185" s="755" t="s">
        <v>3180</v>
      </c>
      <c r="P185" s="755"/>
      <c r="Q185" s="562">
        <v>1</v>
      </c>
      <c r="R185" s="562"/>
      <c r="S185" s="569"/>
      <c r="T185" s="540" t="s">
        <v>3177</v>
      </c>
      <c r="U185" s="540"/>
      <c r="V185" s="540"/>
      <c r="W185" s="540"/>
      <c r="X185" s="540" t="s">
        <v>3181</v>
      </c>
      <c r="Y185" s="540"/>
      <c r="Z185" s="540"/>
      <c r="AA185" s="682">
        <v>0.1</v>
      </c>
      <c r="AB185" s="682"/>
      <c r="AC185" s="682"/>
      <c r="AD185" s="682"/>
      <c r="AE185" s="682"/>
      <c r="AF185" s="682"/>
      <c r="AG185" s="682"/>
      <c r="AH185" s="682"/>
      <c r="AI185" s="682"/>
      <c r="AJ185" s="682"/>
      <c r="AK185" s="682"/>
      <c r="AL185" s="682"/>
      <c r="AM185" s="682"/>
      <c r="AN185" s="682"/>
      <c r="AO185" s="682"/>
      <c r="AP185" s="682"/>
      <c r="AQ185" s="540" t="s">
        <v>3182</v>
      </c>
      <c r="AR185" s="754"/>
      <c r="AS185" s="543"/>
      <c r="AT185" s="554"/>
      <c r="AU185" s="751"/>
      <c r="AV185" s="620"/>
      <c r="AW185" s="620"/>
      <c r="AX185" s="620"/>
      <c r="AY185" s="620"/>
      <c r="AZ185" s="620"/>
      <c r="BA185" s="620"/>
      <c r="BB185" s="620"/>
      <c r="BC185" s="620"/>
      <c r="BD185" s="620"/>
      <c r="BE185" s="620"/>
      <c r="BF185" s="620"/>
      <c r="BG185" s="620"/>
    </row>
    <row r="186" spans="1:59" s="615" customFormat="1" ht="19.899999999999999" customHeight="1">
      <c r="A186" s="529">
        <v>42990</v>
      </c>
      <c r="B186" s="510" t="s">
        <v>2717</v>
      </c>
      <c r="C186" s="615" t="s">
        <v>3127</v>
      </c>
      <c r="D186" s="615" t="s">
        <v>2764</v>
      </c>
      <c r="E186" s="615" t="s">
        <v>2765</v>
      </c>
      <c r="G186" s="615">
        <f t="shared" si="20"/>
        <v>0</v>
      </c>
      <c r="H186" s="616">
        <f t="shared" si="14"/>
        <v>0</v>
      </c>
      <c r="J186" s="535">
        <v>0.08</v>
      </c>
      <c r="K186" s="535">
        <f t="shared" si="19"/>
        <v>0.16</v>
      </c>
      <c r="L186" s="535"/>
      <c r="M186" s="535">
        <v>0.16</v>
      </c>
      <c r="N186" s="535"/>
      <c r="O186" s="681" t="s">
        <v>3183</v>
      </c>
      <c r="P186" s="681"/>
      <c r="Q186" s="562">
        <v>2</v>
      </c>
      <c r="R186" s="562"/>
      <c r="S186" s="569"/>
      <c r="T186" s="540" t="s">
        <v>60</v>
      </c>
      <c r="U186" s="540"/>
      <c r="V186" s="540"/>
      <c r="W186" s="540"/>
      <c r="X186" s="540" t="s">
        <v>3184</v>
      </c>
      <c r="Y186" s="540"/>
      <c r="Z186" s="540"/>
      <c r="AA186" s="682">
        <v>0.1</v>
      </c>
      <c r="AB186" s="682"/>
      <c r="AC186" s="682"/>
      <c r="AD186" s="682"/>
      <c r="AE186" s="682"/>
      <c r="AF186" s="682"/>
      <c r="AG186" s="682"/>
      <c r="AH186" s="682"/>
      <c r="AI186" s="682"/>
      <c r="AJ186" s="682"/>
      <c r="AK186" s="682"/>
      <c r="AL186" s="682"/>
      <c r="AM186" s="682"/>
      <c r="AN186" s="682"/>
      <c r="AO186" s="682"/>
      <c r="AP186" s="682"/>
      <c r="AQ186" s="540" t="s">
        <v>3185</v>
      </c>
      <c r="AR186" s="754"/>
      <c r="AS186" s="543"/>
      <c r="AT186" s="554"/>
      <c r="AU186" s="725"/>
      <c r="AV186" s="620"/>
      <c r="AW186" s="620"/>
      <c r="AX186" s="620"/>
      <c r="AY186" s="620"/>
      <c r="AZ186" s="620"/>
      <c r="BA186" s="620"/>
      <c r="BB186" s="620"/>
      <c r="BC186" s="620"/>
      <c r="BD186" s="620"/>
      <c r="BE186" s="620"/>
      <c r="BF186" s="620"/>
      <c r="BG186" s="620"/>
    </row>
    <row r="187" spans="1:59" s="615" customFormat="1" ht="19.899999999999999" customHeight="1">
      <c r="A187" s="529">
        <v>42990</v>
      </c>
      <c r="B187" s="510" t="s">
        <v>2717</v>
      </c>
      <c r="C187" s="615" t="s">
        <v>3127</v>
      </c>
      <c r="D187" s="615" t="s">
        <v>2764</v>
      </c>
      <c r="E187" s="615" t="s">
        <v>2765</v>
      </c>
      <c r="G187" s="615">
        <f t="shared" si="20"/>
        <v>0</v>
      </c>
      <c r="H187" s="616">
        <f t="shared" si="14"/>
        <v>0</v>
      </c>
      <c r="I187" s="510" t="s">
        <v>2719</v>
      </c>
      <c r="J187" s="535">
        <v>4.0500000000000001E-2</v>
      </c>
      <c r="K187" s="535">
        <f t="shared" si="19"/>
        <v>4.0500000000000001E-2</v>
      </c>
      <c r="L187" s="535"/>
      <c r="M187" s="674">
        <v>4.0500000000000001E-2</v>
      </c>
      <c r="N187" s="535"/>
      <c r="O187" s="681" t="s">
        <v>3186</v>
      </c>
      <c r="P187" s="681"/>
      <c r="Q187" s="562">
        <v>1</v>
      </c>
      <c r="R187" s="562"/>
      <c r="S187" s="569"/>
      <c r="T187" s="540" t="s">
        <v>3187</v>
      </c>
      <c r="U187" s="540"/>
      <c r="V187" s="540"/>
      <c r="W187" s="540"/>
      <c r="X187" s="540" t="s">
        <v>3188</v>
      </c>
      <c r="Y187" s="540"/>
      <c r="Z187" s="540"/>
      <c r="AA187" s="682">
        <v>0.1</v>
      </c>
      <c r="AB187" s="682"/>
      <c r="AC187" s="682"/>
      <c r="AD187" s="682"/>
      <c r="AE187" s="682"/>
      <c r="AF187" s="682"/>
      <c r="AG187" s="682"/>
      <c r="AH187" s="682"/>
      <c r="AI187" s="682"/>
      <c r="AJ187" s="682"/>
      <c r="AK187" s="682"/>
      <c r="AL187" s="682"/>
      <c r="AM187" s="682"/>
      <c r="AN187" s="682"/>
      <c r="AO187" s="682"/>
      <c r="AP187" s="682"/>
      <c r="AQ187" s="540" t="s">
        <v>3189</v>
      </c>
      <c r="AR187" s="754"/>
      <c r="AS187" s="543"/>
      <c r="AT187" s="554"/>
      <c r="AU187" s="751"/>
      <c r="AV187" s="620"/>
      <c r="AW187" s="620"/>
      <c r="AX187" s="620"/>
      <c r="AY187" s="620"/>
      <c r="AZ187" s="620"/>
      <c r="BA187" s="620"/>
      <c r="BB187" s="620"/>
      <c r="BC187" s="620"/>
      <c r="BD187" s="620"/>
      <c r="BE187" s="620"/>
      <c r="BF187" s="620"/>
      <c r="BG187" s="620"/>
    </row>
    <row r="188" spans="1:59" s="615" customFormat="1" ht="19.899999999999999" customHeight="1">
      <c r="A188" s="529">
        <v>42990</v>
      </c>
      <c r="B188" s="510" t="s">
        <v>2717</v>
      </c>
      <c r="C188" s="615" t="s">
        <v>3127</v>
      </c>
      <c r="D188" s="615" t="s">
        <v>2764</v>
      </c>
      <c r="E188" s="615" t="s">
        <v>2765</v>
      </c>
      <c r="G188" s="615">
        <f t="shared" si="20"/>
        <v>0</v>
      </c>
      <c r="H188" s="616">
        <f t="shared" si="14"/>
        <v>0</v>
      </c>
      <c r="I188" s="510" t="s">
        <v>2719</v>
      </c>
      <c r="J188" s="535">
        <v>0.02</v>
      </c>
      <c r="K188" s="535">
        <f t="shared" si="19"/>
        <v>0.02</v>
      </c>
      <c r="L188" s="535"/>
      <c r="M188" s="674">
        <v>0.02</v>
      </c>
      <c r="N188" s="535"/>
      <c r="O188" s="681" t="s">
        <v>3190</v>
      </c>
      <c r="P188" s="681"/>
      <c r="Q188" s="562">
        <v>1</v>
      </c>
      <c r="R188" s="562"/>
      <c r="S188" s="569"/>
      <c r="T188" s="540" t="s">
        <v>3187</v>
      </c>
      <c r="U188" s="540"/>
      <c r="V188" s="540"/>
      <c r="W188" s="540"/>
      <c r="X188" s="540" t="s">
        <v>3191</v>
      </c>
      <c r="Y188" s="540"/>
      <c r="Z188" s="540"/>
      <c r="AA188" s="682">
        <v>0.1</v>
      </c>
      <c r="AB188" s="682"/>
      <c r="AC188" s="682"/>
      <c r="AD188" s="682"/>
      <c r="AE188" s="682"/>
      <c r="AF188" s="682"/>
      <c r="AG188" s="682"/>
      <c r="AH188" s="682"/>
      <c r="AI188" s="682"/>
      <c r="AJ188" s="682"/>
      <c r="AK188" s="682"/>
      <c r="AL188" s="682"/>
      <c r="AM188" s="682"/>
      <c r="AN188" s="682"/>
      <c r="AO188" s="682"/>
      <c r="AP188" s="682"/>
      <c r="AQ188" s="540" t="s">
        <v>3192</v>
      </c>
      <c r="AR188" s="754"/>
      <c r="AS188" s="543"/>
      <c r="AT188" s="554"/>
      <c r="AU188" s="751"/>
      <c r="AV188" s="620"/>
      <c r="AW188" s="620"/>
      <c r="AX188" s="620"/>
      <c r="AY188" s="620"/>
      <c r="AZ188" s="620"/>
      <c r="BA188" s="620"/>
      <c r="BB188" s="620"/>
      <c r="BC188" s="620"/>
      <c r="BD188" s="620"/>
      <c r="BE188" s="620"/>
      <c r="BF188" s="620"/>
      <c r="BG188" s="620"/>
    </row>
    <row r="189" spans="1:59" s="615" customFormat="1" ht="19.899999999999999" customHeight="1">
      <c r="A189" s="529">
        <v>42990</v>
      </c>
      <c r="B189" s="510" t="s">
        <v>2717</v>
      </c>
      <c r="C189" s="615" t="s">
        <v>3127</v>
      </c>
      <c r="D189" s="615" t="s">
        <v>2764</v>
      </c>
      <c r="E189" s="615" t="s">
        <v>2765</v>
      </c>
      <c r="G189" s="615">
        <f t="shared" si="20"/>
        <v>0</v>
      </c>
      <c r="H189" s="616">
        <f t="shared" si="14"/>
        <v>0</v>
      </c>
      <c r="I189" s="510" t="s">
        <v>2818</v>
      </c>
      <c r="J189" s="535">
        <v>9.5399999999999999E-3</v>
      </c>
      <c r="K189" s="535">
        <f t="shared" si="19"/>
        <v>3.8159999999999999E-2</v>
      </c>
      <c r="L189" s="535"/>
      <c r="M189" s="535">
        <v>3.8159999999999999E-2</v>
      </c>
      <c r="N189" s="535"/>
      <c r="O189" s="587" t="s">
        <v>3193</v>
      </c>
      <c r="P189" s="587"/>
      <c r="Q189" s="562">
        <v>4</v>
      </c>
      <c r="R189" s="562"/>
      <c r="S189" s="569"/>
      <c r="T189" s="540" t="s">
        <v>2820</v>
      </c>
      <c r="U189" s="540"/>
      <c r="V189" s="540"/>
      <c r="W189" s="540"/>
      <c r="X189" s="540" t="s">
        <v>3194</v>
      </c>
      <c r="Y189" s="540"/>
      <c r="Z189" s="540"/>
      <c r="AA189" s="700">
        <v>0.1</v>
      </c>
      <c r="AB189" s="700"/>
      <c r="AC189" s="700"/>
      <c r="AD189" s="700"/>
      <c r="AE189" s="700"/>
      <c r="AF189" s="700"/>
      <c r="AG189" s="700"/>
      <c r="AH189" s="700"/>
      <c r="AI189" s="700"/>
      <c r="AJ189" s="700"/>
      <c r="AK189" s="700"/>
      <c r="AL189" s="700"/>
      <c r="AM189" s="700"/>
      <c r="AN189" s="700"/>
      <c r="AO189" s="700"/>
      <c r="AP189" s="700"/>
      <c r="AQ189" s="540" t="s">
        <v>3195</v>
      </c>
      <c r="AR189" s="587" t="s">
        <v>3196</v>
      </c>
      <c r="AS189" s="543"/>
      <c r="AT189" s="554"/>
      <c r="AU189" s="751"/>
      <c r="AV189" s="620"/>
      <c r="AW189" s="620"/>
      <c r="AX189" s="620"/>
      <c r="AY189" s="620"/>
      <c r="AZ189" s="620"/>
      <c r="BA189" s="620"/>
      <c r="BB189" s="620"/>
      <c r="BC189" s="620"/>
      <c r="BD189" s="620"/>
      <c r="BE189" s="620"/>
      <c r="BF189" s="620"/>
      <c r="BG189" s="620"/>
    </row>
    <row r="190" spans="1:59" s="615" customFormat="1" ht="19.899999999999999" customHeight="1">
      <c r="A190" s="529">
        <v>42990</v>
      </c>
      <c r="B190" s="510" t="s">
        <v>2717</v>
      </c>
      <c r="C190" s="615" t="s">
        <v>3127</v>
      </c>
      <c r="D190" s="615" t="s">
        <v>2764</v>
      </c>
      <c r="E190" s="615" t="s">
        <v>2765</v>
      </c>
      <c r="G190" s="615">
        <f t="shared" si="20"/>
        <v>0</v>
      </c>
      <c r="H190" s="616">
        <f t="shared" si="14"/>
        <v>0</v>
      </c>
      <c r="J190" s="535">
        <v>4.4999999999999998E-2</v>
      </c>
      <c r="K190" s="535">
        <f t="shared" si="19"/>
        <v>0.09</v>
      </c>
      <c r="L190" s="746" t="s">
        <v>3197</v>
      </c>
      <c r="M190" s="535"/>
      <c r="N190" s="746"/>
      <c r="O190" s="690" t="s">
        <v>3198</v>
      </c>
      <c r="P190" s="690"/>
      <c r="Q190" s="691">
        <v>2</v>
      </c>
      <c r="R190" s="691"/>
      <c r="S190" s="692"/>
      <c r="T190" s="689" t="s">
        <v>60</v>
      </c>
      <c r="U190" s="689"/>
      <c r="V190" s="689"/>
      <c r="W190" s="689"/>
      <c r="X190" s="689" t="s">
        <v>3199</v>
      </c>
      <c r="Y190" s="689"/>
      <c r="Z190" s="689"/>
      <c r="AA190" s="700"/>
      <c r="AB190" s="700"/>
      <c r="AC190" s="700"/>
      <c r="AD190" s="700"/>
      <c r="AE190" s="700"/>
      <c r="AF190" s="700"/>
      <c r="AG190" s="700"/>
      <c r="AH190" s="700"/>
      <c r="AI190" s="700"/>
      <c r="AJ190" s="700"/>
      <c r="AK190" s="700"/>
      <c r="AL190" s="700"/>
      <c r="AM190" s="700"/>
      <c r="AN190" s="700"/>
      <c r="AO190" s="700"/>
      <c r="AP190" s="700"/>
      <c r="AQ190" s="540"/>
      <c r="AR190" s="587"/>
      <c r="AS190" s="543"/>
      <c r="AT190" s="554"/>
      <c r="AU190" s="751"/>
      <c r="AV190" s="620"/>
      <c r="AW190" s="620"/>
      <c r="AX190" s="620"/>
      <c r="AY190" s="620"/>
      <c r="AZ190" s="620"/>
      <c r="BA190" s="620"/>
      <c r="BB190" s="620"/>
      <c r="BC190" s="620"/>
      <c r="BD190" s="620"/>
      <c r="BE190" s="620"/>
      <c r="BF190" s="620"/>
      <c r="BG190" s="620"/>
    </row>
    <row r="191" spans="1:59" s="615" customFormat="1" ht="19.899999999999999" customHeight="1">
      <c r="A191" s="529">
        <v>42990</v>
      </c>
      <c r="B191" s="510" t="s">
        <v>2717</v>
      </c>
      <c r="C191" s="615" t="s">
        <v>3127</v>
      </c>
      <c r="D191" s="615" t="s">
        <v>2764</v>
      </c>
      <c r="E191" s="615" t="s">
        <v>2765</v>
      </c>
      <c r="G191" s="615">
        <f t="shared" si="20"/>
        <v>0</v>
      </c>
      <c r="H191" s="616">
        <f t="shared" si="14"/>
        <v>0</v>
      </c>
      <c r="J191" s="535">
        <v>0.45</v>
      </c>
      <c r="K191" s="535">
        <f t="shared" si="19"/>
        <v>0.45</v>
      </c>
      <c r="L191" s="535"/>
      <c r="M191" s="535">
        <v>0.45</v>
      </c>
      <c r="N191" s="535"/>
      <c r="O191" s="681" t="s">
        <v>3200</v>
      </c>
      <c r="P191" s="681"/>
      <c r="Q191" s="562">
        <v>1</v>
      </c>
      <c r="R191" s="562"/>
      <c r="S191" s="569"/>
      <c r="T191" s="540" t="s">
        <v>1311</v>
      </c>
      <c r="U191" s="540"/>
      <c r="V191" s="540"/>
      <c r="W191" s="540"/>
      <c r="X191" s="540" t="s">
        <v>3201</v>
      </c>
      <c r="Y191" s="540"/>
      <c r="Z191" s="540"/>
      <c r="AA191" s="682">
        <v>15</v>
      </c>
      <c r="AB191" s="682"/>
      <c r="AC191" s="682"/>
      <c r="AD191" s="682"/>
      <c r="AE191" s="682"/>
      <c r="AF191" s="682"/>
      <c r="AG191" s="682"/>
      <c r="AH191" s="682"/>
      <c r="AI191" s="682"/>
      <c r="AJ191" s="682"/>
      <c r="AK191" s="682"/>
      <c r="AL191" s="682"/>
      <c r="AM191" s="682"/>
      <c r="AN191" s="682"/>
      <c r="AO191" s="682"/>
      <c r="AP191" s="682"/>
      <c r="AQ191" s="543"/>
      <c r="AR191" s="611" t="s">
        <v>3202</v>
      </c>
      <c r="AS191" s="543"/>
      <c r="AT191" s="554"/>
      <c r="AU191" s="751"/>
      <c r="AV191" s="620"/>
      <c r="AW191" s="620"/>
      <c r="AX191" s="620"/>
      <c r="AY191" s="620"/>
      <c r="AZ191" s="620"/>
      <c r="BA191" s="620"/>
      <c r="BB191" s="620"/>
      <c r="BC191" s="620"/>
      <c r="BD191" s="620"/>
      <c r="BE191" s="620"/>
      <c r="BF191" s="620"/>
      <c r="BG191" s="620"/>
    </row>
    <row r="192" spans="1:59" s="615" customFormat="1" ht="33.4" customHeight="1">
      <c r="A192" s="529">
        <v>42990</v>
      </c>
      <c r="B192" s="510" t="s">
        <v>2717</v>
      </c>
      <c r="C192" s="615" t="s">
        <v>3127</v>
      </c>
      <c r="D192" s="615" t="s">
        <v>2764</v>
      </c>
      <c r="E192" s="615" t="s">
        <v>2765</v>
      </c>
      <c r="G192" s="615">
        <f t="shared" si="20"/>
        <v>0</v>
      </c>
      <c r="H192" s="616">
        <f t="shared" ref="H192:H205" si="21">F192/J192</f>
        <v>0</v>
      </c>
      <c r="J192" s="535">
        <v>1.1000000000000001</v>
      </c>
      <c r="K192" s="535">
        <f t="shared" si="19"/>
        <v>1.1000000000000001</v>
      </c>
      <c r="L192" s="572" t="s">
        <v>3203</v>
      </c>
      <c r="M192" s="674">
        <v>1.23</v>
      </c>
      <c r="N192" s="535"/>
      <c r="O192" s="681" t="s">
        <v>3204</v>
      </c>
      <c r="P192" s="681"/>
      <c r="Q192" s="562">
        <v>1</v>
      </c>
      <c r="R192" s="562"/>
      <c r="S192" s="569"/>
      <c r="T192" s="540" t="s">
        <v>1311</v>
      </c>
      <c r="U192" s="540"/>
      <c r="V192" s="540"/>
      <c r="W192" s="540"/>
      <c r="X192" s="540" t="s">
        <v>3205</v>
      </c>
      <c r="Y192" s="540"/>
      <c r="Z192" s="540"/>
      <c r="AA192" s="682">
        <v>3.1</v>
      </c>
      <c r="AB192" s="682"/>
      <c r="AC192" s="682"/>
      <c r="AD192" s="682"/>
      <c r="AE192" s="682"/>
      <c r="AF192" s="682"/>
      <c r="AG192" s="682"/>
      <c r="AH192" s="682"/>
      <c r="AI192" s="682"/>
      <c r="AJ192" s="682"/>
      <c r="AK192" s="682"/>
      <c r="AL192" s="682"/>
      <c r="AM192" s="682"/>
      <c r="AN192" s="682"/>
      <c r="AO192" s="682"/>
      <c r="AP192" s="682"/>
      <c r="AQ192" s="543"/>
      <c r="AR192" s="606" t="s">
        <v>3206</v>
      </c>
      <c r="AS192" s="543"/>
      <c r="AT192" s="554"/>
      <c r="AU192" s="751"/>
      <c r="AV192" s="620"/>
      <c r="AW192" s="620"/>
      <c r="AX192" s="620"/>
      <c r="AY192" s="620"/>
      <c r="AZ192" s="620"/>
      <c r="BA192" s="620"/>
      <c r="BB192" s="620"/>
      <c r="BC192" s="620"/>
      <c r="BD192" s="620"/>
      <c r="BE192" s="620"/>
      <c r="BF192" s="620"/>
      <c r="BG192" s="620"/>
    </row>
    <row r="193" spans="1:59" s="615" customFormat="1" ht="19.899999999999999" customHeight="1">
      <c r="A193" s="529">
        <v>42990</v>
      </c>
      <c r="B193" s="510" t="s">
        <v>2717</v>
      </c>
      <c r="C193" s="615" t="s">
        <v>3127</v>
      </c>
      <c r="D193" s="615" t="s">
        <v>2764</v>
      </c>
      <c r="E193" s="615" t="s">
        <v>2765</v>
      </c>
      <c r="G193" s="615">
        <f t="shared" si="20"/>
        <v>0</v>
      </c>
      <c r="H193" s="616">
        <f t="shared" si="21"/>
        <v>0</v>
      </c>
      <c r="J193" s="535">
        <v>0.12</v>
      </c>
      <c r="K193" s="535">
        <f t="shared" si="19"/>
        <v>0.12</v>
      </c>
      <c r="L193" s="535"/>
      <c r="M193" s="535">
        <v>0.12</v>
      </c>
      <c r="N193" s="535"/>
      <c r="O193" s="681" t="s">
        <v>3207</v>
      </c>
      <c r="P193" s="681"/>
      <c r="Q193" s="562">
        <v>1</v>
      </c>
      <c r="R193" s="562"/>
      <c r="S193" s="569"/>
      <c r="T193" s="540" t="s">
        <v>1311</v>
      </c>
      <c r="U193" s="540"/>
      <c r="V193" s="540"/>
      <c r="W193" s="540"/>
      <c r="X193" s="540" t="s">
        <v>3208</v>
      </c>
      <c r="Y193" s="540"/>
      <c r="Z193" s="540"/>
      <c r="AA193" s="682">
        <v>1</v>
      </c>
      <c r="AB193" s="682"/>
      <c r="AC193" s="682"/>
      <c r="AD193" s="682"/>
      <c r="AE193" s="682"/>
      <c r="AF193" s="682"/>
      <c r="AG193" s="682"/>
      <c r="AH193" s="682"/>
      <c r="AI193" s="682"/>
      <c r="AJ193" s="682"/>
      <c r="AK193" s="682"/>
      <c r="AL193" s="682"/>
      <c r="AM193" s="682"/>
      <c r="AN193" s="682"/>
      <c r="AO193" s="682"/>
      <c r="AP193" s="682"/>
      <c r="AQ193" s="543"/>
      <c r="AR193" s="611" t="s">
        <v>3209</v>
      </c>
      <c r="AS193" s="543"/>
      <c r="AT193" s="554"/>
      <c r="AU193" s="751"/>
      <c r="AV193" s="620"/>
      <c r="AW193" s="620"/>
      <c r="AX193" s="620"/>
      <c r="AY193" s="620"/>
      <c r="AZ193" s="620"/>
      <c r="BA193" s="620"/>
      <c r="BB193" s="620"/>
      <c r="BC193" s="620"/>
      <c r="BD193" s="620"/>
      <c r="BE193" s="620"/>
      <c r="BF193" s="620"/>
      <c r="BG193" s="620"/>
    </row>
    <row r="194" spans="1:59" s="615" customFormat="1" ht="34.15" customHeight="1">
      <c r="A194" s="529">
        <v>42990</v>
      </c>
      <c r="B194" s="510" t="s">
        <v>2717</v>
      </c>
      <c r="C194" s="615" t="s">
        <v>3127</v>
      </c>
      <c r="D194" s="615" t="s">
        <v>2764</v>
      </c>
      <c r="E194" s="615" t="s">
        <v>2765</v>
      </c>
      <c r="G194" s="615">
        <f t="shared" si="20"/>
        <v>0</v>
      </c>
      <c r="H194" s="616">
        <f t="shared" si="21"/>
        <v>0</v>
      </c>
      <c r="J194" s="535">
        <v>0.4</v>
      </c>
      <c r="K194" s="535">
        <f t="shared" si="19"/>
        <v>0.4</v>
      </c>
      <c r="L194" s="535"/>
      <c r="M194" s="535">
        <v>0.4</v>
      </c>
      <c r="N194" s="535"/>
      <c r="O194" s="681" t="s">
        <v>3210</v>
      </c>
      <c r="P194" s="681"/>
      <c r="Q194" s="562">
        <v>1</v>
      </c>
      <c r="R194" s="562"/>
      <c r="S194" s="569"/>
      <c r="T194" s="540" t="s">
        <v>1311</v>
      </c>
      <c r="U194" s="540"/>
      <c r="V194" s="540"/>
      <c r="W194" s="540"/>
      <c r="X194" s="540" t="s">
        <v>3211</v>
      </c>
      <c r="Y194" s="540"/>
      <c r="Z194" s="540"/>
      <c r="AA194" s="682">
        <v>4</v>
      </c>
      <c r="AB194" s="682"/>
      <c r="AC194" s="682"/>
      <c r="AD194" s="682"/>
      <c r="AE194" s="682"/>
      <c r="AF194" s="682"/>
      <c r="AG194" s="682"/>
      <c r="AH194" s="682"/>
      <c r="AI194" s="682"/>
      <c r="AJ194" s="682"/>
      <c r="AK194" s="682"/>
      <c r="AL194" s="682"/>
      <c r="AM194" s="682"/>
      <c r="AN194" s="682"/>
      <c r="AO194" s="682"/>
      <c r="AP194" s="682"/>
      <c r="AQ194" s="543"/>
      <c r="AR194" s="611" t="s">
        <v>3212</v>
      </c>
      <c r="AS194" s="543"/>
      <c r="AT194" s="554"/>
      <c r="AU194" s="751"/>
      <c r="AV194" s="620"/>
      <c r="AW194" s="620"/>
      <c r="AX194" s="620"/>
      <c r="AY194" s="620"/>
      <c r="AZ194" s="620"/>
      <c r="BA194" s="620"/>
      <c r="BB194" s="620"/>
      <c r="BC194" s="620"/>
      <c r="BD194" s="620"/>
      <c r="BE194" s="620"/>
      <c r="BF194" s="620"/>
      <c r="BG194" s="620"/>
    </row>
    <row r="195" spans="1:59" s="615" customFormat="1" ht="19.899999999999999" customHeight="1">
      <c r="A195" s="529">
        <v>42990</v>
      </c>
      <c r="B195" s="510" t="s">
        <v>2717</v>
      </c>
      <c r="C195" s="615" t="s">
        <v>3127</v>
      </c>
      <c r="D195" s="615" t="s">
        <v>2764</v>
      </c>
      <c r="E195" s="615" t="s">
        <v>2765</v>
      </c>
      <c r="G195" s="615">
        <f t="shared" si="20"/>
        <v>0</v>
      </c>
      <c r="H195" s="616">
        <f t="shared" si="21"/>
        <v>0</v>
      </c>
      <c r="J195" s="535">
        <v>0.2</v>
      </c>
      <c r="K195" s="535">
        <f t="shared" si="19"/>
        <v>0.2</v>
      </c>
      <c r="L195" s="535"/>
      <c r="M195" s="535">
        <v>0.2</v>
      </c>
      <c r="N195" s="535"/>
      <c r="O195" s="681" t="s">
        <v>3213</v>
      </c>
      <c r="P195" s="681"/>
      <c r="Q195" s="562">
        <v>1</v>
      </c>
      <c r="R195" s="562"/>
      <c r="S195" s="569"/>
      <c r="T195" s="540" t="s">
        <v>1311</v>
      </c>
      <c r="U195" s="540"/>
      <c r="V195" s="540"/>
      <c r="W195" s="540"/>
      <c r="X195" s="540" t="s">
        <v>3214</v>
      </c>
      <c r="Y195" s="540"/>
      <c r="Z195" s="540"/>
      <c r="AA195" s="682">
        <v>2</v>
      </c>
      <c r="AB195" s="682"/>
      <c r="AC195" s="682"/>
      <c r="AD195" s="682"/>
      <c r="AE195" s="682"/>
      <c r="AF195" s="682"/>
      <c r="AG195" s="682"/>
      <c r="AH195" s="682"/>
      <c r="AI195" s="682"/>
      <c r="AJ195" s="682"/>
      <c r="AK195" s="682"/>
      <c r="AL195" s="682"/>
      <c r="AM195" s="682"/>
      <c r="AN195" s="682"/>
      <c r="AO195" s="682"/>
      <c r="AP195" s="682"/>
      <c r="AQ195" s="543"/>
      <c r="AR195" s="611" t="s">
        <v>3215</v>
      </c>
      <c r="AS195" s="543"/>
      <c r="AT195" s="554"/>
      <c r="AU195" s="751"/>
      <c r="AV195" s="620"/>
      <c r="AW195" s="620"/>
      <c r="AX195" s="620"/>
      <c r="AY195" s="620"/>
      <c r="AZ195" s="620"/>
      <c r="BA195" s="620"/>
      <c r="BB195" s="620"/>
      <c r="BC195" s="620"/>
      <c r="BD195" s="620"/>
      <c r="BE195" s="620"/>
      <c r="BF195" s="620"/>
      <c r="BG195" s="620"/>
    </row>
    <row r="196" spans="1:59" s="615" customFormat="1" ht="19.899999999999999" customHeight="1">
      <c r="A196" s="529">
        <v>42990</v>
      </c>
      <c r="B196" s="510" t="s">
        <v>2717</v>
      </c>
      <c r="C196" s="615" t="s">
        <v>3127</v>
      </c>
      <c r="D196" s="615" t="s">
        <v>2764</v>
      </c>
      <c r="E196" s="615" t="s">
        <v>2765</v>
      </c>
      <c r="G196" s="615">
        <f t="shared" si="20"/>
        <v>0</v>
      </c>
      <c r="H196" s="616">
        <f t="shared" si="21"/>
        <v>0</v>
      </c>
      <c r="J196" s="535">
        <v>2.2999999999999998</v>
      </c>
      <c r="K196" s="535">
        <f t="shared" si="19"/>
        <v>2.2999999999999998</v>
      </c>
      <c r="L196" s="646" t="s">
        <v>3216</v>
      </c>
      <c r="M196" s="671">
        <v>3.89</v>
      </c>
      <c r="N196" s="575"/>
      <c r="O196" s="604" t="s">
        <v>3217</v>
      </c>
      <c r="P196" s="604"/>
      <c r="Q196" s="562">
        <v>1</v>
      </c>
      <c r="R196" s="562"/>
      <c r="S196" s="569"/>
      <c r="T196" s="540" t="s">
        <v>3218</v>
      </c>
      <c r="U196" s="540"/>
      <c r="V196" s="540"/>
      <c r="W196" s="540"/>
      <c r="X196" s="541" t="s">
        <v>3219</v>
      </c>
      <c r="Y196" s="541"/>
      <c r="Z196" s="540"/>
      <c r="AA196" s="564">
        <v>15</v>
      </c>
      <c r="AB196" s="564"/>
      <c r="AC196" s="564"/>
      <c r="AD196" s="564"/>
      <c r="AE196" s="564"/>
      <c r="AF196" s="564"/>
      <c r="AG196" s="564"/>
      <c r="AH196" s="564"/>
      <c r="AI196" s="564"/>
      <c r="AJ196" s="564"/>
      <c r="AK196" s="564"/>
      <c r="AL196" s="564"/>
      <c r="AM196" s="564"/>
      <c r="AN196" s="564"/>
      <c r="AO196" s="564"/>
      <c r="AP196" s="564"/>
      <c r="AQ196" s="543"/>
      <c r="AR196" s="756" t="s">
        <v>3220</v>
      </c>
      <c r="AS196" s="757"/>
      <c r="AT196" s="554"/>
      <c r="AU196" s="751"/>
      <c r="AV196" s="620"/>
      <c r="AW196" s="620"/>
      <c r="AX196" s="620"/>
      <c r="AY196" s="620"/>
      <c r="AZ196" s="620"/>
      <c r="BA196" s="620"/>
      <c r="BB196" s="620"/>
      <c r="BC196" s="620"/>
      <c r="BD196" s="620"/>
      <c r="BE196" s="620"/>
      <c r="BF196" s="620"/>
      <c r="BG196" s="620"/>
    </row>
    <row r="197" spans="1:59" s="615" customFormat="1" ht="19.899999999999999" customHeight="1">
      <c r="A197" s="529">
        <v>42990</v>
      </c>
      <c r="B197" s="510" t="s">
        <v>2717</v>
      </c>
      <c r="C197" s="615" t="s">
        <v>3127</v>
      </c>
      <c r="D197" s="615" t="s">
        <v>2764</v>
      </c>
      <c r="E197" s="615" t="s">
        <v>2765</v>
      </c>
      <c r="G197" s="615">
        <f t="shared" si="20"/>
        <v>0</v>
      </c>
      <c r="H197" s="616">
        <f t="shared" si="21"/>
        <v>0</v>
      </c>
      <c r="J197" s="535">
        <v>3.5</v>
      </c>
      <c r="K197" s="535">
        <f t="shared" si="19"/>
        <v>3.5</v>
      </c>
      <c r="L197" s="646" t="s">
        <v>3221</v>
      </c>
      <c r="M197" s="671">
        <v>3.5</v>
      </c>
      <c r="N197" s="575"/>
      <c r="O197" s="604" t="s">
        <v>3222</v>
      </c>
      <c r="P197" s="604"/>
      <c r="Q197" s="562">
        <v>1</v>
      </c>
      <c r="R197" s="562"/>
      <c r="S197" s="569"/>
      <c r="T197" s="540" t="s">
        <v>3218</v>
      </c>
      <c r="U197" s="540"/>
      <c r="V197" s="540"/>
      <c r="W197" s="540"/>
      <c r="X197" s="541" t="s">
        <v>3223</v>
      </c>
      <c r="Y197" s="541"/>
      <c r="Z197" s="540"/>
      <c r="AA197" s="564">
        <v>23</v>
      </c>
      <c r="AB197" s="564"/>
      <c r="AC197" s="564"/>
      <c r="AD197" s="564"/>
      <c r="AE197" s="564"/>
      <c r="AF197" s="564"/>
      <c r="AG197" s="564"/>
      <c r="AH197" s="564"/>
      <c r="AI197" s="564"/>
      <c r="AJ197" s="564"/>
      <c r="AK197" s="564"/>
      <c r="AL197" s="564"/>
      <c r="AM197" s="564"/>
      <c r="AN197" s="564"/>
      <c r="AO197" s="564"/>
      <c r="AP197" s="564"/>
      <c r="AQ197" s="543"/>
      <c r="AR197" s="566" t="s">
        <v>3224</v>
      </c>
      <c r="AS197" s="543"/>
      <c r="AT197" s="554"/>
      <c r="AU197" s="751"/>
      <c r="AV197" s="620"/>
      <c r="AW197" s="620"/>
      <c r="AX197" s="620"/>
      <c r="AY197" s="620"/>
      <c r="AZ197" s="620"/>
      <c r="BA197" s="620"/>
      <c r="BB197" s="620"/>
      <c r="BC197" s="620"/>
      <c r="BD197" s="620"/>
      <c r="BE197" s="620"/>
      <c r="BF197" s="620"/>
      <c r="BG197" s="620"/>
    </row>
    <row r="198" spans="1:59" s="615" customFormat="1" ht="19.899999999999999" customHeight="1">
      <c r="A198" s="529">
        <v>42990</v>
      </c>
      <c r="B198" s="510" t="s">
        <v>2717</v>
      </c>
      <c r="C198" s="615" t="s">
        <v>3127</v>
      </c>
      <c r="D198" s="615" t="s">
        <v>2764</v>
      </c>
      <c r="E198" s="615" t="s">
        <v>2765</v>
      </c>
      <c r="G198" s="615">
        <f t="shared" si="20"/>
        <v>0</v>
      </c>
      <c r="H198" s="616">
        <f t="shared" si="21"/>
        <v>0</v>
      </c>
      <c r="I198" s="510" t="s">
        <v>2907</v>
      </c>
      <c r="J198" s="575">
        <v>5.7999999999999996E-3</v>
      </c>
      <c r="K198" s="535">
        <f t="shared" si="19"/>
        <v>1.7399999999999999E-2</v>
      </c>
      <c r="L198" s="535"/>
      <c r="M198" s="535">
        <v>1.7399999999999999E-2</v>
      </c>
      <c r="N198" s="535"/>
      <c r="O198" s="681" t="s">
        <v>3225</v>
      </c>
      <c r="P198" s="681"/>
      <c r="Q198" s="562">
        <v>3</v>
      </c>
      <c r="R198" s="562"/>
      <c r="S198" s="569"/>
      <c r="T198" s="661"/>
      <c r="U198" s="661"/>
      <c r="V198" s="661"/>
      <c r="W198" s="661"/>
      <c r="X198" s="758"/>
      <c r="Y198" s="758"/>
      <c r="Z198" s="759"/>
      <c r="AA198" s="682">
        <v>0.4</v>
      </c>
      <c r="AB198" s="682"/>
      <c r="AC198" s="682"/>
      <c r="AD198" s="682"/>
      <c r="AE198" s="682"/>
      <c r="AF198" s="682"/>
      <c r="AG198" s="682"/>
      <c r="AH198" s="682"/>
      <c r="AI198" s="682"/>
      <c r="AJ198" s="682"/>
      <c r="AK198" s="682"/>
      <c r="AL198" s="682"/>
      <c r="AM198" s="682"/>
      <c r="AN198" s="682"/>
      <c r="AO198" s="682"/>
      <c r="AP198" s="682"/>
      <c r="AQ198" s="675" t="s">
        <v>3226</v>
      </c>
      <c r="AR198" s="611"/>
      <c r="AS198" s="543"/>
      <c r="AT198" s="535"/>
      <c r="AU198" s="760"/>
      <c r="AV198" s="620"/>
      <c r="AW198" s="620"/>
      <c r="AX198" s="620"/>
      <c r="AY198" s="620"/>
      <c r="AZ198" s="620"/>
      <c r="BA198" s="620"/>
      <c r="BB198" s="620"/>
      <c r="BC198" s="620"/>
      <c r="BD198" s="620"/>
      <c r="BE198" s="620"/>
      <c r="BF198" s="620"/>
      <c r="BG198" s="620"/>
    </row>
    <row r="199" spans="1:59" s="615" customFormat="1" ht="19.899999999999999" customHeight="1">
      <c r="A199" s="529">
        <v>42990</v>
      </c>
      <c r="B199" s="510" t="s">
        <v>2717</v>
      </c>
      <c r="C199" s="615" t="s">
        <v>3127</v>
      </c>
      <c r="D199" s="615" t="s">
        <v>2764</v>
      </c>
      <c r="E199" s="615" t="s">
        <v>2765</v>
      </c>
      <c r="G199" s="615">
        <f t="shared" si="20"/>
        <v>0</v>
      </c>
      <c r="H199" s="616">
        <f t="shared" si="21"/>
        <v>0</v>
      </c>
      <c r="I199" s="510" t="s">
        <v>2907</v>
      </c>
      <c r="J199" s="575">
        <v>5.4999999999999997E-3</v>
      </c>
      <c r="K199" s="535">
        <f t="shared" si="19"/>
        <v>0.16499999999999998</v>
      </c>
      <c r="L199" s="535"/>
      <c r="M199" s="535">
        <v>0.16499999999999998</v>
      </c>
      <c r="N199" s="535"/>
      <c r="O199" s="681" t="s">
        <v>3227</v>
      </c>
      <c r="P199" s="681"/>
      <c r="Q199" s="562">
        <v>30</v>
      </c>
      <c r="R199" s="562"/>
      <c r="S199" s="569"/>
      <c r="T199" s="575"/>
      <c r="U199" s="575"/>
      <c r="V199" s="575"/>
      <c r="W199" s="575"/>
      <c r="X199" s="575"/>
      <c r="Y199" s="575"/>
      <c r="Z199" s="575"/>
      <c r="AA199" s="682">
        <v>0.4</v>
      </c>
      <c r="AB199" s="682"/>
      <c r="AC199" s="682"/>
      <c r="AD199" s="682"/>
      <c r="AE199" s="682"/>
      <c r="AF199" s="682"/>
      <c r="AG199" s="682"/>
      <c r="AH199" s="682"/>
      <c r="AI199" s="682"/>
      <c r="AJ199" s="682"/>
      <c r="AK199" s="682"/>
      <c r="AL199" s="682"/>
      <c r="AM199" s="682"/>
      <c r="AN199" s="682"/>
      <c r="AO199" s="682"/>
      <c r="AP199" s="682"/>
      <c r="AQ199" s="540" t="s">
        <v>3228</v>
      </c>
      <c r="AR199" s="611"/>
      <c r="AS199" s="543"/>
      <c r="AT199" s="575"/>
      <c r="AU199" s="761"/>
      <c r="AV199" s="620"/>
      <c r="AW199" s="620"/>
      <c r="AX199" s="620"/>
      <c r="AY199" s="620"/>
      <c r="AZ199" s="620"/>
      <c r="BA199" s="620"/>
      <c r="BB199" s="620"/>
      <c r="BC199" s="620"/>
      <c r="BD199" s="620"/>
      <c r="BE199" s="620"/>
      <c r="BF199" s="620"/>
      <c r="BG199" s="620"/>
    </row>
    <row r="200" spans="1:59" s="615" customFormat="1" ht="19.899999999999999" customHeight="1">
      <c r="A200" s="529">
        <v>42990</v>
      </c>
      <c r="B200" s="510" t="s">
        <v>2717</v>
      </c>
      <c r="C200" s="615" t="s">
        <v>3127</v>
      </c>
      <c r="D200" s="615" t="s">
        <v>2764</v>
      </c>
      <c r="E200" s="615" t="s">
        <v>2765</v>
      </c>
      <c r="G200" s="615">
        <f t="shared" si="20"/>
        <v>0</v>
      </c>
      <c r="H200" s="616">
        <f t="shared" si="21"/>
        <v>0</v>
      </c>
      <c r="I200" s="510" t="s">
        <v>2907</v>
      </c>
      <c r="J200" s="575">
        <v>2.5000000000000001E-3</v>
      </c>
      <c r="K200" s="535">
        <f t="shared" si="19"/>
        <v>0.02</v>
      </c>
      <c r="L200" s="535"/>
      <c r="M200" s="535">
        <v>0.02</v>
      </c>
      <c r="N200" s="535"/>
      <c r="O200" s="681" t="s">
        <v>3229</v>
      </c>
      <c r="P200" s="681"/>
      <c r="Q200" s="562">
        <v>8</v>
      </c>
      <c r="R200" s="562"/>
      <c r="S200" s="569"/>
      <c r="T200" s="535"/>
      <c r="U200" s="535"/>
      <c r="V200" s="535"/>
      <c r="W200" s="535"/>
      <c r="X200" s="535"/>
      <c r="Y200" s="535"/>
      <c r="Z200" s="535"/>
      <c r="AA200" s="682">
        <v>1.5</v>
      </c>
      <c r="AB200" s="682"/>
      <c r="AC200" s="682"/>
      <c r="AD200" s="682"/>
      <c r="AE200" s="682"/>
      <c r="AF200" s="682"/>
      <c r="AG200" s="682"/>
      <c r="AH200" s="682"/>
      <c r="AI200" s="682"/>
      <c r="AJ200" s="682"/>
      <c r="AK200" s="682"/>
      <c r="AL200" s="682"/>
      <c r="AM200" s="682"/>
      <c r="AN200" s="682"/>
      <c r="AO200" s="682"/>
      <c r="AP200" s="682"/>
      <c r="AQ200" s="540" t="s">
        <v>3230</v>
      </c>
      <c r="AR200" s="587"/>
      <c r="AS200" s="543"/>
      <c r="AT200" s="535"/>
      <c r="AU200" s="760"/>
      <c r="AV200" s="620"/>
      <c r="AW200" s="620"/>
      <c r="AX200" s="620"/>
      <c r="AY200" s="620"/>
      <c r="AZ200" s="620"/>
      <c r="BA200" s="620"/>
      <c r="BB200" s="620"/>
      <c r="BC200" s="620"/>
      <c r="BD200" s="620"/>
      <c r="BE200" s="620"/>
      <c r="BF200" s="620"/>
      <c r="BG200" s="620"/>
    </row>
    <row r="201" spans="1:59" s="615" customFormat="1" ht="19.899999999999999" customHeight="1">
      <c r="A201" s="529">
        <v>42990</v>
      </c>
      <c r="B201" s="510" t="s">
        <v>2717</v>
      </c>
      <c r="C201" s="615" t="s">
        <v>3127</v>
      </c>
      <c r="D201" s="615" t="s">
        <v>2764</v>
      </c>
      <c r="E201" s="615" t="s">
        <v>2765</v>
      </c>
      <c r="G201" s="615">
        <f t="shared" si="20"/>
        <v>0</v>
      </c>
      <c r="H201" s="616">
        <f t="shared" si="21"/>
        <v>0</v>
      </c>
      <c r="I201" s="510" t="s">
        <v>2907</v>
      </c>
      <c r="J201" s="575">
        <v>2.5000000000000001E-3</v>
      </c>
      <c r="K201" s="535">
        <f t="shared" si="19"/>
        <v>1.4999999999999999E-2</v>
      </c>
      <c r="L201" s="535"/>
      <c r="M201" s="535">
        <v>1.4999999999999999E-2</v>
      </c>
      <c r="N201" s="535"/>
      <c r="O201" s="681" t="s">
        <v>3231</v>
      </c>
      <c r="P201" s="681"/>
      <c r="Q201" s="562">
        <v>6</v>
      </c>
      <c r="R201" s="562"/>
      <c r="S201" s="569"/>
      <c r="T201" s="575"/>
      <c r="U201" s="575"/>
      <c r="V201" s="575"/>
      <c r="W201" s="575"/>
      <c r="X201" s="575"/>
      <c r="Y201" s="575"/>
      <c r="Z201" s="575"/>
      <c r="AA201" s="682">
        <v>0.8</v>
      </c>
      <c r="AB201" s="682"/>
      <c r="AC201" s="682"/>
      <c r="AD201" s="682"/>
      <c r="AE201" s="682"/>
      <c r="AF201" s="682"/>
      <c r="AG201" s="682"/>
      <c r="AH201" s="682"/>
      <c r="AI201" s="682"/>
      <c r="AJ201" s="682"/>
      <c r="AK201" s="682"/>
      <c r="AL201" s="682"/>
      <c r="AM201" s="682"/>
      <c r="AN201" s="682"/>
      <c r="AO201" s="682"/>
      <c r="AP201" s="682"/>
      <c r="AQ201" s="540" t="s">
        <v>3232</v>
      </c>
      <c r="AR201" s="587"/>
      <c r="AS201" s="762"/>
      <c r="AT201" s="575"/>
      <c r="AU201" s="761"/>
      <c r="AW201" s="620"/>
      <c r="AX201" s="620"/>
      <c r="AY201" s="620"/>
      <c r="AZ201" s="620"/>
      <c r="BA201" s="620"/>
      <c r="BB201" s="620"/>
      <c r="BC201" s="620"/>
      <c r="BD201" s="620"/>
      <c r="BE201" s="620"/>
      <c r="BF201" s="620"/>
      <c r="BG201" s="620"/>
    </row>
    <row r="202" spans="1:59" s="615" customFormat="1" ht="19.899999999999999" customHeight="1">
      <c r="A202" s="529">
        <v>42990</v>
      </c>
      <c r="B202" s="510" t="s">
        <v>2717</v>
      </c>
      <c r="C202" s="615" t="s">
        <v>3127</v>
      </c>
      <c r="D202" s="615" t="s">
        <v>2764</v>
      </c>
      <c r="E202" s="615" t="s">
        <v>2765</v>
      </c>
      <c r="G202" s="615">
        <f t="shared" si="20"/>
        <v>0</v>
      </c>
      <c r="H202" s="616">
        <f t="shared" si="21"/>
        <v>0</v>
      </c>
      <c r="I202" s="615" t="s">
        <v>3233</v>
      </c>
      <c r="J202" s="575">
        <v>0.1</v>
      </c>
      <c r="K202" s="535">
        <f t="shared" si="19"/>
        <v>0.9</v>
      </c>
      <c r="L202" s="535"/>
      <c r="M202" s="535">
        <v>0.9</v>
      </c>
      <c r="N202" s="535"/>
      <c r="O202" s="681" t="s">
        <v>3234</v>
      </c>
      <c r="P202" s="681"/>
      <c r="Q202" s="562">
        <v>9</v>
      </c>
      <c r="R202" s="562"/>
      <c r="S202" s="569"/>
      <c r="T202" s="575"/>
      <c r="U202" s="575"/>
      <c r="V202" s="575"/>
      <c r="W202" s="575"/>
      <c r="X202" s="575"/>
      <c r="Y202" s="575"/>
      <c r="Z202" s="575"/>
      <c r="AA202" s="682">
        <v>0.8</v>
      </c>
      <c r="AB202" s="682"/>
      <c r="AC202" s="682"/>
      <c r="AD202" s="682"/>
      <c r="AE202" s="682"/>
      <c r="AF202" s="682"/>
      <c r="AG202" s="682"/>
      <c r="AH202" s="682"/>
      <c r="AI202" s="682"/>
      <c r="AJ202" s="682"/>
      <c r="AK202" s="682"/>
      <c r="AL202" s="682"/>
      <c r="AM202" s="682"/>
      <c r="AN202" s="682"/>
      <c r="AO202" s="682"/>
      <c r="AP202" s="682"/>
      <c r="AQ202" s="540" t="s">
        <v>3235</v>
      </c>
      <c r="AR202" s="728" t="s">
        <v>3236</v>
      </c>
      <c r="AS202" s="762"/>
      <c r="AT202" s="575"/>
      <c r="AU202" s="761"/>
      <c r="AW202" s="620"/>
      <c r="AX202" s="620"/>
      <c r="AY202" s="620"/>
      <c r="AZ202" s="620"/>
      <c r="BA202" s="620"/>
      <c r="BB202" s="620"/>
      <c r="BC202" s="620"/>
      <c r="BD202" s="620"/>
      <c r="BE202" s="620"/>
      <c r="BF202" s="620"/>
      <c r="BG202" s="620"/>
    </row>
    <row r="203" spans="1:59" s="615" customFormat="1" ht="19.899999999999999" customHeight="1">
      <c r="A203" s="529">
        <v>42990</v>
      </c>
      <c r="B203" s="510" t="s">
        <v>2717</v>
      </c>
      <c r="C203" s="615" t="s">
        <v>3127</v>
      </c>
      <c r="D203" s="615" t="s">
        <v>2764</v>
      </c>
      <c r="E203" s="615" t="s">
        <v>2765</v>
      </c>
      <c r="G203" s="615">
        <f t="shared" si="20"/>
        <v>0</v>
      </c>
      <c r="H203" s="616">
        <f t="shared" si="21"/>
        <v>0</v>
      </c>
      <c r="I203" s="510" t="s">
        <v>2907</v>
      </c>
      <c r="J203" s="575">
        <v>2.5000000000000001E-3</v>
      </c>
      <c r="K203" s="535">
        <f t="shared" si="19"/>
        <v>0.01</v>
      </c>
      <c r="L203" s="535"/>
      <c r="M203" s="535">
        <v>0.01</v>
      </c>
      <c r="N203" s="535"/>
      <c r="O203" s="681" t="s">
        <v>3237</v>
      </c>
      <c r="P203" s="681"/>
      <c r="Q203" s="562">
        <v>4</v>
      </c>
      <c r="R203" s="562"/>
      <c r="S203" s="569"/>
      <c r="T203" s="535"/>
      <c r="U203" s="535"/>
      <c r="V203" s="535"/>
      <c r="W203" s="535"/>
      <c r="X203" s="535"/>
      <c r="Y203" s="535"/>
      <c r="Z203" s="535"/>
      <c r="AA203" s="682">
        <v>2.25</v>
      </c>
      <c r="AB203" s="682"/>
      <c r="AC203" s="682"/>
      <c r="AD203" s="682"/>
      <c r="AE203" s="682"/>
      <c r="AF203" s="682"/>
      <c r="AG203" s="682"/>
      <c r="AH203" s="682"/>
      <c r="AI203" s="682"/>
      <c r="AJ203" s="682"/>
      <c r="AK203" s="682"/>
      <c r="AL203" s="682"/>
      <c r="AM203" s="682"/>
      <c r="AN203" s="682"/>
      <c r="AO203" s="682"/>
      <c r="AP203" s="682"/>
      <c r="AQ203" s="540" t="s">
        <v>2025</v>
      </c>
      <c r="AR203" s="587"/>
      <c r="AS203" s="762"/>
      <c r="AT203" s="575"/>
      <c r="AU203" s="761"/>
      <c r="AW203" s="620"/>
      <c r="AX203" s="620"/>
      <c r="AY203" s="620"/>
      <c r="AZ203" s="620"/>
      <c r="BA203" s="620"/>
      <c r="BB203" s="620"/>
      <c r="BC203" s="620"/>
      <c r="BD203" s="620"/>
      <c r="BE203" s="620"/>
      <c r="BF203" s="620"/>
      <c r="BG203" s="620"/>
    </row>
    <row r="204" spans="1:59" s="615" customFormat="1" ht="19.899999999999999" customHeight="1">
      <c r="A204" s="529">
        <v>42990</v>
      </c>
      <c r="B204" s="510" t="s">
        <v>2717</v>
      </c>
      <c r="C204" s="615" t="s">
        <v>3127</v>
      </c>
      <c r="D204" s="615" t="s">
        <v>2764</v>
      </c>
      <c r="E204" s="615" t="s">
        <v>2765</v>
      </c>
      <c r="G204" s="615">
        <f t="shared" si="20"/>
        <v>0</v>
      </c>
      <c r="H204" s="616">
        <f t="shared" si="21"/>
        <v>0</v>
      </c>
      <c r="I204" s="510" t="s">
        <v>2907</v>
      </c>
      <c r="J204" s="575">
        <v>2.5000000000000001E-3</v>
      </c>
      <c r="K204" s="535">
        <f t="shared" si="19"/>
        <v>1.7500000000000002E-2</v>
      </c>
      <c r="L204" s="535"/>
      <c r="M204" s="535">
        <v>1.7500000000000002E-2</v>
      </c>
      <c r="N204" s="535"/>
      <c r="O204" s="681" t="s">
        <v>3238</v>
      </c>
      <c r="P204" s="681"/>
      <c r="Q204" s="562">
        <v>7</v>
      </c>
      <c r="R204" s="562"/>
      <c r="S204" s="569"/>
      <c r="T204" s="763"/>
      <c r="U204" s="763"/>
      <c r="V204" s="763"/>
      <c r="W204" s="763"/>
      <c r="X204" s="763"/>
      <c r="Y204" s="763"/>
      <c r="Z204" s="763"/>
      <c r="AA204" s="682">
        <v>0.3</v>
      </c>
      <c r="AB204" s="682"/>
      <c r="AC204" s="682"/>
      <c r="AD204" s="682"/>
      <c r="AE204" s="682"/>
      <c r="AF204" s="682"/>
      <c r="AG204" s="682"/>
      <c r="AH204" s="682"/>
      <c r="AI204" s="682"/>
      <c r="AJ204" s="682"/>
      <c r="AK204" s="682"/>
      <c r="AL204" s="682"/>
      <c r="AM204" s="682"/>
      <c r="AN204" s="682"/>
      <c r="AO204" s="682"/>
      <c r="AP204" s="682"/>
      <c r="AQ204" s="540" t="s">
        <v>3239</v>
      </c>
      <c r="AR204" s="587"/>
      <c r="AS204" s="655"/>
      <c r="AT204" s="535"/>
      <c r="AU204" s="760"/>
      <c r="AW204" s="620"/>
      <c r="AX204" s="620"/>
      <c r="AY204" s="620"/>
      <c r="AZ204" s="620"/>
      <c r="BA204" s="620"/>
      <c r="BB204" s="620"/>
      <c r="BC204" s="620"/>
      <c r="BD204" s="620"/>
      <c r="BE204" s="620"/>
      <c r="BF204" s="620"/>
      <c r="BG204" s="620"/>
    </row>
    <row r="205" spans="1:59" ht="19.899999999999999" customHeight="1">
      <c r="A205" s="529">
        <v>42990</v>
      </c>
      <c r="B205" s="510" t="s">
        <v>2717</v>
      </c>
      <c r="C205" s="615" t="s">
        <v>3127</v>
      </c>
      <c r="D205" s="615" t="s">
        <v>2764</v>
      </c>
      <c r="E205" s="615" t="s">
        <v>2765</v>
      </c>
      <c r="F205" s="615"/>
      <c r="G205" s="510">
        <f t="shared" si="20"/>
        <v>0</v>
      </c>
      <c r="H205" s="531">
        <f t="shared" si="21"/>
        <v>0</v>
      </c>
      <c r="I205" s="510" t="s">
        <v>2907</v>
      </c>
      <c r="J205" s="575">
        <v>2.5000000000000001E-3</v>
      </c>
      <c r="K205" s="535">
        <f t="shared" si="19"/>
        <v>7.4999999999999997E-3</v>
      </c>
      <c r="L205" s="536"/>
      <c r="M205" s="593">
        <v>7.4999999999999997E-3</v>
      </c>
      <c r="N205" s="593"/>
      <c r="O205" s="681" t="s">
        <v>3240</v>
      </c>
      <c r="P205" s="681"/>
      <c r="Q205" s="562">
        <v>3</v>
      </c>
      <c r="R205" s="562"/>
      <c r="S205" s="569"/>
      <c r="T205" s="764"/>
      <c r="U205" s="764"/>
      <c r="V205" s="764"/>
      <c r="W205" s="764"/>
      <c r="X205" s="575"/>
      <c r="Y205" s="575"/>
      <c r="Z205" s="575"/>
      <c r="AA205" s="682">
        <v>0.1</v>
      </c>
      <c r="AB205" s="682"/>
      <c r="AC205" s="682"/>
      <c r="AD205" s="682"/>
      <c r="AE205" s="682"/>
      <c r="AF205" s="682"/>
      <c r="AG205" s="682"/>
      <c r="AH205" s="682"/>
      <c r="AI205" s="682"/>
      <c r="AJ205" s="682"/>
      <c r="AK205" s="682"/>
      <c r="AL205" s="682"/>
      <c r="AM205" s="682"/>
      <c r="AN205" s="682"/>
      <c r="AO205" s="682"/>
      <c r="AP205" s="682"/>
      <c r="AQ205" s="540" t="s">
        <v>2118</v>
      </c>
      <c r="AR205" s="587"/>
      <c r="AS205" s="709"/>
      <c r="AT205" s="554"/>
      <c r="AU205" s="725"/>
    </row>
  </sheetData>
  <sheetProtection selectLockedCells="1"/>
  <autoFilter ref="J10:P205"/>
  <mergeCells count="12">
    <mergeCell ref="M57:M64"/>
    <mergeCell ref="O1:Q1"/>
    <mergeCell ref="J3:L3"/>
    <mergeCell ref="J4:L4"/>
    <mergeCell ref="O4:Q4"/>
    <mergeCell ref="J5:L5"/>
    <mergeCell ref="O5:Q5"/>
    <mergeCell ref="J6:L6"/>
    <mergeCell ref="O6:Q6"/>
    <mergeCell ref="J7:L7"/>
    <mergeCell ref="J8:N8"/>
    <mergeCell ref="N45:N46"/>
  </mergeCells>
  <phoneticPr fontId="2" type="noConversion"/>
  <conditionalFormatting sqref="Z136 Z164">
    <cfRule type="cellIs" dxfId="11" priority="9" stopIfTrue="1" operator="equal">
      <formula>#REF!</formula>
    </cfRule>
    <cfRule type="cellIs" dxfId="10" priority="10" stopIfTrue="1" operator="equal">
      <formula>#REF!</formula>
    </cfRule>
  </conditionalFormatting>
  <conditionalFormatting sqref="X136:Y136 X164:Y164">
    <cfRule type="cellIs" dxfId="9" priority="11" stopIfTrue="1" operator="equal">
      <formula>#REF!</formula>
    </cfRule>
    <cfRule type="cellIs" dxfId="8" priority="12" stopIfTrue="1" operator="equal">
      <formula>#REF!</formula>
    </cfRule>
  </conditionalFormatting>
  <conditionalFormatting sqref="T205:W205">
    <cfRule type="cellIs" dxfId="7" priority="7" stopIfTrue="1" operator="equal">
      <formula>#REF!</formula>
    </cfRule>
    <cfRule type="cellIs" dxfId="6" priority="8" stopIfTrue="1" operator="equal">
      <formula>#REF!</formula>
    </cfRule>
  </conditionalFormatting>
  <conditionalFormatting sqref="T199:W199">
    <cfRule type="cellIs" dxfId="5" priority="5" stopIfTrue="1" operator="equal">
      <formula>#REF!</formula>
    </cfRule>
    <cfRule type="cellIs" dxfId="4" priority="6" stopIfTrue="1" operator="equal">
      <formula>#REF!</formula>
    </cfRule>
  </conditionalFormatting>
  <conditionalFormatting sqref="AA156:AP157">
    <cfRule type="cellIs" dxfId="3" priority="1" stopIfTrue="1" operator="equal">
      <formula>#REF!</formula>
    </cfRule>
    <cfRule type="cellIs" dxfId="2" priority="2" stopIfTrue="1" operator="equal">
      <formula>#REF!</formula>
    </cfRule>
  </conditionalFormatting>
  <conditionalFormatting sqref="AA156:AP157">
    <cfRule type="cellIs" dxfId="1" priority="3" stopIfTrue="1" operator="equal">
      <formula>#REF!</formula>
    </cfRule>
    <cfRule type="cellIs" dxfId="0" priority="4" stopIfTrue="1" operator="equal">
      <formula>#REF!</formula>
    </cfRule>
  </conditionalFormatting>
  <dataValidations count="2">
    <dataValidation type="list" allowBlank="1" showInputMessage="1" showErrorMessage="1" sqref="AQ111:AQ113 AQ45:AQ51 AQ55:AR55 AQ78 AQ57:AQ64 AQ72:AR72 AQ70:AR70 AQ67:AQ68 AQ79:AR79">
      <formula1>#REF!</formula1>
    </dataValidation>
    <dataValidation type="list" allowBlank="1" showInputMessage="1" showErrorMessage="1" sqref="T132:W135">
      <formula1>$BB$10:$BB$48</formula1>
    </dataValidation>
  </dataValidations>
  <pageMargins left="0.75" right="0.75" top="1" bottom="1" header="0.5" footer="0.5"/>
  <pageSetup paperSize="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[14]type1!#REF!</xm:f>
          </x14:formula1>
          <xm:sqref>D10</xm:sqref>
        </x14:dataValidation>
        <x14:dataValidation type="list" allowBlank="1" showInputMessage="1" showErrorMessage="1">
          <x14:formula1>
            <xm:f>[14]type2!#REF!</xm:f>
          </x14:formula1>
          <xm:sqref>E10</xm:sqref>
        </x14:dataValidation>
        <x14:dataValidation type="list" allowBlank="1" showInputMessage="1" showErrorMessage="1">
          <x14:formula1>
            <xm:f>[13]Type1!#REF!</xm:f>
          </x14:formula1>
          <xm:sqref>D12:D73 D76 D152:D205 D80:D149</xm:sqref>
        </x14:dataValidation>
        <x14:dataValidation type="list" allowBlank="1" showInputMessage="1" showErrorMessage="1">
          <x14:formula1>
            <xm:f>'[13]Type 2'!#REF!</xm:f>
          </x14:formula1>
          <xm:sqref>E12:E73 E76 E152:E205 E80:E149</xm:sqref>
        </x14:dataValidation>
        <x14:dataValidation type="list" allowBlank="1" showInputMessage="1" showErrorMessage="1">
          <x14:formula1>
            <xm:f>[15]type2!#REF!</xm:f>
          </x14:formula1>
          <xm:sqref>E74:E75 E77:E79 E150:E151</xm:sqref>
        </x14:dataValidation>
        <x14:dataValidation type="list" allowBlank="1" showInputMessage="1" showErrorMessage="1">
          <x14:formula1>
            <xm:f>[15]type1!#REF!</xm:f>
          </x14:formula1>
          <xm:sqref>D74:D75 D77:D79 D150:D151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L120"/>
  <sheetViews>
    <sheetView showGridLines="0" zoomScale="50" zoomScaleNormal="50"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A3" sqref="A3:A19"/>
    </sheetView>
  </sheetViews>
  <sheetFormatPr defaultColWidth="8.875" defaultRowHeight="20.25" outlineLevelCol="1"/>
  <cols>
    <col min="1" max="1" width="26.75" style="951" bestFit="1" customWidth="1"/>
    <col min="2" max="2" width="34.375" style="951" customWidth="1"/>
    <col min="3" max="3" width="13.625" style="952" customWidth="1"/>
    <col min="4" max="4" width="12.125" style="952" customWidth="1" outlineLevel="1"/>
    <col min="5" max="5" width="12.625" style="952" customWidth="1" outlineLevel="1"/>
    <col min="6" max="6" width="15.5" style="952" customWidth="1" outlineLevel="1"/>
    <col min="7" max="7" width="12.625" style="952" customWidth="1" outlineLevel="1"/>
    <col min="8" max="8" width="13.125" style="952" customWidth="1" outlineLevel="1"/>
    <col min="9" max="9" width="12.625" style="952" customWidth="1" outlineLevel="1"/>
    <col min="10" max="10" width="17" style="952" customWidth="1" outlineLevel="1"/>
    <col min="11" max="11" width="12.625" style="952" customWidth="1" outlineLevel="1"/>
    <col min="12" max="12" width="12.875" style="952" customWidth="1" outlineLevel="1"/>
    <col min="13" max="13" width="12.625" style="952" customWidth="1" outlineLevel="1"/>
    <col min="14" max="14" width="12.125" style="952" customWidth="1" outlineLevel="1"/>
    <col min="15" max="15" width="12.625" style="952" customWidth="1" outlineLevel="1"/>
    <col min="16" max="16" width="13.75" style="952" customWidth="1" outlineLevel="1"/>
    <col min="17" max="17" width="12.625" style="952" customWidth="1" outlineLevel="1"/>
    <col min="18" max="18" width="22.5" style="952" customWidth="1" outlineLevel="1"/>
    <col min="19" max="19" width="12.625" style="952" customWidth="1" outlineLevel="1"/>
    <col min="20" max="20" width="29.875" style="952" customWidth="1" outlineLevel="1"/>
    <col min="21" max="21" width="12.625" style="952" customWidth="1" outlineLevel="1"/>
    <col min="22" max="22" width="14.875" style="1494" bestFit="1" customWidth="1"/>
    <col min="23" max="16384" width="8.875" style="951"/>
  </cols>
  <sheetData>
    <row r="1" spans="1:22" ht="54" customHeight="1">
      <c r="A1" s="1678" t="s">
        <v>3403</v>
      </c>
      <c r="B1" s="1680" t="s">
        <v>3404</v>
      </c>
      <c r="C1" s="1680" t="s">
        <v>4256</v>
      </c>
      <c r="D1" s="1791" t="s">
        <v>4257</v>
      </c>
      <c r="E1" s="1791"/>
      <c r="F1" s="1791"/>
      <c r="G1" s="1791"/>
      <c r="H1" s="1791"/>
      <c r="I1" s="1791"/>
      <c r="J1" s="1791"/>
      <c r="K1" s="1791"/>
      <c r="L1" s="1791"/>
      <c r="M1" s="1791"/>
      <c r="N1" s="1791"/>
      <c r="O1" s="1791"/>
      <c r="P1" s="1792"/>
      <c r="Q1" s="1792"/>
      <c r="R1" s="1792"/>
      <c r="S1" s="1792"/>
      <c r="T1" s="1792"/>
      <c r="U1" s="1793"/>
      <c r="V1" s="1489"/>
    </row>
    <row r="2" spans="1:22" ht="35.450000000000003" customHeight="1">
      <c r="A2" s="1679"/>
      <c r="B2" s="1681"/>
      <c r="C2" s="1681"/>
      <c r="D2" s="953" t="s">
        <v>163</v>
      </c>
      <c r="E2" s="1229" t="s">
        <v>4258</v>
      </c>
      <c r="F2" s="954" t="s">
        <v>3801</v>
      </c>
      <c r="G2" s="1229" t="s">
        <v>4258</v>
      </c>
      <c r="H2" s="954" t="s">
        <v>3802</v>
      </c>
      <c r="I2" s="1229" t="s">
        <v>4258</v>
      </c>
      <c r="J2" s="954" t="s">
        <v>4259</v>
      </c>
      <c r="K2" s="1229" t="s">
        <v>4258</v>
      </c>
      <c r="L2" s="954" t="s">
        <v>4260</v>
      </c>
      <c r="M2" s="1229" t="s">
        <v>4258</v>
      </c>
      <c r="N2" s="954" t="s">
        <v>4261</v>
      </c>
      <c r="O2" s="1229" t="s">
        <v>4262</v>
      </c>
      <c r="P2" s="1201" t="s">
        <v>4263</v>
      </c>
      <c r="Q2" s="1229" t="s">
        <v>4262</v>
      </c>
      <c r="R2" s="954" t="s">
        <v>4264</v>
      </c>
      <c r="S2" s="1229" t="s">
        <v>4262</v>
      </c>
      <c r="T2" s="954" t="s">
        <v>4265</v>
      </c>
      <c r="U2" s="1230" t="s">
        <v>4266</v>
      </c>
      <c r="V2" s="1490" t="s">
        <v>4267</v>
      </c>
    </row>
    <row r="3" spans="1:22" ht="16.149999999999999" customHeight="1">
      <c r="A3" s="1700" t="s">
        <v>4268</v>
      </c>
      <c r="B3" s="1197" t="s">
        <v>4269</v>
      </c>
      <c r="C3" s="1785">
        <f>COUNTA(B3:B19)</f>
        <v>17</v>
      </c>
      <c r="D3" s="965" t="s">
        <v>3805</v>
      </c>
      <c r="E3" s="965">
        <f>'[16]ME SPA Item Spec.'!AH2</f>
        <v>9</v>
      </c>
      <c r="F3" s="957" t="s">
        <v>4270</v>
      </c>
      <c r="G3" s="957">
        <v>10</v>
      </c>
      <c r="H3" s="957" t="s">
        <v>4270</v>
      </c>
      <c r="I3" s="957">
        <v>10</v>
      </c>
      <c r="J3" s="957" t="s">
        <v>4270</v>
      </c>
      <c r="K3" s="957">
        <v>10</v>
      </c>
      <c r="L3" s="957" t="s">
        <v>4270</v>
      </c>
      <c r="M3" s="961">
        <v>10</v>
      </c>
      <c r="N3" s="961" t="s">
        <v>3807</v>
      </c>
      <c r="O3" s="1215"/>
      <c r="P3" s="1202" t="s">
        <v>4271</v>
      </c>
      <c r="Q3" s="965">
        <v>8</v>
      </c>
      <c r="R3" s="957" t="s">
        <v>4270</v>
      </c>
      <c r="S3" s="957">
        <v>8</v>
      </c>
      <c r="T3" s="957" t="s">
        <v>4270</v>
      </c>
      <c r="U3" s="967">
        <v>8</v>
      </c>
      <c r="V3" s="1490">
        <f>MAX(D3:U3)</f>
        <v>10</v>
      </c>
    </row>
    <row r="4" spans="1:22" ht="16.149999999999999" customHeight="1">
      <c r="A4" s="1784"/>
      <c r="B4" s="1197" t="s">
        <v>4272</v>
      </c>
      <c r="C4" s="1786"/>
      <c r="D4" s="965" t="s">
        <v>3805</v>
      </c>
      <c r="E4" s="965">
        <v>10</v>
      </c>
      <c r="F4" s="1487" t="s">
        <v>3807</v>
      </c>
      <c r="G4" s="1487"/>
      <c r="H4" s="1487" t="s">
        <v>3807</v>
      </c>
      <c r="I4" s="1487"/>
      <c r="J4" s="1487" t="s">
        <v>3807</v>
      </c>
      <c r="K4" s="1487"/>
      <c r="L4" s="961" t="s">
        <v>3807</v>
      </c>
      <c r="M4" s="961"/>
      <c r="N4" s="961" t="s">
        <v>3807</v>
      </c>
      <c r="O4" s="1215"/>
      <c r="P4" s="1202" t="s">
        <v>4273</v>
      </c>
      <c r="Q4" s="965"/>
      <c r="R4" s="957" t="s">
        <v>4274</v>
      </c>
      <c r="S4" s="957"/>
      <c r="T4" s="957" t="s">
        <v>4274</v>
      </c>
      <c r="U4" s="967"/>
      <c r="V4" s="1490">
        <f t="shared" ref="V4:V67" si="0">MAX(D4:U4)</f>
        <v>10</v>
      </c>
    </row>
    <row r="5" spans="1:22" ht="16.149999999999999" customHeight="1">
      <c r="A5" s="1784"/>
      <c r="B5" s="1197" t="s">
        <v>4275</v>
      </c>
      <c r="C5" s="1786"/>
      <c r="D5" s="965" t="s">
        <v>3805</v>
      </c>
      <c r="E5" s="965">
        <v>10</v>
      </c>
      <c r="F5" s="957" t="s">
        <v>4274</v>
      </c>
      <c r="G5" s="957">
        <v>7</v>
      </c>
      <c r="H5" s="957" t="s">
        <v>4274</v>
      </c>
      <c r="I5" s="957">
        <v>7</v>
      </c>
      <c r="J5" s="957" t="s">
        <v>4274</v>
      </c>
      <c r="K5" s="957">
        <v>8</v>
      </c>
      <c r="L5" s="961" t="s">
        <v>3807</v>
      </c>
      <c r="M5" s="961"/>
      <c r="N5" s="961" t="s">
        <v>3807</v>
      </c>
      <c r="O5" s="1215"/>
      <c r="P5" s="1202" t="s">
        <v>4273</v>
      </c>
      <c r="Q5" s="1491">
        <v>9</v>
      </c>
      <c r="R5" s="961" t="s">
        <v>4276</v>
      </c>
      <c r="S5" s="961"/>
      <c r="T5" s="961" t="s">
        <v>4276</v>
      </c>
      <c r="U5" s="967"/>
      <c r="V5" s="1490">
        <f t="shared" si="0"/>
        <v>10</v>
      </c>
    </row>
    <row r="6" spans="1:22" ht="16.149999999999999" customHeight="1">
      <c r="A6" s="1784"/>
      <c r="B6" s="1197" t="s">
        <v>4277</v>
      </c>
      <c r="C6" s="1786"/>
      <c r="D6" s="965" t="s">
        <v>3805</v>
      </c>
      <c r="E6" s="965">
        <v>7</v>
      </c>
      <c r="F6" s="1487" t="s">
        <v>3807</v>
      </c>
      <c r="G6" s="1487"/>
      <c r="H6" s="1487" t="s">
        <v>3807</v>
      </c>
      <c r="I6" s="1487"/>
      <c r="J6" s="1487" t="s">
        <v>3807</v>
      </c>
      <c r="K6" s="1487"/>
      <c r="L6" s="961" t="s">
        <v>3807</v>
      </c>
      <c r="M6" s="961"/>
      <c r="N6" s="961" t="s">
        <v>3807</v>
      </c>
      <c r="O6" s="1215"/>
      <c r="P6" s="1228" t="s">
        <v>4276</v>
      </c>
      <c r="Q6" s="958"/>
      <c r="R6" s="961" t="s">
        <v>4276</v>
      </c>
      <c r="S6" s="961"/>
      <c r="T6" s="961" t="s">
        <v>4276</v>
      </c>
      <c r="U6" s="967"/>
      <c r="V6" s="1490">
        <f t="shared" si="0"/>
        <v>7</v>
      </c>
    </row>
    <row r="7" spans="1:22" ht="16.149999999999999" customHeight="1">
      <c r="A7" s="1784"/>
      <c r="B7" s="1197" t="s">
        <v>4278</v>
      </c>
      <c r="C7" s="1786"/>
      <c r="D7" s="962" t="s">
        <v>3807</v>
      </c>
      <c r="E7" s="962"/>
      <c r="F7" s="1487" t="s">
        <v>3807</v>
      </c>
      <c r="G7" s="1487"/>
      <c r="H7" s="1487" t="s">
        <v>3807</v>
      </c>
      <c r="I7" s="1487"/>
      <c r="J7" s="1487" t="s">
        <v>3807</v>
      </c>
      <c r="K7" s="1487"/>
      <c r="L7" s="961" t="s">
        <v>3807</v>
      </c>
      <c r="M7" s="961"/>
      <c r="N7" s="961" t="s">
        <v>3807</v>
      </c>
      <c r="O7" s="1215"/>
      <c r="P7" s="1228" t="s">
        <v>4279</v>
      </c>
      <c r="Q7" s="958"/>
      <c r="R7" s="961" t="s">
        <v>4279</v>
      </c>
      <c r="S7" s="961"/>
      <c r="T7" s="961" t="s">
        <v>4279</v>
      </c>
      <c r="U7" s="967"/>
      <c r="V7" s="1490">
        <f t="shared" si="0"/>
        <v>0</v>
      </c>
    </row>
    <row r="8" spans="1:22" ht="16.149999999999999" customHeight="1">
      <c r="A8" s="1784"/>
      <c r="B8" s="1197" t="s">
        <v>4280</v>
      </c>
      <c r="C8" s="1786"/>
      <c r="D8" s="965" t="s">
        <v>3805</v>
      </c>
      <c r="E8" s="965">
        <v>10</v>
      </c>
      <c r="F8" s="1487" t="s">
        <v>3807</v>
      </c>
      <c r="G8" s="1487"/>
      <c r="H8" s="1487" t="s">
        <v>3807</v>
      </c>
      <c r="I8" s="1487"/>
      <c r="J8" s="1487" t="s">
        <v>3807</v>
      </c>
      <c r="K8" s="1487"/>
      <c r="L8" s="961" t="s">
        <v>3807</v>
      </c>
      <c r="M8" s="961"/>
      <c r="N8" s="961" t="s">
        <v>3807</v>
      </c>
      <c r="O8" s="1215"/>
      <c r="P8" s="1228" t="s">
        <v>4279</v>
      </c>
      <c r="Q8" s="958"/>
      <c r="R8" s="961" t="s">
        <v>4279</v>
      </c>
      <c r="S8" s="961"/>
      <c r="T8" s="961" t="s">
        <v>4279</v>
      </c>
      <c r="U8" s="967"/>
      <c r="V8" s="1490">
        <f t="shared" si="0"/>
        <v>10</v>
      </c>
    </row>
    <row r="9" spans="1:22" ht="16.149999999999999" customHeight="1">
      <c r="A9" s="1784"/>
      <c r="B9" s="1197" t="s">
        <v>4281</v>
      </c>
      <c r="C9" s="1786"/>
      <c r="D9" s="962" t="s">
        <v>3807</v>
      </c>
      <c r="E9" s="962"/>
      <c r="F9" s="1487" t="s">
        <v>3807</v>
      </c>
      <c r="G9" s="1487"/>
      <c r="H9" s="1487" t="s">
        <v>3807</v>
      </c>
      <c r="I9" s="1487"/>
      <c r="J9" s="1487" t="s">
        <v>3807</v>
      </c>
      <c r="K9" s="1487"/>
      <c r="L9" s="961" t="s">
        <v>3807</v>
      </c>
      <c r="M9" s="961"/>
      <c r="N9" s="961" t="s">
        <v>3807</v>
      </c>
      <c r="O9" s="1215"/>
      <c r="P9" s="1228" t="s">
        <v>4279</v>
      </c>
      <c r="Q9" s="958"/>
      <c r="R9" s="961" t="s">
        <v>4279</v>
      </c>
      <c r="S9" s="961"/>
      <c r="T9" s="961" t="s">
        <v>4279</v>
      </c>
      <c r="U9" s="967"/>
      <c r="V9" s="1490">
        <f t="shared" si="0"/>
        <v>0</v>
      </c>
    </row>
    <row r="10" spans="1:22" ht="16.149999999999999" customHeight="1">
      <c r="A10" s="1784"/>
      <c r="B10" s="1197" t="s">
        <v>4282</v>
      </c>
      <c r="C10" s="1786"/>
      <c r="D10" s="962" t="s">
        <v>3807</v>
      </c>
      <c r="E10" s="962"/>
      <c r="F10" s="1487" t="s">
        <v>3807</v>
      </c>
      <c r="G10" s="1487"/>
      <c r="H10" s="1487" t="s">
        <v>3807</v>
      </c>
      <c r="I10" s="1487"/>
      <c r="J10" s="957" t="s">
        <v>3805</v>
      </c>
      <c r="K10" s="957">
        <v>7</v>
      </c>
      <c r="L10" s="961" t="s">
        <v>3807</v>
      </c>
      <c r="M10" s="961"/>
      <c r="N10" s="961" t="s">
        <v>3807</v>
      </c>
      <c r="O10" s="1215"/>
      <c r="P10" s="1228" t="s">
        <v>4283</v>
      </c>
      <c r="Q10" s="958"/>
      <c r="R10" s="961" t="s">
        <v>4283</v>
      </c>
      <c r="S10" s="961"/>
      <c r="T10" s="961" t="s">
        <v>4283</v>
      </c>
      <c r="U10" s="967"/>
      <c r="V10" s="1490">
        <f t="shared" si="0"/>
        <v>7</v>
      </c>
    </row>
    <row r="11" spans="1:22" ht="16.149999999999999" customHeight="1">
      <c r="A11" s="1784"/>
      <c r="B11" s="1197" t="s">
        <v>4284</v>
      </c>
      <c r="C11" s="1786"/>
      <c r="D11" s="962" t="s">
        <v>3807</v>
      </c>
      <c r="E11" s="962"/>
      <c r="F11" s="1487" t="s">
        <v>3807</v>
      </c>
      <c r="G11" s="1487"/>
      <c r="H11" s="1487" t="s">
        <v>3807</v>
      </c>
      <c r="I11" s="1487"/>
      <c r="J11" s="1487" t="s">
        <v>3807</v>
      </c>
      <c r="K11" s="1487"/>
      <c r="L11" s="961" t="s">
        <v>3807</v>
      </c>
      <c r="M11" s="961"/>
      <c r="N11" s="961" t="s">
        <v>3807</v>
      </c>
      <c r="O11" s="1215"/>
      <c r="P11" s="1228" t="s">
        <v>4283</v>
      </c>
      <c r="Q11" s="958"/>
      <c r="R11" s="961" t="s">
        <v>4283</v>
      </c>
      <c r="S11" s="961"/>
      <c r="T11" s="961" t="s">
        <v>4283</v>
      </c>
      <c r="U11" s="967"/>
      <c r="V11" s="1490">
        <f t="shared" si="0"/>
        <v>0</v>
      </c>
    </row>
    <row r="12" spans="1:22" ht="16.149999999999999" customHeight="1">
      <c r="A12" s="1784"/>
      <c r="B12" s="1197" t="s">
        <v>4285</v>
      </c>
      <c r="C12" s="1786"/>
      <c r="D12" s="962" t="s">
        <v>3807</v>
      </c>
      <c r="E12" s="962"/>
      <c r="F12" s="1487" t="s">
        <v>3807</v>
      </c>
      <c r="G12" s="1487"/>
      <c r="H12" s="1487" t="s">
        <v>3807</v>
      </c>
      <c r="I12" s="1487"/>
      <c r="J12" s="1487" t="s">
        <v>3807</v>
      </c>
      <c r="K12" s="1487"/>
      <c r="L12" s="961" t="s">
        <v>3807</v>
      </c>
      <c r="M12" s="961"/>
      <c r="N12" s="961" t="s">
        <v>3807</v>
      </c>
      <c r="O12" s="1215"/>
      <c r="P12" s="1228" t="s">
        <v>4283</v>
      </c>
      <c r="Q12" s="958"/>
      <c r="R12" s="961" t="s">
        <v>4283</v>
      </c>
      <c r="S12" s="961"/>
      <c r="T12" s="961" t="s">
        <v>4283</v>
      </c>
      <c r="U12" s="967"/>
      <c r="V12" s="1490">
        <f t="shared" si="0"/>
        <v>0</v>
      </c>
    </row>
    <row r="13" spans="1:22" ht="16.149999999999999" customHeight="1">
      <c r="A13" s="1784"/>
      <c r="B13" s="1197" t="s">
        <v>4286</v>
      </c>
      <c r="C13" s="1786"/>
      <c r="D13" s="962" t="s">
        <v>3807</v>
      </c>
      <c r="E13" s="962"/>
      <c r="F13" s="1487" t="s">
        <v>3807</v>
      </c>
      <c r="G13" s="1487"/>
      <c r="H13" s="1487" t="s">
        <v>3807</v>
      </c>
      <c r="I13" s="1487"/>
      <c r="J13" s="1487" t="s">
        <v>3807</v>
      </c>
      <c r="K13" s="1487"/>
      <c r="L13" s="961" t="s">
        <v>3807</v>
      </c>
      <c r="M13" s="961"/>
      <c r="N13" s="961" t="s">
        <v>3807</v>
      </c>
      <c r="O13" s="1215"/>
      <c r="P13" s="1228" t="s">
        <v>4283</v>
      </c>
      <c r="Q13" s="958"/>
      <c r="R13" s="961" t="s">
        <v>4283</v>
      </c>
      <c r="S13" s="961"/>
      <c r="T13" s="961" t="s">
        <v>4283</v>
      </c>
      <c r="U13" s="967"/>
      <c r="V13" s="1490">
        <f t="shared" si="0"/>
        <v>0</v>
      </c>
    </row>
    <row r="14" spans="1:22" ht="16.149999999999999" customHeight="1">
      <c r="A14" s="1784"/>
      <c r="B14" s="1197" t="s">
        <v>4287</v>
      </c>
      <c r="C14" s="1786"/>
      <c r="D14" s="962" t="s">
        <v>3807</v>
      </c>
      <c r="E14" s="962"/>
      <c r="F14" s="957" t="s">
        <v>3805</v>
      </c>
      <c r="G14" s="957">
        <v>8</v>
      </c>
      <c r="H14" s="957" t="s">
        <v>4288</v>
      </c>
      <c r="I14" s="957">
        <v>8</v>
      </c>
      <c r="J14" s="1487" t="s">
        <v>3807</v>
      </c>
      <c r="K14" s="1487"/>
      <c r="L14" s="957" t="s">
        <v>4288</v>
      </c>
      <c r="M14" s="957">
        <v>8</v>
      </c>
      <c r="N14" s="961" t="s">
        <v>3807</v>
      </c>
      <c r="O14" s="1215"/>
      <c r="P14" s="1228" t="s">
        <v>4283</v>
      </c>
      <c r="Q14" s="958"/>
      <c r="R14" s="961" t="s">
        <v>4283</v>
      </c>
      <c r="S14" s="961"/>
      <c r="T14" s="961" t="s">
        <v>4283</v>
      </c>
      <c r="U14" s="967"/>
      <c r="V14" s="1490">
        <f t="shared" si="0"/>
        <v>8</v>
      </c>
    </row>
    <row r="15" spans="1:22" ht="16.149999999999999" customHeight="1">
      <c r="A15" s="1784"/>
      <c r="B15" s="1197" t="s">
        <v>4289</v>
      </c>
      <c r="C15" s="1786"/>
      <c r="D15" s="962" t="s">
        <v>3807</v>
      </c>
      <c r="E15" s="962"/>
      <c r="F15" s="1487" t="s">
        <v>3807</v>
      </c>
      <c r="G15" s="1487"/>
      <c r="H15" s="1487" t="s">
        <v>3807</v>
      </c>
      <c r="I15" s="1487"/>
      <c r="J15" s="1487" t="s">
        <v>3807</v>
      </c>
      <c r="K15" s="1487"/>
      <c r="L15" s="961" t="s">
        <v>3807</v>
      </c>
      <c r="M15" s="961"/>
      <c r="N15" s="961" t="s">
        <v>3807</v>
      </c>
      <c r="O15" s="1215"/>
      <c r="P15" s="1228" t="s">
        <v>4283</v>
      </c>
      <c r="Q15" s="958"/>
      <c r="R15" s="961" t="s">
        <v>4283</v>
      </c>
      <c r="S15" s="961"/>
      <c r="T15" s="961" t="s">
        <v>4283</v>
      </c>
      <c r="U15" s="967"/>
      <c r="V15" s="1490">
        <f t="shared" si="0"/>
        <v>0</v>
      </c>
    </row>
    <row r="16" spans="1:22" ht="16.149999999999999" customHeight="1">
      <c r="A16" s="1784"/>
      <c r="B16" s="1197" t="s">
        <v>4290</v>
      </c>
      <c r="C16" s="1786"/>
      <c r="D16" s="962" t="s">
        <v>3807</v>
      </c>
      <c r="E16" s="962"/>
      <c r="F16" s="1487" t="s">
        <v>3807</v>
      </c>
      <c r="G16" s="1487"/>
      <c r="H16" s="1487" t="s">
        <v>3807</v>
      </c>
      <c r="I16" s="1487"/>
      <c r="J16" s="1487" t="s">
        <v>3807</v>
      </c>
      <c r="K16" s="1487"/>
      <c r="L16" s="961" t="s">
        <v>3807</v>
      </c>
      <c r="M16" s="961"/>
      <c r="N16" s="961" t="s">
        <v>3807</v>
      </c>
      <c r="O16" s="1215"/>
      <c r="P16" s="1228" t="s">
        <v>4283</v>
      </c>
      <c r="Q16" s="958"/>
      <c r="R16" s="961" t="s">
        <v>4283</v>
      </c>
      <c r="S16" s="961"/>
      <c r="T16" s="961" t="s">
        <v>4283</v>
      </c>
      <c r="U16" s="967"/>
      <c r="V16" s="1490">
        <f t="shared" si="0"/>
        <v>0</v>
      </c>
    </row>
    <row r="17" spans="1:22" ht="16.149999999999999" customHeight="1">
      <c r="A17" s="1784"/>
      <c r="B17" s="1197" t="s">
        <v>4291</v>
      </c>
      <c r="C17" s="1786"/>
      <c r="D17" s="962" t="s">
        <v>3807</v>
      </c>
      <c r="E17" s="962"/>
      <c r="F17" s="1487" t="s">
        <v>3807</v>
      </c>
      <c r="G17" s="1487"/>
      <c r="H17" s="1487" t="s">
        <v>3807</v>
      </c>
      <c r="I17" s="1487"/>
      <c r="J17" s="1487" t="s">
        <v>3807</v>
      </c>
      <c r="K17" s="1487"/>
      <c r="L17" s="961" t="s">
        <v>3807</v>
      </c>
      <c r="M17" s="961"/>
      <c r="N17" s="961" t="s">
        <v>3807</v>
      </c>
      <c r="O17" s="1215"/>
      <c r="P17" s="1202" t="s">
        <v>4292</v>
      </c>
      <c r="Q17" s="1491">
        <v>9</v>
      </c>
      <c r="R17" s="961" t="s">
        <v>4283</v>
      </c>
      <c r="S17" s="961"/>
      <c r="T17" s="961" t="s">
        <v>4283</v>
      </c>
      <c r="U17" s="967"/>
      <c r="V17" s="1490">
        <f t="shared" si="0"/>
        <v>9</v>
      </c>
    </row>
    <row r="18" spans="1:22" ht="16.149999999999999" customHeight="1">
      <c r="A18" s="1784"/>
      <c r="B18" s="1197" t="s">
        <v>4293</v>
      </c>
      <c r="C18" s="1786"/>
      <c r="D18" s="962" t="s">
        <v>3807</v>
      </c>
      <c r="E18" s="962"/>
      <c r="F18" s="1487" t="s">
        <v>3807</v>
      </c>
      <c r="G18" s="1487"/>
      <c r="H18" s="1487" t="s">
        <v>3807</v>
      </c>
      <c r="I18" s="1487"/>
      <c r="J18" s="1487" t="s">
        <v>3807</v>
      </c>
      <c r="K18" s="1487"/>
      <c r="L18" s="961" t="s">
        <v>3807</v>
      </c>
      <c r="M18" s="961"/>
      <c r="N18" s="961" t="s">
        <v>3807</v>
      </c>
      <c r="O18" s="1215"/>
      <c r="P18" s="1202" t="s">
        <v>4292</v>
      </c>
      <c r="Q18" s="965">
        <v>8</v>
      </c>
      <c r="R18" s="957" t="s">
        <v>4288</v>
      </c>
      <c r="S18" s="957">
        <v>8</v>
      </c>
      <c r="T18" s="957" t="s">
        <v>4288</v>
      </c>
      <c r="U18" s="967">
        <v>8</v>
      </c>
      <c r="V18" s="1490">
        <f t="shared" si="0"/>
        <v>8</v>
      </c>
    </row>
    <row r="19" spans="1:22" ht="16.149999999999999" customHeight="1">
      <c r="A19" s="1784"/>
      <c r="B19" s="1197" t="s">
        <v>4294</v>
      </c>
      <c r="C19" s="1787"/>
      <c r="D19" s="962" t="s">
        <v>3807</v>
      </c>
      <c r="E19" s="962"/>
      <c r="F19" s="1487" t="s">
        <v>3807</v>
      </c>
      <c r="G19" s="1487"/>
      <c r="H19" s="1487" t="s">
        <v>3807</v>
      </c>
      <c r="I19" s="1487"/>
      <c r="J19" s="1487" t="s">
        <v>3807</v>
      </c>
      <c r="K19" s="1487"/>
      <c r="L19" s="961" t="s">
        <v>3807</v>
      </c>
      <c r="M19" s="961"/>
      <c r="N19" s="961" t="s">
        <v>3807</v>
      </c>
      <c r="O19" s="1215"/>
      <c r="P19" s="1228" t="s">
        <v>4283</v>
      </c>
      <c r="Q19" s="965"/>
      <c r="R19" s="957" t="s">
        <v>3805</v>
      </c>
      <c r="S19" s="957">
        <v>8</v>
      </c>
      <c r="T19" s="961" t="s">
        <v>4283</v>
      </c>
      <c r="U19" s="967"/>
      <c r="V19" s="1490">
        <f t="shared" si="0"/>
        <v>8</v>
      </c>
    </row>
    <row r="20" spans="1:22" ht="16.149999999999999" customHeight="1">
      <c r="A20" s="1700" t="s">
        <v>4295</v>
      </c>
      <c r="B20" s="1197" t="s">
        <v>4296</v>
      </c>
      <c r="C20" s="1785">
        <f>COUNTA(B20:B44)</f>
        <v>25</v>
      </c>
      <c r="D20" s="965" t="s">
        <v>3805</v>
      </c>
      <c r="E20" s="965">
        <v>25</v>
      </c>
      <c r="F20" s="957" t="s">
        <v>3805</v>
      </c>
      <c r="G20" s="957">
        <v>21</v>
      </c>
      <c r="H20" s="957" t="s">
        <v>4288</v>
      </c>
      <c r="I20" s="957">
        <v>21</v>
      </c>
      <c r="J20" s="957" t="s">
        <v>4288</v>
      </c>
      <c r="K20" s="957"/>
      <c r="L20" s="961" t="s">
        <v>3807</v>
      </c>
      <c r="M20" s="961"/>
      <c r="N20" s="961" t="s">
        <v>3807</v>
      </c>
      <c r="O20" s="1215"/>
      <c r="P20" s="1202" t="s">
        <v>4292</v>
      </c>
      <c r="Q20" s="965"/>
      <c r="R20" s="957" t="s">
        <v>4288</v>
      </c>
      <c r="S20" s="957"/>
      <c r="T20" s="957" t="s">
        <v>4288</v>
      </c>
      <c r="U20" s="967"/>
      <c r="V20" s="1490">
        <f t="shared" si="0"/>
        <v>25</v>
      </c>
    </row>
    <row r="21" spans="1:22" ht="16.149999999999999" customHeight="1">
      <c r="A21" s="1700"/>
      <c r="B21" s="1492" t="s">
        <v>4297</v>
      </c>
      <c r="C21" s="1790"/>
      <c r="D21" s="965"/>
      <c r="E21" s="965"/>
      <c r="F21" s="957"/>
      <c r="G21" s="957"/>
      <c r="H21" s="957"/>
      <c r="I21" s="957"/>
      <c r="J21" s="957"/>
      <c r="K21" s="957"/>
      <c r="L21" s="961"/>
      <c r="M21" s="961"/>
      <c r="N21" s="961"/>
      <c r="O21" s="1215"/>
      <c r="P21" s="1202"/>
      <c r="Q21" s="965"/>
      <c r="R21" s="957"/>
      <c r="S21" s="957"/>
      <c r="T21" s="957"/>
      <c r="U21" s="967"/>
      <c r="V21" s="1490">
        <f t="shared" si="0"/>
        <v>0</v>
      </c>
    </row>
    <row r="22" spans="1:22" ht="16.149999999999999" customHeight="1">
      <c r="A22" s="1784"/>
      <c r="B22" s="1197" t="s">
        <v>4298</v>
      </c>
      <c r="C22" s="1786"/>
      <c r="D22" s="962" t="s">
        <v>3807</v>
      </c>
      <c r="E22" s="962"/>
      <c r="F22" s="957" t="s">
        <v>3805</v>
      </c>
      <c r="G22" s="957">
        <v>21</v>
      </c>
      <c r="H22" s="957" t="s">
        <v>4288</v>
      </c>
      <c r="I22" s="957">
        <v>21</v>
      </c>
      <c r="J22" s="1487" t="s">
        <v>3807</v>
      </c>
      <c r="K22" s="1487"/>
      <c r="L22" s="961" t="s">
        <v>3807</v>
      </c>
      <c r="M22" s="961"/>
      <c r="N22" s="961" t="s">
        <v>3807</v>
      </c>
      <c r="O22" s="1215"/>
      <c r="P22" s="1202" t="s">
        <v>4292</v>
      </c>
      <c r="Q22" s="965"/>
      <c r="R22" s="957" t="s">
        <v>4288</v>
      </c>
      <c r="S22" s="957"/>
      <c r="T22" s="957" t="s">
        <v>4288</v>
      </c>
      <c r="U22" s="967"/>
      <c r="V22" s="1490">
        <f t="shared" si="0"/>
        <v>21</v>
      </c>
    </row>
    <row r="23" spans="1:22" ht="16.149999999999999" customHeight="1">
      <c r="A23" s="1784"/>
      <c r="B23" s="1197" t="s">
        <v>4299</v>
      </c>
      <c r="C23" s="1786"/>
      <c r="D23" s="965" t="s">
        <v>3805</v>
      </c>
      <c r="E23" s="965">
        <v>20</v>
      </c>
      <c r="F23" s="1487" t="s">
        <v>3807</v>
      </c>
      <c r="G23" s="1487"/>
      <c r="H23" s="1487" t="s">
        <v>3807</v>
      </c>
      <c r="I23" s="1487"/>
      <c r="J23" s="1487" t="s">
        <v>3807</v>
      </c>
      <c r="K23" s="1487"/>
      <c r="L23" s="961" t="s">
        <v>3807</v>
      </c>
      <c r="M23" s="961"/>
      <c r="N23" s="961" t="s">
        <v>3807</v>
      </c>
      <c r="O23" s="1215"/>
      <c r="P23" s="1228" t="s">
        <v>4300</v>
      </c>
      <c r="Q23" s="958"/>
      <c r="R23" s="961" t="s">
        <v>4300</v>
      </c>
      <c r="S23" s="961"/>
      <c r="T23" s="961" t="s">
        <v>4300</v>
      </c>
      <c r="U23" s="967"/>
      <c r="V23" s="1490">
        <f t="shared" si="0"/>
        <v>20</v>
      </c>
    </row>
    <row r="24" spans="1:22" ht="16.149999999999999" customHeight="1">
      <c r="A24" s="1784"/>
      <c r="B24" s="1197" t="s">
        <v>4301</v>
      </c>
      <c r="C24" s="1786"/>
      <c r="D24" s="965" t="s">
        <v>3805</v>
      </c>
      <c r="E24" s="965">
        <v>20</v>
      </c>
      <c r="F24" s="1487" t="s">
        <v>3807</v>
      </c>
      <c r="G24" s="1487"/>
      <c r="H24" s="1487" t="s">
        <v>3807</v>
      </c>
      <c r="I24" s="1487"/>
      <c r="J24" s="1487" t="s">
        <v>3807</v>
      </c>
      <c r="K24" s="1487"/>
      <c r="L24" s="961" t="s">
        <v>3807</v>
      </c>
      <c r="M24" s="961"/>
      <c r="N24" s="961" t="s">
        <v>3807</v>
      </c>
      <c r="O24" s="1215"/>
      <c r="P24" s="1228" t="s">
        <v>4300</v>
      </c>
      <c r="Q24" s="958"/>
      <c r="R24" s="961" t="s">
        <v>4300</v>
      </c>
      <c r="S24" s="961"/>
      <c r="T24" s="961" t="s">
        <v>4300</v>
      </c>
      <c r="U24" s="967"/>
      <c r="V24" s="1490">
        <f t="shared" si="0"/>
        <v>20</v>
      </c>
    </row>
    <row r="25" spans="1:22" ht="16.149999999999999" customHeight="1">
      <c r="A25" s="1784"/>
      <c r="B25" s="1198" t="s">
        <v>4302</v>
      </c>
      <c r="C25" s="1786"/>
      <c r="D25" s="965" t="s">
        <v>3805</v>
      </c>
      <c r="E25" s="965">
        <v>25</v>
      </c>
      <c r="F25" s="1487" t="s">
        <v>3807</v>
      </c>
      <c r="G25" s="1487"/>
      <c r="H25" s="1487" t="s">
        <v>3807</v>
      </c>
      <c r="I25" s="1487"/>
      <c r="J25" s="1487" t="s">
        <v>3807</v>
      </c>
      <c r="K25" s="1487"/>
      <c r="L25" s="961" t="s">
        <v>3807</v>
      </c>
      <c r="M25" s="961"/>
      <c r="N25" s="961" t="s">
        <v>3807</v>
      </c>
      <c r="O25" s="1215"/>
      <c r="P25" s="1228" t="s">
        <v>4300</v>
      </c>
      <c r="Q25" s="958"/>
      <c r="R25" s="961" t="s">
        <v>4300</v>
      </c>
      <c r="S25" s="961"/>
      <c r="T25" s="961" t="s">
        <v>4300</v>
      </c>
      <c r="U25" s="967"/>
      <c r="V25" s="1490">
        <f t="shared" si="0"/>
        <v>25</v>
      </c>
    </row>
    <row r="26" spans="1:22" ht="16.149999999999999" customHeight="1">
      <c r="A26" s="1784"/>
      <c r="B26" s="1198" t="s">
        <v>4303</v>
      </c>
      <c r="C26" s="1786"/>
      <c r="D26" s="965" t="s">
        <v>3805</v>
      </c>
      <c r="E26" s="965">
        <v>25</v>
      </c>
      <c r="F26" s="1487" t="s">
        <v>3807</v>
      </c>
      <c r="G26" s="1487"/>
      <c r="H26" s="1487" t="s">
        <v>3807</v>
      </c>
      <c r="I26" s="1487"/>
      <c r="J26" s="1487" t="s">
        <v>3807</v>
      </c>
      <c r="K26" s="1487"/>
      <c r="L26" s="961" t="s">
        <v>3807</v>
      </c>
      <c r="M26" s="961"/>
      <c r="N26" s="961" t="s">
        <v>3807</v>
      </c>
      <c r="O26" s="1215"/>
      <c r="P26" s="1228" t="s">
        <v>4300</v>
      </c>
      <c r="Q26" s="958"/>
      <c r="R26" s="961" t="s">
        <v>4300</v>
      </c>
      <c r="S26" s="961"/>
      <c r="T26" s="961" t="s">
        <v>4300</v>
      </c>
      <c r="U26" s="967"/>
      <c r="V26" s="1490">
        <f>MAX(D26:U26)</f>
        <v>25</v>
      </c>
    </row>
    <row r="27" spans="1:22" ht="16.149999999999999" customHeight="1">
      <c r="A27" s="1784"/>
      <c r="B27" s="1197" t="s">
        <v>4304</v>
      </c>
      <c r="C27" s="1786"/>
      <c r="D27" s="965" t="s">
        <v>3805</v>
      </c>
      <c r="E27" s="965">
        <v>10</v>
      </c>
      <c r="F27" s="1487" t="s">
        <v>3807</v>
      </c>
      <c r="G27" s="1487"/>
      <c r="H27" s="1487" t="s">
        <v>3807</v>
      </c>
      <c r="I27" s="1487"/>
      <c r="J27" s="1487" t="s">
        <v>3807</v>
      </c>
      <c r="K27" s="1487"/>
      <c r="L27" s="961" t="s">
        <v>3807</v>
      </c>
      <c r="M27" s="961"/>
      <c r="N27" s="961" t="s">
        <v>3807</v>
      </c>
      <c r="O27" s="1215"/>
      <c r="P27" s="1228" t="s">
        <v>4276</v>
      </c>
      <c r="Q27" s="958"/>
      <c r="R27" s="961" t="s">
        <v>4276</v>
      </c>
      <c r="S27" s="961"/>
      <c r="T27" s="961" t="s">
        <v>4276</v>
      </c>
      <c r="U27" s="967"/>
      <c r="V27" s="1490">
        <f t="shared" si="0"/>
        <v>10</v>
      </c>
    </row>
    <row r="28" spans="1:22" ht="18.600000000000001" customHeight="1">
      <c r="A28" s="1784"/>
      <c r="B28" s="1197" t="s">
        <v>4305</v>
      </c>
      <c r="C28" s="1786"/>
      <c r="D28" s="965" t="s">
        <v>3805</v>
      </c>
      <c r="E28" s="965">
        <v>25</v>
      </c>
      <c r="F28" s="1487" t="s">
        <v>3807</v>
      </c>
      <c r="G28" s="1487"/>
      <c r="H28" s="1487" t="s">
        <v>3807</v>
      </c>
      <c r="I28" s="1487"/>
      <c r="J28" s="1487" t="s">
        <v>3807</v>
      </c>
      <c r="K28" s="1487"/>
      <c r="L28" s="961" t="s">
        <v>3807</v>
      </c>
      <c r="M28" s="961"/>
      <c r="N28" s="961" t="s">
        <v>3807</v>
      </c>
      <c r="O28" s="1215"/>
      <c r="P28" s="1228" t="s">
        <v>4276</v>
      </c>
      <c r="Q28" s="958"/>
      <c r="R28" s="961" t="s">
        <v>4276</v>
      </c>
      <c r="S28" s="961"/>
      <c r="T28" s="961" t="s">
        <v>4276</v>
      </c>
      <c r="U28" s="967"/>
      <c r="V28" s="1490">
        <f t="shared" si="0"/>
        <v>25</v>
      </c>
    </row>
    <row r="29" spans="1:22" ht="16.149999999999999" customHeight="1">
      <c r="A29" s="1784"/>
      <c r="B29" s="1198" t="s">
        <v>4306</v>
      </c>
      <c r="C29" s="1786"/>
      <c r="D29" s="965" t="s">
        <v>3805</v>
      </c>
      <c r="E29" s="965">
        <v>23</v>
      </c>
      <c r="F29" s="1487" t="s">
        <v>3807</v>
      </c>
      <c r="G29" s="1487"/>
      <c r="H29" s="1487" t="s">
        <v>3807</v>
      </c>
      <c r="I29" s="1487"/>
      <c r="J29" s="1487" t="s">
        <v>3807</v>
      </c>
      <c r="K29" s="1487"/>
      <c r="L29" s="961" t="s">
        <v>3807</v>
      </c>
      <c r="M29" s="961"/>
      <c r="N29" s="961" t="s">
        <v>3807</v>
      </c>
      <c r="O29" s="1215"/>
      <c r="P29" s="1228" t="s">
        <v>4276</v>
      </c>
      <c r="Q29" s="958"/>
      <c r="R29" s="961" t="s">
        <v>4276</v>
      </c>
      <c r="S29" s="961"/>
      <c r="T29" s="961" t="s">
        <v>4276</v>
      </c>
      <c r="U29" s="967"/>
      <c r="V29" s="1490">
        <f t="shared" si="0"/>
        <v>23</v>
      </c>
    </row>
    <row r="30" spans="1:22" ht="16.149999999999999" customHeight="1">
      <c r="A30" s="1784"/>
      <c r="B30" s="1197" t="s">
        <v>4307</v>
      </c>
      <c r="C30" s="1786"/>
      <c r="D30" s="958" t="s">
        <v>3807</v>
      </c>
      <c r="E30" s="958"/>
      <c r="F30" s="961" t="s">
        <v>3807</v>
      </c>
      <c r="G30" s="961"/>
      <c r="H30" s="1487" t="s">
        <v>3807</v>
      </c>
      <c r="I30" s="1487"/>
      <c r="J30" s="1487" t="s">
        <v>3807</v>
      </c>
      <c r="K30" s="1487"/>
      <c r="L30" s="961" t="s">
        <v>3807</v>
      </c>
      <c r="M30" s="961"/>
      <c r="N30" s="961" t="s">
        <v>3807</v>
      </c>
      <c r="O30" s="1215"/>
      <c r="P30" s="1228" t="s">
        <v>4276</v>
      </c>
      <c r="Q30" s="958"/>
      <c r="R30" s="961" t="s">
        <v>4276</v>
      </c>
      <c r="S30" s="961"/>
      <c r="T30" s="961" t="s">
        <v>4276</v>
      </c>
      <c r="U30" s="967"/>
      <c r="V30" s="1490">
        <f t="shared" si="0"/>
        <v>0</v>
      </c>
    </row>
    <row r="31" spans="1:22" ht="16.149999999999999" customHeight="1">
      <c r="A31" s="1784"/>
      <c r="B31" s="1197" t="s">
        <v>4308</v>
      </c>
      <c r="C31" s="1786"/>
      <c r="D31" s="958" t="s">
        <v>3807</v>
      </c>
      <c r="E31" s="958"/>
      <c r="F31" s="961" t="s">
        <v>3807</v>
      </c>
      <c r="G31" s="961"/>
      <c r="H31" s="1487" t="s">
        <v>3807</v>
      </c>
      <c r="I31" s="1487"/>
      <c r="J31" s="1487" t="s">
        <v>3807</v>
      </c>
      <c r="K31" s="1487"/>
      <c r="L31" s="961" t="s">
        <v>3807</v>
      </c>
      <c r="M31" s="961"/>
      <c r="N31" s="961" t="s">
        <v>3807</v>
      </c>
      <c r="O31" s="1215"/>
      <c r="P31" s="1228" t="s">
        <v>4276</v>
      </c>
      <c r="Q31" s="958"/>
      <c r="R31" s="961" t="s">
        <v>4276</v>
      </c>
      <c r="S31" s="961"/>
      <c r="T31" s="961" t="s">
        <v>4276</v>
      </c>
      <c r="U31" s="967"/>
      <c r="V31" s="1490">
        <f t="shared" si="0"/>
        <v>0</v>
      </c>
    </row>
    <row r="32" spans="1:22" ht="16.149999999999999" customHeight="1">
      <c r="A32" s="1784"/>
      <c r="B32" s="1198" t="s">
        <v>4309</v>
      </c>
      <c r="C32" s="1786"/>
      <c r="D32" s="958" t="s">
        <v>3807</v>
      </c>
      <c r="E32" s="958"/>
      <c r="F32" s="961" t="s">
        <v>3807</v>
      </c>
      <c r="G32" s="961"/>
      <c r="H32" s="961" t="s">
        <v>3807</v>
      </c>
      <c r="I32" s="961"/>
      <c r="J32" s="961" t="s">
        <v>3807</v>
      </c>
      <c r="K32" s="961"/>
      <c r="L32" s="961" t="s">
        <v>3807</v>
      </c>
      <c r="M32" s="961"/>
      <c r="N32" s="961" t="s">
        <v>3807</v>
      </c>
      <c r="O32" s="1215"/>
      <c r="P32" s="1228" t="s">
        <v>4310</v>
      </c>
      <c r="Q32" s="958"/>
      <c r="R32" s="961" t="s">
        <v>4310</v>
      </c>
      <c r="S32" s="961"/>
      <c r="T32" s="961" t="s">
        <v>4310</v>
      </c>
      <c r="U32" s="967"/>
      <c r="V32" s="1490">
        <f t="shared" si="0"/>
        <v>0</v>
      </c>
    </row>
    <row r="33" spans="1:22" ht="16.149999999999999" customHeight="1">
      <c r="A33" s="1784"/>
      <c r="B33" s="1198" t="s">
        <v>4311</v>
      </c>
      <c r="C33" s="1786"/>
      <c r="D33" s="958" t="s">
        <v>3807</v>
      </c>
      <c r="E33" s="958"/>
      <c r="F33" s="961" t="s">
        <v>3807</v>
      </c>
      <c r="G33" s="961"/>
      <c r="H33" s="1487" t="s">
        <v>3807</v>
      </c>
      <c r="I33" s="1487"/>
      <c r="J33" s="1487" t="s">
        <v>3807</v>
      </c>
      <c r="K33" s="1487"/>
      <c r="L33" s="961" t="s">
        <v>3807</v>
      </c>
      <c r="M33" s="961"/>
      <c r="N33" s="961" t="s">
        <v>3807</v>
      </c>
      <c r="O33" s="1215"/>
      <c r="P33" s="1228" t="s">
        <v>4310</v>
      </c>
      <c r="Q33" s="958"/>
      <c r="R33" s="961" t="s">
        <v>4310</v>
      </c>
      <c r="S33" s="961"/>
      <c r="T33" s="961" t="s">
        <v>4310</v>
      </c>
      <c r="U33" s="967"/>
      <c r="V33" s="1490">
        <f t="shared" si="0"/>
        <v>0</v>
      </c>
    </row>
    <row r="34" spans="1:22" ht="16.149999999999999" customHeight="1">
      <c r="A34" s="1784"/>
      <c r="B34" s="1492" t="s">
        <v>4312</v>
      </c>
      <c r="C34" s="1786"/>
      <c r="D34" s="958"/>
      <c r="E34" s="958"/>
      <c r="F34" s="961"/>
      <c r="G34" s="961"/>
      <c r="H34" s="1487"/>
      <c r="I34" s="1487"/>
      <c r="J34" s="1487"/>
      <c r="K34" s="1487"/>
      <c r="L34" s="961"/>
      <c r="M34" s="961"/>
      <c r="N34" s="961"/>
      <c r="O34" s="1215"/>
      <c r="P34" s="1228"/>
      <c r="Q34" s="958"/>
      <c r="R34" s="961"/>
      <c r="S34" s="961"/>
      <c r="T34" s="961"/>
      <c r="U34" s="967"/>
      <c r="V34" s="1490">
        <f t="shared" si="0"/>
        <v>0</v>
      </c>
    </row>
    <row r="35" spans="1:22" ht="16.149999999999999" customHeight="1">
      <c r="A35" s="1784"/>
      <c r="B35" s="1197" t="s">
        <v>4313</v>
      </c>
      <c r="C35" s="1786"/>
      <c r="D35" s="958" t="s">
        <v>3807</v>
      </c>
      <c r="E35" s="958"/>
      <c r="F35" s="961" t="s">
        <v>3807</v>
      </c>
      <c r="G35" s="961"/>
      <c r="H35" s="1487" t="s">
        <v>3807</v>
      </c>
      <c r="I35" s="1487"/>
      <c r="J35" s="1487" t="s">
        <v>3807</v>
      </c>
      <c r="K35" s="1487"/>
      <c r="L35" s="961" t="s">
        <v>3807</v>
      </c>
      <c r="M35" s="961"/>
      <c r="N35" s="961" t="s">
        <v>3807</v>
      </c>
      <c r="O35" s="1215"/>
      <c r="P35" s="1228" t="s">
        <v>4310</v>
      </c>
      <c r="Q35" s="958"/>
      <c r="R35" s="961" t="s">
        <v>4310</v>
      </c>
      <c r="S35" s="961"/>
      <c r="T35" s="961" t="s">
        <v>4310</v>
      </c>
      <c r="U35" s="967"/>
      <c r="V35" s="1490">
        <f t="shared" si="0"/>
        <v>0</v>
      </c>
    </row>
    <row r="36" spans="1:22" ht="16.149999999999999" customHeight="1">
      <c r="A36" s="1784"/>
      <c r="B36" s="1197" t="s">
        <v>4314</v>
      </c>
      <c r="C36" s="1786"/>
      <c r="D36" s="958" t="s">
        <v>3807</v>
      </c>
      <c r="E36" s="958"/>
      <c r="F36" s="961" t="s">
        <v>3807</v>
      </c>
      <c r="G36" s="961"/>
      <c r="H36" s="961" t="s">
        <v>3807</v>
      </c>
      <c r="I36" s="961"/>
      <c r="J36" s="961" t="s">
        <v>3807</v>
      </c>
      <c r="K36" s="961"/>
      <c r="L36" s="961" t="s">
        <v>3807</v>
      </c>
      <c r="M36" s="961"/>
      <c r="N36" s="961" t="s">
        <v>3807</v>
      </c>
      <c r="O36" s="1215"/>
      <c r="P36" s="1228" t="s">
        <v>4310</v>
      </c>
      <c r="Q36" s="958"/>
      <c r="R36" s="961" t="s">
        <v>4310</v>
      </c>
      <c r="S36" s="961"/>
      <c r="T36" s="961" t="s">
        <v>4310</v>
      </c>
      <c r="U36" s="967"/>
      <c r="V36" s="1490">
        <f t="shared" si="0"/>
        <v>0</v>
      </c>
    </row>
    <row r="37" spans="1:22" ht="16.149999999999999" customHeight="1">
      <c r="A37" s="1784"/>
      <c r="B37" s="1197" t="s">
        <v>4315</v>
      </c>
      <c r="C37" s="1786"/>
      <c r="D37" s="965" t="s">
        <v>3805</v>
      </c>
      <c r="E37" s="965">
        <v>13</v>
      </c>
      <c r="F37" s="957" t="s">
        <v>3805</v>
      </c>
      <c r="G37" s="957">
        <v>21</v>
      </c>
      <c r="H37" s="957" t="s">
        <v>4274</v>
      </c>
      <c r="I37" s="957">
        <v>21</v>
      </c>
      <c r="J37" s="961" t="s">
        <v>3807</v>
      </c>
      <c r="K37" s="961"/>
      <c r="L37" s="961" t="s">
        <v>3807</v>
      </c>
      <c r="M37" s="961"/>
      <c r="N37" s="961" t="s">
        <v>3807</v>
      </c>
      <c r="O37" s="1215"/>
      <c r="P37" s="1228" t="s">
        <v>4276</v>
      </c>
      <c r="Q37" s="958"/>
      <c r="R37" s="961" t="s">
        <v>4276</v>
      </c>
      <c r="S37" s="961"/>
      <c r="T37" s="961" t="s">
        <v>4276</v>
      </c>
      <c r="U37" s="967"/>
      <c r="V37" s="1490">
        <f t="shared" si="0"/>
        <v>21</v>
      </c>
    </row>
    <row r="38" spans="1:22" ht="16.149999999999999" customHeight="1">
      <c r="A38" s="1784"/>
      <c r="B38" s="1197" t="s">
        <v>4316</v>
      </c>
      <c r="C38" s="1786"/>
      <c r="D38" s="958" t="s">
        <v>3807</v>
      </c>
      <c r="E38" s="958"/>
      <c r="F38" s="961" t="s">
        <v>3807</v>
      </c>
      <c r="G38" s="961"/>
      <c r="H38" s="961" t="s">
        <v>3807</v>
      </c>
      <c r="I38" s="961"/>
      <c r="J38" s="961" t="s">
        <v>3807</v>
      </c>
      <c r="K38" s="961"/>
      <c r="L38" s="961" t="s">
        <v>3807</v>
      </c>
      <c r="M38" s="961"/>
      <c r="N38" s="961" t="s">
        <v>3807</v>
      </c>
      <c r="O38" s="1215"/>
      <c r="P38" s="1228" t="s">
        <v>4276</v>
      </c>
      <c r="Q38" s="958"/>
      <c r="R38" s="961" t="s">
        <v>4276</v>
      </c>
      <c r="S38" s="961"/>
      <c r="T38" s="961" t="s">
        <v>4276</v>
      </c>
      <c r="U38" s="967"/>
      <c r="V38" s="1490">
        <f t="shared" si="0"/>
        <v>0</v>
      </c>
    </row>
    <row r="39" spans="1:22" ht="16.149999999999999" customHeight="1">
      <c r="A39" s="1784"/>
      <c r="B39" s="1198" t="s">
        <v>4317</v>
      </c>
      <c r="C39" s="1786"/>
      <c r="D39" s="958" t="s">
        <v>3807</v>
      </c>
      <c r="E39" s="958"/>
      <c r="F39" s="961" t="s">
        <v>3807</v>
      </c>
      <c r="G39" s="961"/>
      <c r="H39" s="961" t="s">
        <v>3807</v>
      </c>
      <c r="I39" s="961"/>
      <c r="J39" s="961" t="s">
        <v>3807</v>
      </c>
      <c r="K39" s="961"/>
      <c r="L39" s="961" t="s">
        <v>3807</v>
      </c>
      <c r="M39" s="961"/>
      <c r="N39" s="961" t="s">
        <v>3807</v>
      </c>
      <c r="O39" s="1215"/>
      <c r="P39" s="1228" t="s">
        <v>4276</v>
      </c>
      <c r="Q39" s="958"/>
      <c r="R39" s="961" t="s">
        <v>4276</v>
      </c>
      <c r="S39" s="961"/>
      <c r="T39" s="961" t="s">
        <v>4276</v>
      </c>
      <c r="U39" s="967"/>
      <c r="V39" s="1490">
        <f>MAX(D39:U39)</f>
        <v>0</v>
      </c>
    </row>
    <row r="40" spans="1:22" ht="16.149999999999999" customHeight="1">
      <c r="A40" s="1784"/>
      <c r="B40" s="1197" t="s">
        <v>4318</v>
      </c>
      <c r="C40" s="1786"/>
      <c r="D40" s="958" t="s">
        <v>3807</v>
      </c>
      <c r="E40" s="958"/>
      <c r="F40" s="961" t="s">
        <v>3807</v>
      </c>
      <c r="G40" s="961"/>
      <c r="H40" s="961" t="s">
        <v>3807</v>
      </c>
      <c r="I40" s="961"/>
      <c r="J40" s="961" t="s">
        <v>3807</v>
      </c>
      <c r="K40" s="961"/>
      <c r="L40" s="961" t="s">
        <v>3807</v>
      </c>
      <c r="M40" s="961"/>
      <c r="N40" s="961" t="s">
        <v>3807</v>
      </c>
      <c r="O40" s="1215"/>
      <c r="P40" s="1228" t="s">
        <v>4319</v>
      </c>
      <c r="Q40" s="958"/>
      <c r="R40" s="957" t="s">
        <v>4320</v>
      </c>
      <c r="S40" s="957"/>
      <c r="T40" s="957" t="s">
        <v>4321</v>
      </c>
      <c r="U40" s="967"/>
      <c r="V40" s="1490">
        <f t="shared" si="0"/>
        <v>0</v>
      </c>
    </row>
    <row r="41" spans="1:22" ht="16.149999999999999" customHeight="1">
      <c r="A41" s="1784"/>
      <c r="B41" s="1197" t="s">
        <v>4322</v>
      </c>
      <c r="C41" s="1786"/>
      <c r="D41" s="958" t="s">
        <v>3807</v>
      </c>
      <c r="E41" s="958"/>
      <c r="F41" s="961" t="s">
        <v>3807</v>
      </c>
      <c r="G41" s="961"/>
      <c r="H41" s="961" t="s">
        <v>3807</v>
      </c>
      <c r="I41" s="961"/>
      <c r="J41" s="961" t="s">
        <v>3807</v>
      </c>
      <c r="K41" s="961"/>
      <c r="L41" s="961" t="s">
        <v>3807</v>
      </c>
      <c r="M41" s="961"/>
      <c r="N41" s="961" t="s">
        <v>3807</v>
      </c>
      <c r="O41" s="1215"/>
      <c r="P41" s="1228" t="s">
        <v>4319</v>
      </c>
      <c r="Q41" s="958"/>
      <c r="R41" s="961" t="s">
        <v>4319</v>
      </c>
      <c r="S41" s="961"/>
      <c r="T41" s="961" t="s">
        <v>4319</v>
      </c>
      <c r="U41" s="967"/>
      <c r="V41" s="1490">
        <f t="shared" si="0"/>
        <v>0</v>
      </c>
    </row>
    <row r="42" spans="1:22" ht="16.149999999999999" customHeight="1">
      <c r="A42" s="1784"/>
      <c r="B42" s="1197" t="s">
        <v>4323</v>
      </c>
      <c r="C42" s="1786"/>
      <c r="D42" s="958" t="s">
        <v>3807</v>
      </c>
      <c r="E42" s="958"/>
      <c r="F42" s="957" t="s">
        <v>3805</v>
      </c>
      <c r="G42" s="957">
        <v>21</v>
      </c>
      <c r="H42" s="957" t="s">
        <v>4321</v>
      </c>
      <c r="I42" s="957">
        <v>21</v>
      </c>
      <c r="J42" s="961" t="s">
        <v>3807</v>
      </c>
      <c r="K42" s="961"/>
      <c r="L42" s="961" t="s">
        <v>3807</v>
      </c>
      <c r="M42" s="961"/>
      <c r="N42" s="961" t="s">
        <v>3807</v>
      </c>
      <c r="O42" s="1215"/>
      <c r="P42" s="1202" t="s">
        <v>4320</v>
      </c>
      <c r="Q42" s="965"/>
      <c r="R42" s="961" t="s">
        <v>4319</v>
      </c>
      <c r="S42" s="961"/>
      <c r="T42" s="961" t="s">
        <v>4319</v>
      </c>
      <c r="U42" s="967"/>
      <c r="V42" s="1490">
        <f t="shared" si="0"/>
        <v>21</v>
      </c>
    </row>
    <row r="43" spans="1:22" ht="16.149999999999999" customHeight="1">
      <c r="A43" s="1784"/>
      <c r="B43" s="1198" t="s">
        <v>4324</v>
      </c>
      <c r="C43" s="1786"/>
      <c r="D43" s="958" t="s">
        <v>3807</v>
      </c>
      <c r="E43" s="958"/>
      <c r="F43" s="961" t="s">
        <v>3807</v>
      </c>
      <c r="G43" s="961"/>
      <c r="H43" s="961" t="s">
        <v>3807</v>
      </c>
      <c r="I43" s="961"/>
      <c r="J43" s="961" t="s">
        <v>3807</v>
      </c>
      <c r="K43" s="961"/>
      <c r="L43" s="961" t="s">
        <v>3807</v>
      </c>
      <c r="M43" s="961"/>
      <c r="N43" s="961" t="s">
        <v>3807</v>
      </c>
      <c r="O43" s="1215"/>
      <c r="P43" s="1202" t="s">
        <v>4320</v>
      </c>
      <c r="Q43" s="965"/>
      <c r="R43" s="961" t="s">
        <v>4319</v>
      </c>
      <c r="S43" s="961"/>
      <c r="T43" s="961" t="s">
        <v>4319</v>
      </c>
      <c r="U43" s="967"/>
      <c r="V43" s="1490">
        <f t="shared" si="0"/>
        <v>0</v>
      </c>
    </row>
    <row r="44" spans="1:22">
      <c r="A44" s="1784"/>
      <c r="B44" s="1197" t="s">
        <v>4325</v>
      </c>
      <c r="C44" s="1787"/>
      <c r="D44" s="958" t="s">
        <v>3807</v>
      </c>
      <c r="E44" s="958"/>
      <c r="F44" s="961" t="s">
        <v>3807</v>
      </c>
      <c r="G44" s="961"/>
      <c r="H44" s="961" t="s">
        <v>3807</v>
      </c>
      <c r="I44" s="961"/>
      <c r="J44" s="961" t="s">
        <v>3807</v>
      </c>
      <c r="K44" s="961"/>
      <c r="L44" s="961" t="s">
        <v>3807</v>
      </c>
      <c r="M44" s="961"/>
      <c r="N44" s="961" t="s">
        <v>3807</v>
      </c>
      <c r="O44" s="1215"/>
      <c r="P44" s="1228" t="s">
        <v>4310</v>
      </c>
      <c r="Q44" s="958"/>
      <c r="R44" s="961" t="s">
        <v>4310</v>
      </c>
      <c r="S44" s="961"/>
      <c r="T44" s="961" t="s">
        <v>4310</v>
      </c>
      <c r="U44" s="967"/>
      <c r="V44" s="1490">
        <f t="shared" si="0"/>
        <v>0</v>
      </c>
    </row>
    <row r="45" spans="1:22">
      <c r="A45" s="1700" t="s">
        <v>4326</v>
      </c>
      <c r="B45" s="1197" t="s">
        <v>4327</v>
      </c>
      <c r="C45" s="1785">
        <f>COUNTA(B45:B59)</f>
        <v>15</v>
      </c>
      <c r="D45" s="958" t="s">
        <v>3807</v>
      </c>
      <c r="E45" s="958"/>
      <c r="F45" s="957" t="s">
        <v>3805</v>
      </c>
      <c r="G45" s="957"/>
      <c r="H45" s="957" t="s">
        <v>4328</v>
      </c>
      <c r="I45" s="957"/>
      <c r="J45" s="957" t="s">
        <v>4328</v>
      </c>
      <c r="K45" s="957"/>
      <c r="L45" s="961" t="s">
        <v>3807</v>
      </c>
      <c r="M45" s="961"/>
      <c r="N45" s="961" t="s">
        <v>3807</v>
      </c>
      <c r="O45" s="1215"/>
      <c r="P45" s="1228" t="s">
        <v>4300</v>
      </c>
      <c r="Q45" s="958"/>
      <c r="R45" s="961" t="s">
        <v>4300</v>
      </c>
      <c r="S45" s="961"/>
      <c r="T45" s="961" t="s">
        <v>4300</v>
      </c>
      <c r="U45" s="967"/>
      <c r="V45" s="1490">
        <f t="shared" si="0"/>
        <v>0</v>
      </c>
    </row>
    <row r="46" spans="1:22">
      <c r="A46" s="1784"/>
      <c r="B46" s="1197" t="s">
        <v>4329</v>
      </c>
      <c r="C46" s="1786"/>
      <c r="D46" s="958" t="s">
        <v>3807</v>
      </c>
      <c r="E46" s="958"/>
      <c r="F46" s="961" t="s">
        <v>3807</v>
      </c>
      <c r="G46" s="961"/>
      <c r="H46" s="961" t="s">
        <v>3807</v>
      </c>
      <c r="I46" s="961"/>
      <c r="J46" s="961" t="s">
        <v>3807</v>
      </c>
      <c r="K46" s="961"/>
      <c r="L46" s="961" t="s">
        <v>3807</v>
      </c>
      <c r="M46" s="961"/>
      <c r="N46" s="961" t="s">
        <v>3807</v>
      </c>
      <c r="O46" s="1215"/>
      <c r="P46" s="1228" t="s">
        <v>4300</v>
      </c>
      <c r="Q46" s="958"/>
      <c r="R46" s="961" t="s">
        <v>4300</v>
      </c>
      <c r="S46" s="961"/>
      <c r="T46" s="961" t="s">
        <v>4300</v>
      </c>
      <c r="U46" s="967"/>
      <c r="V46" s="1490">
        <f t="shared" si="0"/>
        <v>0</v>
      </c>
    </row>
    <row r="47" spans="1:22">
      <c r="A47" s="1784"/>
      <c r="B47" s="1197" t="s">
        <v>4330</v>
      </c>
      <c r="C47" s="1786"/>
      <c r="D47" s="958" t="s">
        <v>3807</v>
      </c>
      <c r="E47" s="958"/>
      <c r="F47" s="957" t="s">
        <v>3805</v>
      </c>
      <c r="G47" s="957"/>
      <c r="H47" s="957" t="s">
        <v>4328</v>
      </c>
      <c r="I47" s="957"/>
      <c r="J47" s="957" t="s">
        <v>4328</v>
      </c>
      <c r="K47" s="957"/>
      <c r="L47" s="961" t="s">
        <v>3807</v>
      </c>
      <c r="M47" s="961"/>
      <c r="N47" s="961" t="s">
        <v>3807</v>
      </c>
      <c r="O47" s="1215"/>
      <c r="P47" s="1228" t="s">
        <v>4300</v>
      </c>
      <c r="Q47" s="958"/>
      <c r="R47" s="961" t="s">
        <v>4300</v>
      </c>
      <c r="S47" s="961"/>
      <c r="T47" s="961" t="s">
        <v>4300</v>
      </c>
      <c r="U47" s="967"/>
      <c r="V47" s="1490">
        <f t="shared" si="0"/>
        <v>0</v>
      </c>
    </row>
    <row r="48" spans="1:22">
      <c r="A48" s="1784"/>
      <c r="B48" s="1197" t="s">
        <v>4331</v>
      </c>
      <c r="C48" s="1786"/>
      <c r="D48" s="958" t="s">
        <v>3807</v>
      </c>
      <c r="E48" s="958"/>
      <c r="F48" s="961" t="s">
        <v>3807</v>
      </c>
      <c r="G48" s="961"/>
      <c r="H48" s="961" t="s">
        <v>3807</v>
      </c>
      <c r="I48" s="961"/>
      <c r="J48" s="961" t="s">
        <v>3807</v>
      </c>
      <c r="K48" s="961"/>
      <c r="L48" s="961" t="s">
        <v>3807</v>
      </c>
      <c r="M48" s="961"/>
      <c r="N48" s="961" t="s">
        <v>3807</v>
      </c>
      <c r="O48" s="1215"/>
      <c r="P48" s="1228" t="s">
        <v>4300</v>
      </c>
      <c r="Q48" s="958"/>
      <c r="R48" s="961" t="s">
        <v>4300</v>
      </c>
      <c r="S48" s="961"/>
      <c r="T48" s="961" t="s">
        <v>4300</v>
      </c>
      <c r="U48" s="967"/>
      <c r="V48" s="1490">
        <f t="shared" si="0"/>
        <v>0</v>
      </c>
    </row>
    <row r="49" spans="1:22">
      <c r="A49" s="1784"/>
      <c r="B49" s="1197" t="s">
        <v>4332</v>
      </c>
      <c r="C49" s="1786"/>
      <c r="D49" s="958" t="s">
        <v>3807</v>
      </c>
      <c r="E49" s="958"/>
      <c r="F49" s="961" t="s">
        <v>3807</v>
      </c>
      <c r="G49" s="961"/>
      <c r="H49" s="961" t="s">
        <v>3807</v>
      </c>
      <c r="I49" s="961"/>
      <c r="J49" s="961" t="s">
        <v>3807</v>
      </c>
      <c r="K49" s="961"/>
      <c r="L49" s="961" t="s">
        <v>3807</v>
      </c>
      <c r="M49" s="961"/>
      <c r="N49" s="961" t="s">
        <v>3807</v>
      </c>
      <c r="O49" s="1215"/>
      <c r="P49" s="1228" t="s">
        <v>4300</v>
      </c>
      <c r="Q49" s="958"/>
      <c r="R49" s="961" t="s">
        <v>4300</v>
      </c>
      <c r="S49" s="961"/>
      <c r="T49" s="961" t="s">
        <v>4300</v>
      </c>
      <c r="U49" s="967"/>
      <c r="V49" s="1490">
        <f t="shared" si="0"/>
        <v>0</v>
      </c>
    </row>
    <row r="50" spans="1:22">
      <c r="A50" s="1784"/>
      <c r="B50" s="1197" t="s">
        <v>4333</v>
      </c>
      <c r="C50" s="1786"/>
      <c r="D50" s="958" t="s">
        <v>3807</v>
      </c>
      <c r="E50" s="958"/>
      <c r="F50" s="961" t="s">
        <v>3807</v>
      </c>
      <c r="G50" s="961"/>
      <c r="H50" s="961" t="s">
        <v>3807</v>
      </c>
      <c r="I50" s="961"/>
      <c r="J50" s="961" t="s">
        <v>3807</v>
      </c>
      <c r="K50" s="961"/>
      <c r="L50" s="961" t="s">
        <v>3807</v>
      </c>
      <c r="M50" s="961"/>
      <c r="N50" s="961" t="s">
        <v>3807</v>
      </c>
      <c r="O50" s="1215"/>
      <c r="P50" s="1228" t="s">
        <v>4300</v>
      </c>
      <c r="Q50" s="958"/>
      <c r="R50" s="961" t="s">
        <v>4300</v>
      </c>
      <c r="S50" s="961"/>
      <c r="T50" s="961" t="s">
        <v>4300</v>
      </c>
      <c r="U50" s="967"/>
      <c r="V50" s="1490">
        <f t="shared" si="0"/>
        <v>0</v>
      </c>
    </row>
    <row r="51" spans="1:22">
      <c r="A51" s="1784"/>
      <c r="B51" s="1197" t="s">
        <v>4334</v>
      </c>
      <c r="C51" s="1786"/>
      <c r="D51" s="958" t="s">
        <v>3807</v>
      </c>
      <c r="E51" s="958"/>
      <c r="F51" s="961" t="s">
        <v>3807</v>
      </c>
      <c r="G51" s="961"/>
      <c r="H51" s="961" t="s">
        <v>3807</v>
      </c>
      <c r="I51" s="961"/>
      <c r="J51" s="961" t="s">
        <v>3807</v>
      </c>
      <c r="K51" s="961"/>
      <c r="L51" s="961" t="s">
        <v>3807</v>
      </c>
      <c r="M51" s="961"/>
      <c r="N51" s="961" t="s">
        <v>3807</v>
      </c>
      <c r="O51" s="1215"/>
      <c r="P51" s="1228" t="s">
        <v>4300</v>
      </c>
      <c r="Q51" s="958"/>
      <c r="R51" s="961" t="s">
        <v>4300</v>
      </c>
      <c r="S51" s="961"/>
      <c r="T51" s="961" t="s">
        <v>4300</v>
      </c>
      <c r="U51" s="967"/>
      <c r="V51" s="1490">
        <f t="shared" si="0"/>
        <v>0</v>
      </c>
    </row>
    <row r="52" spans="1:22">
      <c r="A52" s="1784"/>
      <c r="B52" s="1197" t="s">
        <v>4335</v>
      </c>
      <c r="C52" s="1786"/>
      <c r="D52" s="958" t="s">
        <v>3807</v>
      </c>
      <c r="E52" s="958"/>
      <c r="F52" s="961" t="s">
        <v>3807</v>
      </c>
      <c r="G52" s="961"/>
      <c r="H52" s="961" t="s">
        <v>3807</v>
      </c>
      <c r="I52" s="961"/>
      <c r="J52" s="961" t="s">
        <v>3807</v>
      </c>
      <c r="K52" s="961"/>
      <c r="L52" s="961" t="s">
        <v>3807</v>
      </c>
      <c r="M52" s="961"/>
      <c r="N52" s="961" t="s">
        <v>3807</v>
      </c>
      <c r="O52" s="1215"/>
      <c r="P52" s="1228" t="s">
        <v>4336</v>
      </c>
      <c r="Q52" s="958"/>
      <c r="R52" s="961" t="s">
        <v>4336</v>
      </c>
      <c r="S52" s="961"/>
      <c r="T52" s="961" t="s">
        <v>4336</v>
      </c>
      <c r="U52" s="967"/>
      <c r="V52" s="1490">
        <f t="shared" si="0"/>
        <v>0</v>
      </c>
    </row>
    <row r="53" spans="1:22">
      <c r="A53" s="1784"/>
      <c r="B53" s="1197" t="s">
        <v>4337</v>
      </c>
      <c r="C53" s="1786"/>
      <c r="D53" s="958" t="s">
        <v>3807</v>
      </c>
      <c r="E53" s="958"/>
      <c r="F53" s="957" t="s">
        <v>3805</v>
      </c>
      <c r="G53" s="957"/>
      <c r="H53" s="957" t="s">
        <v>4338</v>
      </c>
      <c r="I53" s="957"/>
      <c r="J53" s="957" t="s">
        <v>4338</v>
      </c>
      <c r="K53" s="957"/>
      <c r="L53" s="961" t="s">
        <v>3807</v>
      </c>
      <c r="M53" s="961"/>
      <c r="N53" s="961" t="s">
        <v>3807</v>
      </c>
      <c r="O53" s="1215"/>
      <c r="P53" s="1228" t="s">
        <v>4336</v>
      </c>
      <c r="Q53" s="958"/>
      <c r="R53" s="961" t="s">
        <v>4336</v>
      </c>
      <c r="S53" s="961"/>
      <c r="T53" s="961" t="s">
        <v>4336</v>
      </c>
      <c r="U53" s="967"/>
      <c r="V53" s="1490">
        <f t="shared" si="0"/>
        <v>0</v>
      </c>
    </row>
    <row r="54" spans="1:22">
      <c r="A54" s="1784"/>
      <c r="B54" s="1197" t="s">
        <v>4339</v>
      </c>
      <c r="C54" s="1786"/>
      <c r="D54" s="958" t="s">
        <v>3807</v>
      </c>
      <c r="E54" s="958"/>
      <c r="F54" s="957" t="s">
        <v>3805</v>
      </c>
      <c r="G54" s="957"/>
      <c r="H54" s="957" t="s">
        <v>4321</v>
      </c>
      <c r="I54" s="957"/>
      <c r="J54" s="957" t="s">
        <v>4321</v>
      </c>
      <c r="K54" s="957"/>
      <c r="L54" s="961" t="s">
        <v>3807</v>
      </c>
      <c r="M54" s="961"/>
      <c r="N54" s="961" t="s">
        <v>3807</v>
      </c>
      <c r="O54" s="1215"/>
      <c r="P54" s="1202" t="s">
        <v>4320</v>
      </c>
      <c r="Q54" s="965"/>
      <c r="R54" s="957" t="s">
        <v>4321</v>
      </c>
      <c r="S54" s="957"/>
      <c r="T54" s="957" t="s">
        <v>4321</v>
      </c>
      <c r="U54" s="967"/>
      <c r="V54" s="1490">
        <f t="shared" si="0"/>
        <v>0</v>
      </c>
    </row>
    <row r="55" spans="1:22">
      <c r="A55" s="1784"/>
      <c r="B55" s="1197" t="s">
        <v>4340</v>
      </c>
      <c r="C55" s="1786"/>
      <c r="D55" s="958" t="s">
        <v>3807</v>
      </c>
      <c r="E55" s="958"/>
      <c r="F55" s="961" t="s">
        <v>3807</v>
      </c>
      <c r="G55" s="961"/>
      <c r="H55" s="961" t="s">
        <v>3807</v>
      </c>
      <c r="I55" s="961"/>
      <c r="J55" s="961" t="s">
        <v>3807</v>
      </c>
      <c r="K55" s="961"/>
      <c r="L55" s="961" t="s">
        <v>3807</v>
      </c>
      <c r="M55" s="961"/>
      <c r="N55" s="961" t="s">
        <v>3807</v>
      </c>
      <c r="O55" s="1215"/>
      <c r="P55" s="1228" t="s">
        <v>4319</v>
      </c>
      <c r="Q55" s="958"/>
      <c r="R55" s="961" t="s">
        <v>4319</v>
      </c>
      <c r="S55" s="961"/>
      <c r="T55" s="961" t="s">
        <v>4319</v>
      </c>
      <c r="U55" s="967"/>
      <c r="V55" s="1490">
        <f t="shared" si="0"/>
        <v>0</v>
      </c>
    </row>
    <row r="56" spans="1:22">
      <c r="A56" s="1784"/>
      <c r="B56" s="1197" t="s">
        <v>4341</v>
      </c>
      <c r="C56" s="1786"/>
      <c r="D56" s="958" t="s">
        <v>3807</v>
      </c>
      <c r="E56" s="958"/>
      <c r="F56" s="961" t="s">
        <v>3807</v>
      </c>
      <c r="G56" s="961"/>
      <c r="H56" s="961" t="s">
        <v>3807</v>
      </c>
      <c r="I56" s="961"/>
      <c r="J56" s="961" t="s">
        <v>3807</v>
      </c>
      <c r="K56" s="961"/>
      <c r="L56" s="961" t="s">
        <v>3807</v>
      </c>
      <c r="M56" s="961"/>
      <c r="N56" s="961" t="s">
        <v>3807</v>
      </c>
      <c r="O56" s="1215"/>
      <c r="P56" s="1228" t="s">
        <v>4319</v>
      </c>
      <c r="Q56" s="958"/>
      <c r="R56" s="961" t="s">
        <v>4319</v>
      </c>
      <c r="S56" s="961"/>
      <c r="T56" s="961" t="s">
        <v>4319</v>
      </c>
      <c r="U56" s="967"/>
      <c r="V56" s="1490">
        <f t="shared" si="0"/>
        <v>0</v>
      </c>
    </row>
    <row r="57" spans="1:22" ht="16.149999999999999" customHeight="1">
      <c r="A57" s="1784"/>
      <c r="B57" s="1197" t="s">
        <v>4342</v>
      </c>
      <c r="C57" s="1786"/>
      <c r="D57" s="958" t="s">
        <v>3807</v>
      </c>
      <c r="E57" s="958"/>
      <c r="F57" s="961" t="s">
        <v>3807</v>
      </c>
      <c r="G57" s="961"/>
      <c r="H57" s="961" t="s">
        <v>3807</v>
      </c>
      <c r="I57" s="961"/>
      <c r="J57" s="961" t="s">
        <v>3807</v>
      </c>
      <c r="K57" s="961"/>
      <c r="L57" s="961" t="s">
        <v>3807</v>
      </c>
      <c r="M57" s="961"/>
      <c r="N57" s="961" t="s">
        <v>3807</v>
      </c>
      <c r="O57" s="1215"/>
      <c r="P57" s="1228" t="s">
        <v>4319</v>
      </c>
      <c r="Q57" s="958"/>
      <c r="R57" s="961" t="s">
        <v>4319</v>
      </c>
      <c r="S57" s="961"/>
      <c r="T57" s="961" t="s">
        <v>4319</v>
      </c>
      <c r="U57" s="967"/>
      <c r="V57" s="1490">
        <f t="shared" si="0"/>
        <v>0</v>
      </c>
    </row>
    <row r="58" spans="1:22" ht="16.149999999999999" customHeight="1">
      <c r="A58" s="1784"/>
      <c r="B58" s="1197" t="s">
        <v>4343</v>
      </c>
      <c r="C58" s="1786"/>
      <c r="D58" s="958" t="s">
        <v>3807</v>
      </c>
      <c r="E58" s="958"/>
      <c r="F58" s="961" t="s">
        <v>3807</v>
      </c>
      <c r="G58" s="961"/>
      <c r="H58" s="961" t="s">
        <v>3807</v>
      </c>
      <c r="I58" s="961"/>
      <c r="J58" s="961" t="s">
        <v>3807</v>
      </c>
      <c r="K58" s="961"/>
      <c r="L58" s="961" t="s">
        <v>3807</v>
      </c>
      <c r="M58" s="961"/>
      <c r="N58" s="961" t="s">
        <v>3807</v>
      </c>
      <c r="O58" s="1215"/>
      <c r="P58" s="1228" t="s">
        <v>4319</v>
      </c>
      <c r="Q58" s="958"/>
      <c r="R58" s="961" t="s">
        <v>4319</v>
      </c>
      <c r="S58" s="961"/>
      <c r="T58" s="961" t="s">
        <v>4319</v>
      </c>
      <c r="U58" s="967"/>
      <c r="V58" s="1490">
        <f t="shared" si="0"/>
        <v>0</v>
      </c>
    </row>
    <row r="59" spans="1:22" ht="16.149999999999999" customHeight="1">
      <c r="A59" s="1784"/>
      <c r="B59" s="1197" t="s">
        <v>4344</v>
      </c>
      <c r="C59" s="1787"/>
      <c r="D59" s="958" t="s">
        <v>3807</v>
      </c>
      <c r="E59" s="958"/>
      <c r="F59" s="961" t="s">
        <v>3807</v>
      </c>
      <c r="G59" s="961"/>
      <c r="H59" s="961" t="s">
        <v>3807</v>
      </c>
      <c r="I59" s="961"/>
      <c r="J59" s="961" t="s">
        <v>3807</v>
      </c>
      <c r="K59" s="961"/>
      <c r="L59" s="961" t="s">
        <v>3807</v>
      </c>
      <c r="M59" s="961"/>
      <c r="N59" s="961" t="s">
        <v>3807</v>
      </c>
      <c r="O59" s="1215"/>
      <c r="P59" s="1228" t="s">
        <v>4319</v>
      </c>
      <c r="Q59" s="958"/>
      <c r="R59" s="961" t="s">
        <v>4319</v>
      </c>
      <c r="S59" s="961"/>
      <c r="T59" s="961" t="s">
        <v>4319</v>
      </c>
      <c r="U59" s="967"/>
      <c r="V59" s="1490">
        <f t="shared" si="0"/>
        <v>0</v>
      </c>
    </row>
    <row r="60" spans="1:22" ht="16.149999999999999" customHeight="1">
      <c r="A60" s="1700" t="s">
        <v>4345</v>
      </c>
      <c r="B60" s="1197" t="s">
        <v>4346</v>
      </c>
      <c r="C60" s="1785">
        <f>COUNTA(B60:B65)</f>
        <v>6</v>
      </c>
      <c r="D60" s="958" t="s">
        <v>3807</v>
      </c>
      <c r="E60" s="958"/>
      <c r="F60" s="961" t="s">
        <v>3807</v>
      </c>
      <c r="G60" s="961"/>
      <c r="H60" s="961" t="s">
        <v>3807</v>
      </c>
      <c r="I60" s="961"/>
      <c r="J60" s="961" t="s">
        <v>3807</v>
      </c>
      <c r="K60" s="961"/>
      <c r="L60" s="961" t="s">
        <v>3807</v>
      </c>
      <c r="M60" s="961"/>
      <c r="N60" s="961" t="s">
        <v>3807</v>
      </c>
      <c r="O60" s="1215"/>
      <c r="P60" s="1228" t="s">
        <v>4300</v>
      </c>
      <c r="Q60" s="958"/>
      <c r="R60" s="961" t="s">
        <v>4300</v>
      </c>
      <c r="S60" s="961"/>
      <c r="T60" s="961" t="s">
        <v>4300</v>
      </c>
      <c r="U60" s="967"/>
      <c r="V60" s="1490">
        <f t="shared" si="0"/>
        <v>0</v>
      </c>
    </row>
    <row r="61" spans="1:22" ht="16.899999999999999" customHeight="1">
      <c r="A61" s="1784"/>
      <c r="B61" s="1197" t="s">
        <v>4347</v>
      </c>
      <c r="C61" s="1786"/>
      <c r="D61" s="965" t="s">
        <v>3805</v>
      </c>
      <c r="E61" s="965">
        <v>18</v>
      </c>
      <c r="F61" s="957" t="s">
        <v>4328</v>
      </c>
      <c r="G61" s="957">
        <v>18</v>
      </c>
      <c r="H61" s="957" t="s">
        <v>4328</v>
      </c>
      <c r="I61" s="957">
        <v>18</v>
      </c>
      <c r="J61" s="957" t="s">
        <v>4328</v>
      </c>
      <c r="K61" s="957">
        <v>18</v>
      </c>
      <c r="L61" s="961" t="s">
        <v>3807</v>
      </c>
      <c r="M61" s="961"/>
      <c r="N61" s="961" t="s">
        <v>3807</v>
      </c>
      <c r="O61" s="1215"/>
      <c r="P61" s="1202" t="s">
        <v>4348</v>
      </c>
      <c r="Q61" s="965">
        <v>18</v>
      </c>
      <c r="R61" s="957" t="s">
        <v>4328</v>
      </c>
      <c r="S61" s="957">
        <v>18</v>
      </c>
      <c r="T61" s="957" t="s">
        <v>4328</v>
      </c>
      <c r="U61" s="1493">
        <v>18</v>
      </c>
      <c r="V61" s="1490">
        <f t="shared" si="0"/>
        <v>18</v>
      </c>
    </row>
    <row r="62" spans="1:22" ht="16.149999999999999" customHeight="1">
      <c r="A62" s="1784"/>
      <c r="B62" s="1197" t="s">
        <v>4349</v>
      </c>
      <c r="C62" s="1786"/>
      <c r="D62" s="958" t="s">
        <v>3807</v>
      </c>
      <c r="E62" s="958"/>
      <c r="F62" s="961" t="s">
        <v>3807</v>
      </c>
      <c r="G62" s="961"/>
      <c r="H62" s="961" t="s">
        <v>3807</v>
      </c>
      <c r="I62" s="961"/>
      <c r="J62" s="961" t="s">
        <v>3807</v>
      </c>
      <c r="K62" s="961"/>
      <c r="L62" s="961" t="s">
        <v>3807</v>
      </c>
      <c r="M62" s="961"/>
      <c r="N62" s="961" t="s">
        <v>3807</v>
      </c>
      <c r="O62" s="1215"/>
      <c r="P62" s="1228" t="s">
        <v>4300</v>
      </c>
      <c r="Q62" s="958"/>
      <c r="R62" s="961" t="s">
        <v>4300</v>
      </c>
      <c r="S62" s="961"/>
      <c r="T62" s="961" t="s">
        <v>4300</v>
      </c>
      <c r="U62" s="967"/>
      <c r="V62" s="1490">
        <f>MAX(D62:U62)</f>
        <v>0</v>
      </c>
    </row>
    <row r="63" spans="1:22" ht="16.149999999999999" customHeight="1">
      <c r="A63" s="1784"/>
      <c r="B63" s="1197" t="s">
        <v>4350</v>
      </c>
      <c r="C63" s="1786"/>
      <c r="D63" s="958" t="s">
        <v>3807</v>
      </c>
      <c r="E63" s="958"/>
      <c r="F63" s="961" t="s">
        <v>3807</v>
      </c>
      <c r="G63" s="961"/>
      <c r="H63" s="961" t="s">
        <v>3807</v>
      </c>
      <c r="I63" s="961"/>
      <c r="J63" s="961" t="s">
        <v>3807</v>
      </c>
      <c r="K63" s="961"/>
      <c r="L63" s="961" t="s">
        <v>3807</v>
      </c>
      <c r="M63" s="961"/>
      <c r="N63" s="961" t="s">
        <v>3807</v>
      </c>
      <c r="O63" s="1215"/>
      <c r="P63" s="1228" t="s">
        <v>4300</v>
      </c>
      <c r="Q63" s="958"/>
      <c r="R63" s="961" t="s">
        <v>4300</v>
      </c>
      <c r="S63" s="961"/>
      <c r="T63" s="961" t="s">
        <v>4300</v>
      </c>
      <c r="U63" s="967"/>
      <c r="V63" s="1490">
        <f t="shared" si="0"/>
        <v>0</v>
      </c>
    </row>
    <row r="64" spans="1:22" ht="16.149999999999999" customHeight="1">
      <c r="A64" s="1784"/>
      <c r="B64" s="1197" t="s">
        <v>4351</v>
      </c>
      <c r="C64" s="1786"/>
      <c r="D64" s="958" t="s">
        <v>3807</v>
      </c>
      <c r="E64" s="958"/>
      <c r="F64" s="961" t="s">
        <v>3807</v>
      </c>
      <c r="G64" s="961"/>
      <c r="H64" s="961" t="s">
        <v>3807</v>
      </c>
      <c r="I64" s="961"/>
      <c r="J64" s="961" t="s">
        <v>3807</v>
      </c>
      <c r="K64" s="961"/>
      <c r="L64" s="961" t="s">
        <v>3807</v>
      </c>
      <c r="M64" s="961"/>
      <c r="N64" s="961" t="s">
        <v>3807</v>
      </c>
      <c r="O64" s="1215"/>
      <c r="P64" s="1228" t="s">
        <v>4300</v>
      </c>
      <c r="Q64" s="958"/>
      <c r="R64" s="957" t="s">
        <v>4348</v>
      </c>
      <c r="S64" s="957"/>
      <c r="T64" s="957" t="s">
        <v>4328</v>
      </c>
      <c r="U64" s="967"/>
      <c r="V64" s="1490">
        <f t="shared" si="0"/>
        <v>0</v>
      </c>
    </row>
    <row r="65" spans="1:22" ht="16.149999999999999" customHeight="1">
      <c r="A65" s="1784"/>
      <c r="B65" s="1197" t="s">
        <v>4352</v>
      </c>
      <c r="C65" s="1787"/>
      <c r="D65" s="958" t="s">
        <v>3807</v>
      </c>
      <c r="E65" s="958"/>
      <c r="F65" s="961" t="s">
        <v>3807</v>
      </c>
      <c r="G65" s="961"/>
      <c r="H65" s="961" t="s">
        <v>3807</v>
      </c>
      <c r="I65" s="961"/>
      <c r="J65" s="961" t="s">
        <v>3807</v>
      </c>
      <c r="K65" s="961"/>
      <c r="L65" s="961" t="s">
        <v>3807</v>
      </c>
      <c r="M65" s="961"/>
      <c r="N65" s="961" t="s">
        <v>3807</v>
      </c>
      <c r="O65" s="1215"/>
      <c r="P65" s="1228" t="s">
        <v>4279</v>
      </c>
      <c r="Q65" s="958"/>
      <c r="R65" s="961" t="s">
        <v>4279</v>
      </c>
      <c r="S65" s="961"/>
      <c r="T65" s="961" t="s">
        <v>4279</v>
      </c>
      <c r="U65" s="967"/>
      <c r="V65" s="1490">
        <f t="shared" si="0"/>
        <v>0</v>
      </c>
    </row>
    <row r="66" spans="1:22" ht="16.149999999999999" customHeight="1">
      <c r="A66" s="1788" t="s">
        <v>4353</v>
      </c>
      <c r="B66" s="1197" t="s">
        <v>4354</v>
      </c>
      <c r="C66" s="1785">
        <f>COUNTA(B66:B72)</f>
        <v>7</v>
      </c>
      <c r="D66" s="965" t="s">
        <v>3805</v>
      </c>
      <c r="E66" s="965">
        <v>10</v>
      </c>
      <c r="F66" s="957" t="s">
        <v>4355</v>
      </c>
      <c r="G66" s="957">
        <v>7</v>
      </c>
      <c r="H66" s="957" t="s">
        <v>4356</v>
      </c>
      <c r="I66" s="957">
        <v>7</v>
      </c>
      <c r="J66" s="957" t="s">
        <v>4356</v>
      </c>
      <c r="K66" s="957">
        <v>7</v>
      </c>
      <c r="L66" s="961" t="s">
        <v>3807</v>
      </c>
      <c r="M66" s="961"/>
      <c r="N66" s="961" t="s">
        <v>3807</v>
      </c>
      <c r="O66" s="1215"/>
      <c r="P66" s="1202" t="s">
        <v>4355</v>
      </c>
      <c r="Q66" s="965">
        <v>7</v>
      </c>
      <c r="R66" s="961" t="s">
        <v>4279</v>
      </c>
      <c r="S66" s="961"/>
      <c r="T66" s="961" t="s">
        <v>4279</v>
      </c>
      <c r="U66" s="967"/>
      <c r="V66" s="1490">
        <f t="shared" si="0"/>
        <v>10</v>
      </c>
    </row>
    <row r="67" spans="1:22" ht="16.899999999999999" customHeight="1">
      <c r="A67" s="1789"/>
      <c r="B67" s="1197" t="s">
        <v>4357</v>
      </c>
      <c r="C67" s="1786"/>
      <c r="D67" s="965" t="s">
        <v>3805</v>
      </c>
      <c r="E67" s="965">
        <v>14</v>
      </c>
      <c r="F67" s="957" t="s">
        <v>4356</v>
      </c>
      <c r="G67" s="957">
        <v>14</v>
      </c>
      <c r="H67" s="957" t="s">
        <v>4356</v>
      </c>
      <c r="I67" s="957">
        <v>14</v>
      </c>
      <c r="J67" s="961" t="s">
        <v>3807</v>
      </c>
      <c r="K67" s="961"/>
      <c r="L67" s="961" t="s">
        <v>3807</v>
      </c>
      <c r="M67" s="961"/>
      <c r="N67" s="961" t="s">
        <v>3807</v>
      </c>
      <c r="O67" s="1215"/>
      <c r="P67" s="1202" t="s">
        <v>4355</v>
      </c>
      <c r="Q67" s="965">
        <v>14</v>
      </c>
      <c r="R67" s="961" t="s">
        <v>4279</v>
      </c>
      <c r="S67" s="961"/>
      <c r="T67" s="961" t="s">
        <v>4279</v>
      </c>
      <c r="U67" s="967"/>
      <c r="V67" s="1490">
        <f t="shared" si="0"/>
        <v>14</v>
      </c>
    </row>
    <row r="68" spans="1:22">
      <c r="A68" s="1789"/>
      <c r="B68" s="1197" t="s">
        <v>4358</v>
      </c>
      <c r="C68" s="1786"/>
      <c r="D68" s="958" t="s">
        <v>3807</v>
      </c>
      <c r="E68" s="958"/>
      <c r="F68" s="961" t="s">
        <v>3807</v>
      </c>
      <c r="G68" s="961"/>
      <c r="H68" s="961" t="s">
        <v>3807</v>
      </c>
      <c r="I68" s="961"/>
      <c r="J68" s="961" t="s">
        <v>3807</v>
      </c>
      <c r="K68" s="961"/>
      <c r="L68" s="961" t="s">
        <v>3807</v>
      </c>
      <c r="M68" s="961"/>
      <c r="N68" s="961" t="s">
        <v>3807</v>
      </c>
      <c r="O68" s="1215"/>
      <c r="P68" s="1228" t="s">
        <v>4279</v>
      </c>
      <c r="Q68" s="958"/>
      <c r="R68" s="961" t="s">
        <v>4279</v>
      </c>
      <c r="S68" s="961"/>
      <c r="T68" s="961" t="s">
        <v>4279</v>
      </c>
      <c r="U68" s="967"/>
      <c r="V68" s="1490">
        <f t="shared" ref="V68:V69" si="1">MAX(D68:U68)</f>
        <v>0</v>
      </c>
    </row>
    <row r="69" spans="1:22" ht="16.149999999999999" customHeight="1">
      <c r="A69" s="1789"/>
      <c r="B69" s="1197" t="s">
        <v>4359</v>
      </c>
      <c r="C69" s="1786"/>
      <c r="D69" s="958" t="s">
        <v>3807</v>
      </c>
      <c r="E69" s="958"/>
      <c r="F69" s="961" t="s">
        <v>3807</v>
      </c>
      <c r="G69" s="961"/>
      <c r="H69" s="961" t="s">
        <v>3807</v>
      </c>
      <c r="I69" s="961"/>
      <c r="J69" s="961" t="s">
        <v>3807</v>
      </c>
      <c r="K69" s="961"/>
      <c r="L69" s="961" t="s">
        <v>3807</v>
      </c>
      <c r="M69" s="961"/>
      <c r="N69" s="961" t="s">
        <v>3807</v>
      </c>
      <c r="O69" s="1215"/>
      <c r="P69" s="1228" t="s">
        <v>4279</v>
      </c>
      <c r="Q69" s="958"/>
      <c r="R69" s="961" t="s">
        <v>4279</v>
      </c>
      <c r="S69" s="961"/>
      <c r="T69" s="961" t="s">
        <v>4279</v>
      </c>
      <c r="U69" s="967"/>
      <c r="V69" s="1490">
        <f t="shared" si="1"/>
        <v>0</v>
      </c>
    </row>
    <row r="70" spans="1:22" ht="16.149999999999999" customHeight="1">
      <c r="A70" s="1789"/>
      <c r="B70" s="1197" t="s">
        <v>4360</v>
      </c>
      <c r="C70" s="1786"/>
      <c r="D70" s="958" t="s">
        <v>4279</v>
      </c>
      <c r="E70" s="965"/>
      <c r="F70" s="957" t="s">
        <v>4355</v>
      </c>
      <c r="G70" s="957">
        <v>12</v>
      </c>
      <c r="H70" s="957" t="s">
        <v>4356</v>
      </c>
      <c r="I70" s="957">
        <v>12</v>
      </c>
      <c r="J70" s="961" t="s">
        <v>4279</v>
      </c>
      <c r="K70" s="957"/>
      <c r="L70" s="961" t="s">
        <v>3807</v>
      </c>
      <c r="M70" s="961"/>
      <c r="N70" s="961" t="s">
        <v>3807</v>
      </c>
      <c r="O70" s="1215"/>
      <c r="P70" s="1202" t="s">
        <v>4355</v>
      </c>
      <c r="Q70" s="965">
        <v>12</v>
      </c>
      <c r="R70" s="961" t="s">
        <v>4279</v>
      </c>
      <c r="S70" s="961"/>
      <c r="T70" s="961" t="s">
        <v>4279</v>
      </c>
      <c r="U70" s="967"/>
      <c r="V70" s="1490">
        <f>MAX(D70:U70)</f>
        <v>12</v>
      </c>
    </row>
    <row r="71" spans="1:22" ht="16.149999999999999" customHeight="1">
      <c r="A71" s="1789"/>
      <c r="B71" s="1197" t="s">
        <v>4361</v>
      </c>
      <c r="C71" s="1786"/>
      <c r="D71" s="958" t="s">
        <v>3807</v>
      </c>
      <c r="E71" s="958"/>
      <c r="F71" s="961" t="s">
        <v>3807</v>
      </c>
      <c r="G71" s="961"/>
      <c r="H71" s="961" t="s">
        <v>3807</v>
      </c>
      <c r="I71" s="961"/>
      <c r="J71" s="961" t="s">
        <v>3807</v>
      </c>
      <c r="K71" s="961"/>
      <c r="L71" s="961" t="s">
        <v>3807</v>
      </c>
      <c r="M71" s="961"/>
      <c r="N71" s="961" t="s">
        <v>3807</v>
      </c>
      <c r="O71" s="1215"/>
      <c r="P71" s="1228" t="s">
        <v>4279</v>
      </c>
      <c r="Q71" s="958"/>
      <c r="R71" s="961" t="s">
        <v>4279</v>
      </c>
      <c r="S71" s="961"/>
      <c r="T71" s="961" t="s">
        <v>4279</v>
      </c>
      <c r="U71" s="967"/>
      <c r="V71" s="1490">
        <f t="shared" ref="V71:V100" si="2">MAX(D71:U71)</f>
        <v>0</v>
      </c>
    </row>
    <row r="72" spans="1:22" ht="16.149999999999999" customHeight="1">
      <c r="A72" s="1789"/>
      <c r="B72" s="1197" t="s">
        <v>4362</v>
      </c>
      <c r="C72" s="1787"/>
      <c r="D72" s="958" t="s">
        <v>3807</v>
      </c>
      <c r="E72" s="958"/>
      <c r="F72" s="957" t="s">
        <v>3805</v>
      </c>
      <c r="G72" s="957"/>
      <c r="H72" s="961" t="s">
        <v>3807</v>
      </c>
      <c r="I72" s="961"/>
      <c r="J72" s="961" t="s">
        <v>3807</v>
      </c>
      <c r="K72" s="961"/>
      <c r="L72" s="961" t="s">
        <v>3807</v>
      </c>
      <c r="M72" s="961"/>
      <c r="N72" s="961" t="s">
        <v>3807</v>
      </c>
      <c r="O72" s="1215"/>
      <c r="P72" s="1228" t="s">
        <v>4279</v>
      </c>
      <c r="Q72" s="958"/>
      <c r="R72" s="961" t="s">
        <v>4279</v>
      </c>
      <c r="S72" s="961"/>
      <c r="T72" s="961" t="s">
        <v>4279</v>
      </c>
      <c r="U72" s="967"/>
      <c r="V72" s="1490">
        <f t="shared" si="2"/>
        <v>0</v>
      </c>
    </row>
    <row r="73" spans="1:22" ht="16.149999999999999" customHeight="1">
      <c r="A73" s="1487" t="s">
        <v>4363</v>
      </c>
      <c r="B73" s="1197" t="s">
        <v>4363</v>
      </c>
      <c r="C73" s="967">
        <f>COUNTA(B73)</f>
        <v>1</v>
      </c>
      <c r="D73" s="958" t="s">
        <v>3807</v>
      </c>
      <c r="E73" s="958"/>
      <c r="F73" s="961" t="s">
        <v>3807</v>
      </c>
      <c r="G73" s="961"/>
      <c r="H73" s="961" t="s">
        <v>3807</v>
      </c>
      <c r="I73" s="961"/>
      <c r="J73" s="961" t="s">
        <v>3807</v>
      </c>
      <c r="K73" s="961"/>
      <c r="L73" s="961" t="s">
        <v>3807</v>
      </c>
      <c r="M73" s="961"/>
      <c r="N73" s="961" t="s">
        <v>3807</v>
      </c>
      <c r="O73" s="1215"/>
      <c r="P73" s="1228" t="s">
        <v>4300</v>
      </c>
      <c r="Q73" s="958"/>
      <c r="R73" s="961" t="s">
        <v>4300</v>
      </c>
      <c r="S73" s="961"/>
      <c r="T73" s="961" t="s">
        <v>4300</v>
      </c>
      <c r="U73" s="967"/>
      <c r="V73" s="1490">
        <f t="shared" si="2"/>
        <v>0</v>
      </c>
    </row>
    <row r="74" spans="1:22" ht="16.149999999999999" customHeight="1">
      <c r="A74" s="1700" t="s">
        <v>4364</v>
      </c>
      <c r="B74" s="1197" t="s">
        <v>4365</v>
      </c>
      <c r="C74" s="1785">
        <f>COUNTA(B74:B77)</f>
        <v>4</v>
      </c>
      <c r="D74" s="958" t="s">
        <v>3807</v>
      </c>
      <c r="E74" s="958"/>
      <c r="F74" s="961" t="s">
        <v>3807</v>
      </c>
      <c r="G74" s="961"/>
      <c r="H74" s="961" t="s">
        <v>3807</v>
      </c>
      <c r="I74" s="961"/>
      <c r="J74" s="961" t="s">
        <v>3807</v>
      </c>
      <c r="K74" s="961"/>
      <c r="L74" s="961" t="s">
        <v>3807</v>
      </c>
      <c r="M74" s="961"/>
      <c r="N74" s="961" t="s">
        <v>3807</v>
      </c>
      <c r="O74" s="1215"/>
      <c r="P74" s="1228" t="s">
        <v>4300</v>
      </c>
      <c r="Q74" s="958"/>
      <c r="R74" s="961" t="s">
        <v>4300</v>
      </c>
      <c r="S74" s="961"/>
      <c r="T74" s="961" t="s">
        <v>4300</v>
      </c>
      <c r="U74" s="967"/>
      <c r="V74" s="1490">
        <f t="shared" si="2"/>
        <v>0</v>
      </c>
    </row>
    <row r="75" spans="1:22" ht="16.149999999999999" customHeight="1">
      <c r="A75" s="1784"/>
      <c r="B75" s="1197" t="s">
        <v>4366</v>
      </c>
      <c r="C75" s="1786"/>
      <c r="D75" s="958" t="s">
        <v>3807</v>
      </c>
      <c r="E75" s="958"/>
      <c r="F75" s="961" t="s">
        <v>3807</v>
      </c>
      <c r="G75" s="961"/>
      <c r="H75" s="961" t="s">
        <v>3807</v>
      </c>
      <c r="I75" s="961"/>
      <c r="J75" s="961" t="s">
        <v>3807</v>
      </c>
      <c r="K75" s="961"/>
      <c r="L75" s="961" t="s">
        <v>3807</v>
      </c>
      <c r="M75" s="961"/>
      <c r="N75" s="961" t="s">
        <v>3807</v>
      </c>
      <c r="O75" s="1215"/>
      <c r="P75" s="1228" t="s">
        <v>4336</v>
      </c>
      <c r="Q75" s="958"/>
      <c r="R75" s="961" t="s">
        <v>4336</v>
      </c>
      <c r="S75" s="961"/>
      <c r="T75" s="961" t="s">
        <v>4336</v>
      </c>
      <c r="U75" s="967"/>
      <c r="V75" s="1490">
        <f t="shared" si="2"/>
        <v>0</v>
      </c>
    </row>
    <row r="76" spans="1:22" ht="16.149999999999999" customHeight="1">
      <c r="A76" s="1784"/>
      <c r="B76" s="1197" t="s">
        <v>4367</v>
      </c>
      <c r="C76" s="1786"/>
      <c r="D76" s="958" t="s">
        <v>3807</v>
      </c>
      <c r="E76" s="958"/>
      <c r="F76" s="961" t="s">
        <v>3807</v>
      </c>
      <c r="G76" s="961"/>
      <c r="H76" s="961" t="s">
        <v>3807</v>
      </c>
      <c r="I76" s="961"/>
      <c r="J76" s="961" t="s">
        <v>3807</v>
      </c>
      <c r="K76" s="961"/>
      <c r="L76" s="961" t="s">
        <v>3807</v>
      </c>
      <c r="M76" s="961"/>
      <c r="N76" s="961" t="s">
        <v>3807</v>
      </c>
      <c r="O76" s="1215"/>
      <c r="P76" s="1228" t="s">
        <v>4336</v>
      </c>
      <c r="Q76" s="958"/>
      <c r="R76" s="961" t="s">
        <v>4336</v>
      </c>
      <c r="S76" s="961"/>
      <c r="T76" s="961" t="s">
        <v>4336</v>
      </c>
      <c r="U76" s="967"/>
      <c r="V76" s="1490">
        <f t="shared" si="2"/>
        <v>0</v>
      </c>
    </row>
    <row r="77" spans="1:22" ht="16.149999999999999" customHeight="1">
      <c r="A77" s="1784"/>
      <c r="B77" s="1197" t="s">
        <v>4368</v>
      </c>
      <c r="C77" s="1787"/>
      <c r="D77" s="958" t="s">
        <v>3807</v>
      </c>
      <c r="E77" s="958"/>
      <c r="F77" s="961" t="s">
        <v>3807</v>
      </c>
      <c r="G77" s="961"/>
      <c r="H77" s="961" t="s">
        <v>3807</v>
      </c>
      <c r="I77" s="961"/>
      <c r="J77" s="961" t="s">
        <v>3807</v>
      </c>
      <c r="K77" s="961"/>
      <c r="L77" s="961" t="s">
        <v>3807</v>
      </c>
      <c r="M77" s="961"/>
      <c r="N77" s="961" t="s">
        <v>3807</v>
      </c>
      <c r="O77" s="1215"/>
      <c r="P77" s="1228" t="s">
        <v>4336</v>
      </c>
      <c r="Q77" s="958"/>
      <c r="R77" s="961" t="s">
        <v>4336</v>
      </c>
      <c r="S77" s="961"/>
      <c r="T77" s="961" t="s">
        <v>4336</v>
      </c>
      <c r="U77" s="967"/>
      <c r="V77" s="1490">
        <f t="shared" si="2"/>
        <v>0</v>
      </c>
    </row>
    <row r="78" spans="1:22" ht="16.149999999999999" customHeight="1">
      <c r="A78" s="1788" t="s">
        <v>4369</v>
      </c>
      <c r="B78" s="1197" t="s">
        <v>4370</v>
      </c>
      <c r="C78" s="1785">
        <f>COUNTA(B78:B93)</f>
        <v>16</v>
      </c>
      <c r="D78" s="958" t="s">
        <v>3807</v>
      </c>
      <c r="E78" s="958"/>
      <c r="F78" s="961" t="s">
        <v>3807</v>
      </c>
      <c r="G78" s="961"/>
      <c r="H78" s="961" t="s">
        <v>3807</v>
      </c>
      <c r="I78" s="961"/>
      <c r="J78" s="961" t="s">
        <v>3807</v>
      </c>
      <c r="K78" s="961"/>
      <c r="L78" s="961" t="s">
        <v>3807</v>
      </c>
      <c r="M78" s="961"/>
      <c r="N78" s="961" t="s">
        <v>3807</v>
      </c>
      <c r="O78" s="1215"/>
      <c r="P78" s="1228" t="s">
        <v>4336</v>
      </c>
      <c r="Q78" s="958"/>
      <c r="R78" s="961" t="s">
        <v>4336</v>
      </c>
      <c r="S78" s="961"/>
      <c r="T78" s="961" t="s">
        <v>4336</v>
      </c>
      <c r="U78" s="967"/>
      <c r="V78" s="1490">
        <f t="shared" si="2"/>
        <v>0</v>
      </c>
    </row>
    <row r="79" spans="1:22" ht="16.149999999999999" customHeight="1">
      <c r="A79" s="1789"/>
      <c r="B79" s="1197" t="s">
        <v>4371</v>
      </c>
      <c r="C79" s="1786"/>
      <c r="D79" s="958" t="s">
        <v>3807</v>
      </c>
      <c r="E79" s="958"/>
      <c r="F79" s="961" t="s">
        <v>3807</v>
      </c>
      <c r="G79" s="961"/>
      <c r="H79" s="961" t="s">
        <v>3807</v>
      </c>
      <c r="I79" s="961"/>
      <c r="J79" s="961" t="s">
        <v>3807</v>
      </c>
      <c r="K79" s="961"/>
      <c r="L79" s="961" t="s">
        <v>3807</v>
      </c>
      <c r="M79" s="961"/>
      <c r="N79" s="961" t="s">
        <v>3807</v>
      </c>
      <c r="O79" s="1215"/>
      <c r="P79" s="1228" t="s">
        <v>4336</v>
      </c>
      <c r="Q79" s="958"/>
      <c r="R79" s="961" t="s">
        <v>4336</v>
      </c>
      <c r="S79" s="961"/>
      <c r="T79" s="961" t="s">
        <v>4336</v>
      </c>
      <c r="U79" s="967"/>
      <c r="V79" s="1490">
        <f t="shared" si="2"/>
        <v>0</v>
      </c>
    </row>
    <row r="80" spans="1:22" ht="16.149999999999999" customHeight="1">
      <c r="A80" s="1789"/>
      <c r="B80" s="1197" t="s">
        <v>4372</v>
      </c>
      <c r="C80" s="1786"/>
      <c r="D80" s="958" t="s">
        <v>3807</v>
      </c>
      <c r="E80" s="958"/>
      <c r="F80" s="961" t="s">
        <v>3807</v>
      </c>
      <c r="G80" s="961"/>
      <c r="H80" s="961" t="s">
        <v>3807</v>
      </c>
      <c r="I80" s="961"/>
      <c r="J80" s="961" t="s">
        <v>3807</v>
      </c>
      <c r="K80" s="961"/>
      <c r="L80" s="961" t="s">
        <v>3807</v>
      </c>
      <c r="M80" s="961"/>
      <c r="N80" s="961" t="s">
        <v>3807</v>
      </c>
      <c r="O80" s="1215"/>
      <c r="P80" s="1228" t="s">
        <v>4336</v>
      </c>
      <c r="Q80" s="958"/>
      <c r="R80" s="961" t="s">
        <v>4336</v>
      </c>
      <c r="S80" s="961"/>
      <c r="T80" s="961" t="s">
        <v>4336</v>
      </c>
      <c r="U80" s="967"/>
      <c r="V80" s="1490">
        <f t="shared" si="2"/>
        <v>0</v>
      </c>
    </row>
    <row r="81" spans="1:22" ht="16.149999999999999" customHeight="1">
      <c r="A81" s="1789"/>
      <c r="B81" s="1197" t="s">
        <v>4373</v>
      </c>
      <c r="C81" s="1786"/>
      <c r="D81" s="958" t="s">
        <v>3807</v>
      </c>
      <c r="E81" s="958"/>
      <c r="F81" s="961" t="s">
        <v>3807</v>
      </c>
      <c r="G81" s="961"/>
      <c r="H81" s="961" t="s">
        <v>3807</v>
      </c>
      <c r="I81" s="961"/>
      <c r="J81" s="961" t="s">
        <v>3807</v>
      </c>
      <c r="K81" s="961"/>
      <c r="L81" s="961" t="s">
        <v>3807</v>
      </c>
      <c r="M81" s="961"/>
      <c r="N81" s="961" t="s">
        <v>3807</v>
      </c>
      <c r="O81" s="1215"/>
      <c r="P81" s="1228" t="s">
        <v>4336</v>
      </c>
      <c r="Q81" s="958"/>
      <c r="R81" s="961" t="s">
        <v>4336</v>
      </c>
      <c r="S81" s="961"/>
      <c r="T81" s="961" t="s">
        <v>4336</v>
      </c>
      <c r="U81" s="967"/>
      <c r="V81" s="1490">
        <f t="shared" si="2"/>
        <v>0</v>
      </c>
    </row>
    <row r="82" spans="1:22" ht="16.149999999999999" customHeight="1">
      <c r="A82" s="1789"/>
      <c r="B82" s="1197" t="s">
        <v>4374</v>
      </c>
      <c r="C82" s="1786"/>
      <c r="D82" s="958" t="s">
        <v>3807</v>
      </c>
      <c r="E82" s="958"/>
      <c r="F82" s="961" t="s">
        <v>3807</v>
      </c>
      <c r="G82" s="961"/>
      <c r="H82" s="961" t="s">
        <v>3807</v>
      </c>
      <c r="I82" s="961"/>
      <c r="J82" s="961" t="s">
        <v>3807</v>
      </c>
      <c r="K82" s="961"/>
      <c r="L82" s="961" t="s">
        <v>3807</v>
      </c>
      <c r="M82" s="961"/>
      <c r="N82" s="961" t="s">
        <v>3807</v>
      </c>
      <c r="O82" s="1215"/>
      <c r="P82" s="1228" t="s">
        <v>4336</v>
      </c>
      <c r="Q82" s="958"/>
      <c r="R82" s="961" t="s">
        <v>4336</v>
      </c>
      <c r="S82" s="961"/>
      <c r="T82" s="961" t="s">
        <v>4336</v>
      </c>
      <c r="U82" s="967"/>
      <c r="V82" s="1490">
        <f t="shared" si="2"/>
        <v>0</v>
      </c>
    </row>
    <row r="83" spans="1:22" ht="16.149999999999999" customHeight="1">
      <c r="A83" s="1789"/>
      <c r="B83" s="1197" t="s">
        <v>4375</v>
      </c>
      <c r="C83" s="1786"/>
      <c r="D83" s="958" t="s">
        <v>3807</v>
      </c>
      <c r="E83" s="958"/>
      <c r="F83" s="961" t="s">
        <v>3807</v>
      </c>
      <c r="G83" s="961"/>
      <c r="H83" s="961" t="s">
        <v>3807</v>
      </c>
      <c r="I83" s="961"/>
      <c r="J83" s="961" t="s">
        <v>3807</v>
      </c>
      <c r="K83" s="961"/>
      <c r="L83" s="961" t="s">
        <v>3807</v>
      </c>
      <c r="M83" s="961"/>
      <c r="N83" s="961" t="s">
        <v>3807</v>
      </c>
      <c r="O83" s="1215"/>
      <c r="P83" s="1228" t="s">
        <v>4336</v>
      </c>
      <c r="Q83" s="958"/>
      <c r="R83" s="961" t="s">
        <v>4336</v>
      </c>
      <c r="S83" s="961"/>
      <c r="T83" s="961" t="s">
        <v>4336</v>
      </c>
      <c r="U83" s="967"/>
      <c r="V83" s="1490">
        <f t="shared" si="2"/>
        <v>0</v>
      </c>
    </row>
    <row r="84" spans="1:22" ht="16.149999999999999" customHeight="1">
      <c r="A84" s="1789"/>
      <c r="B84" s="1197" t="s">
        <v>4376</v>
      </c>
      <c r="C84" s="1786"/>
      <c r="D84" s="958" t="s">
        <v>3807</v>
      </c>
      <c r="E84" s="958"/>
      <c r="F84" s="961" t="s">
        <v>3807</v>
      </c>
      <c r="G84" s="961"/>
      <c r="H84" s="961" t="s">
        <v>3807</v>
      </c>
      <c r="I84" s="961"/>
      <c r="J84" s="961" t="s">
        <v>3807</v>
      </c>
      <c r="K84" s="961"/>
      <c r="L84" s="961" t="s">
        <v>3807</v>
      </c>
      <c r="M84" s="961"/>
      <c r="N84" s="961" t="s">
        <v>3807</v>
      </c>
      <c r="O84" s="1215"/>
      <c r="P84" s="1228" t="s">
        <v>4336</v>
      </c>
      <c r="Q84" s="958"/>
      <c r="R84" s="961" t="s">
        <v>4336</v>
      </c>
      <c r="S84" s="961"/>
      <c r="T84" s="961" t="s">
        <v>4336</v>
      </c>
      <c r="U84" s="967"/>
      <c r="V84" s="1490">
        <f t="shared" si="2"/>
        <v>0</v>
      </c>
    </row>
    <row r="85" spans="1:22" ht="16.149999999999999" customHeight="1">
      <c r="A85" s="1789"/>
      <c r="B85" s="1197" t="s">
        <v>4377</v>
      </c>
      <c r="C85" s="1786"/>
      <c r="D85" s="958" t="s">
        <v>3807</v>
      </c>
      <c r="E85" s="958"/>
      <c r="F85" s="961" t="s">
        <v>3807</v>
      </c>
      <c r="G85" s="961"/>
      <c r="H85" s="961" t="s">
        <v>3807</v>
      </c>
      <c r="I85" s="961"/>
      <c r="J85" s="961" t="s">
        <v>3807</v>
      </c>
      <c r="K85" s="961"/>
      <c r="L85" s="961" t="s">
        <v>3807</v>
      </c>
      <c r="M85" s="961"/>
      <c r="N85" s="961" t="s">
        <v>3807</v>
      </c>
      <c r="O85" s="1215"/>
      <c r="P85" s="1228" t="s">
        <v>4336</v>
      </c>
      <c r="Q85" s="958"/>
      <c r="R85" s="961" t="s">
        <v>4336</v>
      </c>
      <c r="S85" s="961"/>
      <c r="T85" s="961" t="s">
        <v>4336</v>
      </c>
      <c r="U85" s="967"/>
      <c r="V85" s="1490">
        <f t="shared" si="2"/>
        <v>0</v>
      </c>
    </row>
    <row r="86" spans="1:22" ht="16.149999999999999" customHeight="1">
      <c r="A86" s="1789"/>
      <c r="B86" s="1197" t="s">
        <v>4378</v>
      </c>
      <c r="C86" s="1786"/>
      <c r="D86" s="958" t="s">
        <v>3807</v>
      </c>
      <c r="E86" s="958"/>
      <c r="F86" s="961" t="s">
        <v>3807</v>
      </c>
      <c r="G86" s="961"/>
      <c r="H86" s="961" t="s">
        <v>3807</v>
      </c>
      <c r="I86" s="961"/>
      <c r="J86" s="961" t="s">
        <v>3807</v>
      </c>
      <c r="K86" s="961"/>
      <c r="L86" s="961" t="s">
        <v>3807</v>
      </c>
      <c r="M86" s="961"/>
      <c r="N86" s="961" t="s">
        <v>3807</v>
      </c>
      <c r="O86" s="1215"/>
      <c r="P86" s="1228" t="s">
        <v>4336</v>
      </c>
      <c r="Q86" s="958"/>
      <c r="R86" s="961" t="s">
        <v>4336</v>
      </c>
      <c r="S86" s="961"/>
      <c r="T86" s="961" t="s">
        <v>4336</v>
      </c>
      <c r="U86" s="967"/>
      <c r="V86" s="1490">
        <f t="shared" si="2"/>
        <v>0</v>
      </c>
    </row>
    <row r="87" spans="1:22" ht="16.149999999999999" customHeight="1">
      <c r="A87" s="1789"/>
      <c r="B87" s="1197" t="s">
        <v>4379</v>
      </c>
      <c r="C87" s="1786"/>
      <c r="D87" s="958" t="s">
        <v>3807</v>
      </c>
      <c r="E87" s="958"/>
      <c r="F87" s="961" t="s">
        <v>3807</v>
      </c>
      <c r="G87" s="961"/>
      <c r="H87" s="961" t="s">
        <v>3807</v>
      </c>
      <c r="I87" s="961"/>
      <c r="J87" s="961" t="s">
        <v>3807</v>
      </c>
      <c r="K87" s="961"/>
      <c r="L87" s="961" t="s">
        <v>3807</v>
      </c>
      <c r="M87" s="961"/>
      <c r="N87" s="961" t="s">
        <v>3807</v>
      </c>
      <c r="O87" s="1215"/>
      <c r="P87" s="1228" t="s">
        <v>4380</v>
      </c>
      <c r="Q87" s="958"/>
      <c r="R87" s="961" t="s">
        <v>4380</v>
      </c>
      <c r="S87" s="961"/>
      <c r="T87" s="961" t="s">
        <v>4380</v>
      </c>
      <c r="U87" s="967"/>
      <c r="V87" s="1490">
        <f t="shared" si="2"/>
        <v>0</v>
      </c>
    </row>
    <row r="88" spans="1:22" ht="16.149999999999999" customHeight="1">
      <c r="A88" s="1789"/>
      <c r="B88" s="1197" t="s">
        <v>4381</v>
      </c>
      <c r="C88" s="1786"/>
      <c r="D88" s="958" t="s">
        <v>3807</v>
      </c>
      <c r="E88" s="958"/>
      <c r="F88" s="961" t="s">
        <v>3807</v>
      </c>
      <c r="G88" s="961"/>
      <c r="H88" s="961" t="s">
        <v>3807</v>
      </c>
      <c r="I88" s="961"/>
      <c r="J88" s="961" t="s">
        <v>3807</v>
      </c>
      <c r="K88" s="961"/>
      <c r="L88" s="961" t="s">
        <v>3807</v>
      </c>
      <c r="M88" s="961"/>
      <c r="N88" s="961" t="s">
        <v>3807</v>
      </c>
      <c r="O88" s="1215"/>
      <c r="P88" s="1228" t="s">
        <v>4380</v>
      </c>
      <c r="Q88" s="958"/>
      <c r="R88" s="961" t="s">
        <v>4380</v>
      </c>
      <c r="S88" s="961"/>
      <c r="T88" s="961" t="s">
        <v>4380</v>
      </c>
      <c r="U88" s="967"/>
      <c r="V88" s="1490">
        <f t="shared" si="2"/>
        <v>0</v>
      </c>
    </row>
    <row r="89" spans="1:22" ht="16.899999999999999" customHeight="1">
      <c r="A89" s="1789"/>
      <c r="B89" s="1197" t="s">
        <v>4382</v>
      </c>
      <c r="C89" s="1786"/>
      <c r="D89" s="958" t="s">
        <v>3807</v>
      </c>
      <c r="E89" s="958"/>
      <c r="F89" s="961" t="s">
        <v>3807</v>
      </c>
      <c r="G89" s="961"/>
      <c r="H89" s="961" t="s">
        <v>3807</v>
      </c>
      <c r="I89" s="961"/>
      <c r="J89" s="961" t="s">
        <v>3807</v>
      </c>
      <c r="K89" s="961"/>
      <c r="L89" s="961" t="s">
        <v>3807</v>
      </c>
      <c r="M89" s="961"/>
      <c r="N89" s="961" t="s">
        <v>3807</v>
      </c>
      <c r="O89" s="1215"/>
      <c r="P89" s="1228" t="s">
        <v>4283</v>
      </c>
      <c r="Q89" s="958"/>
      <c r="R89" s="961" t="s">
        <v>4283</v>
      </c>
      <c r="S89" s="961"/>
      <c r="T89" s="961" t="s">
        <v>4283</v>
      </c>
      <c r="U89" s="967"/>
      <c r="V89" s="1490">
        <f t="shared" si="2"/>
        <v>0</v>
      </c>
    </row>
    <row r="90" spans="1:22" ht="16.149999999999999" customHeight="1">
      <c r="A90" s="1789"/>
      <c r="B90" s="1197" t="s">
        <v>4383</v>
      </c>
      <c r="C90" s="1786"/>
      <c r="D90" s="958" t="s">
        <v>3807</v>
      </c>
      <c r="E90" s="958"/>
      <c r="F90" s="961" t="s">
        <v>3807</v>
      </c>
      <c r="G90" s="961"/>
      <c r="H90" s="961" t="s">
        <v>3807</v>
      </c>
      <c r="I90" s="961"/>
      <c r="J90" s="961" t="s">
        <v>3807</v>
      </c>
      <c r="K90" s="961"/>
      <c r="L90" s="961" t="s">
        <v>3807</v>
      </c>
      <c r="M90" s="961"/>
      <c r="N90" s="961" t="s">
        <v>3807</v>
      </c>
      <c r="O90" s="1215"/>
      <c r="P90" s="1228" t="s">
        <v>4283</v>
      </c>
      <c r="Q90" s="958"/>
      <c r="R90" s="961" t="s">
        <v>4283</v>
      </c>
      <c r="S90" s="961"/>
      <c r="T90" s="961" t="s">
        <v>4283</v>
      </c>
      <c r="U90" s="967"/>
      <c r="V90" s="1490">
        <f t="shared" si="2"/>
        <v>0</v>
      </c>
    </row>
    <row r="91" spans="1:22" ht="16.149999999999999" customHeight="1">
      <c r="A91" s="1789"/>
      <c r="B91" s="1197" t="s">
        <v>4384</v>
      </c>
      <c r="C91" s="1786"/>
      <c r="D91" s="958" t="s">
        <v>3807</v>
      </c>
      <c r="E91" s="958"/>
      <c r="F91" s="961" t="s">
        <v>3807</v>
      </c>
      <c r="G91" s="961"/>
      <c r="H91" s="961" t="s">
        <v>3807</v>
      </c>
      <c r="I91" s="961"/>
      <c r="J91" s="961" t="s">
        <v>3807</v>
      </c>
      <c r="K91" s="961"/>
      <c r="L91" s="961" t="s">
        <v>3807</v>
      </c>
      <c r="M91" s="961"/>
      <c r="N91" s="961" t="s">
        <v>3807</v>
      </c>
      <c r="O91" s="1215"/>
      <c r="P91" s="1228" t="s">
        <v>4283</v>
      </c>
      <c r="Q91" s="958"/>
      <c r="R91" s="961" t="s">
        <v>4283</v>
      </c>
      <c r="S91" s="961"/>
      <c r="T91" s="961" t="s">
        <v>4283</v>
      </c>
      <c r="U91" s="967"/>
      <c r="V91" s="1490">
        <f t="shared" si="2"/>
        <v>0</v>
      </c>
    </row>
    <row r="92" spans="1:22" ht="16.149999999999999" customHeight="1">
      <c r="A92" s="1789"/>
      <c r="B92" s="1197" t="s">
        <v>4385</v>
      </c>
      <c r="C92" s="1786"/>
      <c r="D92" s="958" t="s">
        <v>3807</v>
      </c>
      <c r="E92" s="958"/>
      <c r="F92" s="961" t="s">
        <v>3807</v>
      </c>
      <c r="G92" s="961"/>
      <c r="H92" s="961" t="s">
        <v>3807</v>
      </c>
      <c r="I92" s="961"/>
      <c r="J92" s="961" t="s">
        <v>3807</v>
      </c>
      <c r="K92" s="961"/>
      <c r="L92" s="961" t="s">
        <v>3807</v>
      </c>
      <c r="M92" s="961"/>
      <c r="N92" s="961" t="s">
        <v>3807</v>
      </c>
      <c r="O92" s="1215"/>
      <c r="P92" s="1228" t="s">
        <v>3807</v>
      </c>
      <c r="Q92" s="958"/>
      <c r="R92" s="961" t="s">
        <v>3807</v>
      </c>
      <c r="S92" s="961"/>
      <c r="T92" s="961" t="s">
        <v>3807</v>
      </c>
      <c r="U92" s="967"/>
      <c r="V92" s="1490">
        <f t="shared" si="2"/>
        <v>0</v>
      </c>
    </row>
    <row r="93" spans="1:22">
      <c r="A93" s="1789"/>
      <c r="B93" s="1197" t="s">
        <v>4386</v>
      </c>
      <c r="C93" s="1787"/>
      <c r="D93" s="958" t="s">
        <v>3807</v>
      </c>
      <c r="E93" s="958"/>
      <c r="F93" s="961" t="s">
        <v>3807</v>
      </c>
      <c r="G93" s="961"/>
      <c r="H93" s="961" t="s">
        <v>3807</v>
      </c>
      <c r="I93" s="961"/>
      <c r="J93" s="961" t="s">
        <v>3807</v>
      </c>
      <c r="K93" s="961"/>
      <c r="L93" s="961" t="s">
        <v>3807</v>
      </c>
      <c r="M93" s="961"/>
      <c r="N93" s="961" t="s">
        <v>3807</v>
      </c>
      <c r="O93" s="1215"/>
      <c r="P93" s="1228" t="s">
        <v>3807</v>
      </c>
      <c r="Q93" s="958"/>
      <c r="R93" s="961" t="s">
        <v>3807</v>
      </c>
      <c r="S93" s="961"/>
      <c r="T93" s="961" t="s">
        <v>3807</v>
      </c>
      <c r="U93" s="967"/>
      <c r="V93" s="1490">
        <f>MAX(D93:U93)</f>
        <v>0</v>
      </c>
    </row>
    <row r="94" spans="1:22">
      <c r="A94" s="1700" t="s">
        <v>4387</v>
      </c>
      <c r="B94" s="1197" t="s">
        <v>4388</v>
      </c>
      <c r="C94" s="1785">
        <f>COUNTA(B94:B100)</f>
        <v>7</v>
      </c>
      <c r="D94" s="958" t="s">
        <v>3807</v>
      </c>
      <c r="E94" s="958"/>
      <c r="F94" s="961" t="s">
        <v>3807</v>
      </c>
      <c r="G94" s="961"/>
      <c r="H94" s="961" t="s">
        <v>3807</v>
      </c>
      <c r="I94" s="961"/>
      <c r="J94" s="961" t="s">
        <v>3807</v>
      </c>
      <c r="K94" s="961"/>
      <c r="L94" s="961" t="s">
        <v>3807</v>
      </c>
      <c r="M94" s="961"/>
      <c r="N94" s="961" t="s">
        <v>3807</v>
      </c>
      <c r="O94" s="1215"/>
      <c r="P94" s="1228" t="s">
        <v>3807</v>
      </c>
      <c r="Q94" s="958"/>
      <c r="R94" s="961" t="s">
        <v>3807</v>
      </c>
      <c r="S94" s="961"/>
      <c r="T94" s="961" t="s">
        <v>3807</v>
      </c>
      <c r="U94" s="967"/>
      <c r="V94" s="1490">
        <f t="shared" si="2"/>
        <v>0</v>
      </c>
    </row>
    <row r="95" spans="1:22">
      <c r="A95" s="1784"/>
      <c r="B95" s="1197" t="s">
        <v>4389</v>
      </c>
      <c r="C95" s="1786"/>
      <c r="D95" s="958" t="s">
        <v>3807</v>
      </c>
      <c r="E95" s="958"/>
      <c r="F95" s="961" t="s">
        <v>3807</v>
      </c>
      <c r="G95" s="961"/>
      <c r="H95" s="961" t="s">
        <v>3807</v>
      </c>
      <c r="I95" s="961"/>
      <c r="J95" s="961" t="s">
        <v>3807</v>
      </c>
      <c r="K95" s="961"/>
      <c r="L95" s="961" t="s">
        <v>3807</v>
      </c>
      <c r="M95" s="961"/>
      <c r="N95" s="961" t="s">
        <v>3807</v>
      </c>
      <c r="O95" s="1215"/>
      <c r="P95" s="1228" t="s">
        <v>3807</v>
      </c>
      <c r="Q95" s="958"/>
      <c r="R95" s="961" t="s">
        <v>3807</v>
      </c>
      <c r="S95" s="961"/>
      <c r="T95" s="961" t="s">
        <v>3807</v>
      </c>
      <c r="U95" s="967"/>
      <c r="V95" s="1490">
        <f t="shared" si="2"/>
        <v>0</v>
      </c>
    </row>
    <row r="96" spans="1:22">
      <c r="A96" s="1784"/>
      <c r="B96" s="1197" t="s">
        <v>4390</v>
      </c>
      <c r="C96" s="1786"/>
      <c r="D96" s="958" t="s">
        <v>3807</v>
      </c>
      <c r="E96" s="958"/>
      <c r="F96" s="961" t="s">
        <v>3807</v>
      </c>
      <c r="G96" s="961"/>
      <c r="H96" s="961" t="s">
        <v>3807</v>
      </c>
      <c r="I96" s="961"/>
      <c r="J96" s="961" t="s">
        <v>3807</v>
      </c>
      <c r="K96" s="961"/>
      <c r="L96" s="961" t="s">
        <v>3807</v>
      </c>
      <c r="M96" s="961"/>
      <c r="N96" s="961" t="s">
        <v>3807</v>
      </c>
      <c r="O96" s="1215"/>
      <c r="P96" s="1228" t="s">
        <v>3807</v>
      </c>
      <c r="Q96" s="958"/>
      <c r="R96" s="961" t="s">
        <v>3807</v>
      </c>
      <c r="S96" s="961"/>
      <c r="T96" s="961" t="s">
        <v>3807</v>
      </c>
      <c r="U96" s="967"/>
      <c r="V96" s="1490">
        <f t="shared" si="2"/>
        <v>0</v>
      </c>
    </row>
    <row r="97" spans="1:22">
      <c r="A97" s="1784"/>
      <c r="B97" s="1197" t="s">
        <v>4391</v>
      </c>
      <c r="C97" s="1786"/>
      <c r="D97" s="958" t="s">
        <v>3807</v>
      </c>
      <c r="E97" s="958"/>
      <c r="F97" s="961" t="s">
        <v>3807</v>
      </c>
      <c r="G97" s="961"/>
      <c r="H97" s="961" t="s">
        <v>3807</v>
      </c>
      <c r="I97" s="961"/>
      <c r="J97" s="961" t="s">
        <v>3807</v>
      </c>
      <c r="K97" s="961"/>
      <c r="L97" s="961" t="s">
        <v>3807</v>
      </c>
      <c r="M97" s="961"/>
      <c r="N97" s="961" t="s">
        <v>3807</v>
      </c>
      <c r="O97" s="1215"/>
      <c r="P97" s="1228" t="s">
        <v>3807</v>
      </c>
      <c r="Q97" s="958"/>
      <c r="R97" s="961" t="s">
        <v>3807</v>
      </c>
      <c r="S97" s="961"/>
      <c r="T97" s="961" t="s">
        <v>3807</v>
      </c>
      <c r="U97" s="967"/>
      <c r="V97" s="1490">
        <f t="shared" si="2"/>
        <v>0</v>
      </c>
    </row>
    <row r="98" spans="1:22">
      <c r="A98" s="1784"/>
      <c r="B98" s="1197" t="s">
        <v>4392</v>
      </c>
      <c r="C98" s="1786"/>
      <c r="D98" s="958" t="s">
        <v>3807</v>
      </c>
      <c r="E98" s="958"/>
      <c r="F98" s="961" t="s">
        <v>3807</v>
      </c>
      <c r="G98" s="961"/>
      <c r="H98" s="961" t="s">
        <v>3807</v>
      </c>
      <c r="I98" s="961"/>
      <c r="J98" s="961" t="s">
        <v>3807</v>
      </c>
      <c r="K98" s="961"/>
      <c r="L98" s="961" t="s">
        <v>3807</v>
      </c>
      <c r="M98" s="961"/>
      <c r="N98" s="961" t="s">
        <v>3807</v>
      </c>
      <c r="O98" s="1215"/>
      <c r="P98" s="1228" t="s">
        <v>3807</v>
      </c>
      <c r="Q98" s="958"/>
      <c r="R98" s="961" t="s">
        <v>3807</v>
      </c>
      <c r="S98" s="961"/>
      <c r="T98" s="961" t="s">
        <v>3807</v>
      </c>
      <c r="U98" s="967"/>
      <c r="V98" s="1490">
        <f t="shared" si="2"/>
        <v>0</v>
      </c>
    </row>
    <row r="99" spans="1:22">
      <c r="A99" s="1784"/>
      <c r="B99" s="1197" t="s">
        <v>4393</v>
      </c>
      <c r="C99" s="1786"/>
      <c r="D99" s="958" t="s">
        <v>3807</v>
      </c>
      <c r="E99" s="958"/>
      <c r="F99" s="961" t="s">
        <v>3807</v>
      </c>
      <c r="G99" s="961"/>
      <c r="H99" s="961" t="s">
        <v>3807</v>
      </c>
      <c r="I99" s="961"/>
      <c r="J99" s="961" t="s">
        <v>3807</v>
      </c>
      <c r="K99" s="961"/>
      <c r="L99" s="961" t="s">
        <v>3807</v>
      </c>
      <c r="M99" s="961"/>
      <c r="N99" s="961" t="s">
        <v>3807</v>
      </c>
      <c r="O99" s="1215"/>
      <c r="P99" s="1228" t="s">
        <v>3807</v>
      </c>
      <c r="Q99" s="958"/>
      <c r="R99" s="961" t="s">
        <v>3807</v>
      </c>
      <c r="S99" s="961"/>
      <c r="T99" s="961" t="s">
        <v>3807</v>
      </c>
      <c r="U99" s="967"/>
      <c r="V99" s="1490">
        <f t="shared" si="2"/>
        <v>0</v>
      </c>
    </row>
    <row r="100" spans="1:22">
      <c r="A100" s="1784"/>
      <c r="B100" s="956" t="s">
        <v>4394</v>
      </c>
      <c r="C100" s="1787"/>
      <c r="D100" s="958" t="s">
        <v>3807</v>
      </c>
      <c r="E100" s="958"/>
      <c r="F100" s="961" t="s">
        <v>3807</v>
      </c>
      <c r="G100" s="961"/>
      <c r="H100" s="961" t="s">
        <v>3807</v>
      </c>
      <c r="I100" s="961"/>
      <c r="J100" s="961" t="s">
        <v>3807</v>
      </c>
      <c r="K100" s="961"/>
      <c r="L100" s="961" t="s">
        <v>3807</v>
      </c>
      <c r="M100" s="961"/>
      <c r="N100" s="961" t="s">
        <v>3807</v>
      </c>
      <c r="O100" s="1215"/>
      <c r="P100" s="1228" t="s">
        <v>3807</v>
      </c>
      <c r="Q100" s="958"/>
      <c r="R100" s="961" t="s">
        <v>3807</v>
      </c>
      <c r="S100" s="961"/>
      <c r="T100" s="961" t="s">
        <v>3807</v>
      </c>
      <c r="U100" s="967"/>
      <c r="V100" s="1490">
        <f t="shared" si="2"/>
        <v>0</v>
      </c>
    </row>
    <row r="120" spans="1:64" s="952" customFormat="1">
      <c r="A120" s="951"/>
      <c r="B120" s="951"/>
      <c r="V120" s="1494"/>
      <c r="W120" s="951"/>
      <c r="X120" s="951"/>
      <c r="Y120" s="951"/>
      <c r="Z120" s="951"/>
      <c r="AA120" s="951"/>
      <c r="AB120" s="951"/>
      <c r="AC120" s="951"/>
      <c r="AD120" s="951"/>
      <c r="AE120" s="951"/>
      <c r="AF120" s="951"/>
      <c r="AG120" s="951"/>
      <c r="AH120" s="951"/>
      <c r="AI120" s="951"/>
      <c r="AJ120" s="951"/>
      <c r="AK120" s="951"/>
      <c r="AL120" s="951"/>
      <c r="AM120" s="951"/>
      <c r="AN120" s="951"/>
      <c r="AO120" s="951"/>
      <c r="AP120" s="951"/>
      <c r="AQ120" s="951"/>
      <c r="AR120" s="951"/>
      <c r="AS120" s="951"/>
      <c r="AT120" s="951"/>
      <c r="AU120" s="951"/>
      <c r="AV120" s="951"/>
      <c r="AW120" s="951"/>
      <c r="AX120" s="951"/>
      <c r="AY120" s="951"/>
      <c r="AZ120" s="951"/>
      <c r="BA120" s="951"/>
      <c r="BB120" s="951"/>
      <c r="BC120" s="951"/>
      <c r="BD120" s="951"/>
      <c r="BE120" s="951"/>
      <c r="BF120" s="951"/>
      <c r="BG120" s="951"/>
      <c r="BH120" s="951"/>
      <c r="BI120" s="951"/>
      <c r="BJ120" s="951"/>
      <c r="BK120" s="951"/>
      <c r="BL120" s="951"/>
    </row>
  </sheetData>
  <autoFilter ref="A2:U102"/>
  <mergeCells count="20">
    <mergeCell ref="A1:A2"/>
    <mergeCell ref="B1:B2"/>
    <mergeCell ref="C1:C2"/>
    <mergeCell ref="D1:U1"/>
    <mergeCell ref="A3:A19"/>
    <mergeCell ref="C3:C19"/>
    <mergeCell ref="A20:A44"/>
    <mergeCell ref="C20:C44"/>
    <mergeCell ref="A45:A59"/>
    <mergeCell ref="C45:C59"/>
    <mergeCell ref="A60:A65"/>
    <mergeCell ref="C60:C65"/>
    <mergeCell ref="A94:A100"/>
    <mergeCell ref="C94:C100"/>
    <mergeCell ref="A66:A72"/>
    <mergeCell ref="C66:C72"/>
    <mergeCell ref="A74:A77"/>
    <mergeCell ref="C74:C77"/>
    <mergeCell ref="A78:A93"/>
    <mergeCell ref="C78:C93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L855"/>
  <sheetViews>
    <sheetView showGridLines="0" zoomScale="60" zoomScaleNormal="60" workbookViewId="0">
      <pane xSplit="3" ySplit="1" topLeftCell="D271" activePane="bottomRight" state="frozen"/>
      <selection pane="topRight" activeCell="C1" sqref="C1"/>
      <selection pane="bottomLeft" activeCell="A3" sqref="A3"/>
      <selection pane="bottomRight" activeCell="A380" sqref="A380:A514"/>
    </sheetView>
  </sheetViews>
  <sheetFormatPr defaultColWidth="8.875" defaultRowHeight="17.25" outlineLevelCol="1"/>
  <cols>
    <col min="1" max="1" width="25.625" style="951" customWidth="1"/>
    <col min="2" max="2" width="34.375" style="951" bestFit="1" customWidth="1"/>
    <col min="3" max="3" width="24.25" style="952" customWidth="1"/>
    <col min="4" max="4" width="14.5" style="952" bestFit="1" customWidth="1" outlineLevel="1"/>
    <col min="5" max="5" width="45.625" style="952" bestFit="1" customWidth="1" outlineLevel="1"/>
    <col min="6" max="6" width="31.5" style="952" bestFit="1" customWidth="1" outlineLevel="1"/>
    <col min="7" max="7" width="31.75" style="952" bestFit="1" customWidth="1" outlineLevel="1"/>
    <col min="8" max="8" width="32.875" style="952" bestFit="1" customWidth="1" outlineLevel="1"/>
    <col min="9" max="9" width="48.125" style="952" bestFit="1" customWidth="1" outlineLevel="1"/>
    <col min="10" max="10" width="42" style="952" bestFit="1" customWidth="1" outlineLevel="1"/>
    <col min="11" max="11" width="38.25" style="952" bestFit="1" customWidth="1" outlineLevel="1"/>
    <col min="12" max="12" width="20.875" style="952" bestFit="1" customWidth="1" outlineLevel="1"/>
    <col min="13" max="13" width="40.875" style="952" bestFit="1" customWidth="1" outlineLevel="1"/>
    <col min="14" max="14" width="32.125" style="952" bestFit="1" customWidth="1" outlineLevel="1"/>
    <col min="15" max="15" width="27.125" style="952" bestFit="1" customWidth="1" outlineLevel="1"/>
    <col min="16" max="16" width="25.375" style="952" bestFit="1" customWidth="1" outlineLevel="1"/>
    <col min="17" max="17" width="18.625" style="952" bestFit="1" customWidth="1" outlineLevel="1"/>
    <col min="18" max="18" width="26" style="952" bestFit="1" customWidth="1" outlineLevel="1"/>
    <col min="19" max="19" width="20.625" style="952" bestFit="1" customWidth="1" outlineLevel="1"/>
    <col min="20" max="20" width="42.5" style="952" bestFit="1" customWidth="1" outlineLevel="1"/>
    <col min="21" max="21" width="29.25" style="952" bestFit="1" customWidth="1"/>
    <col min="22" max="22" width="18.625" style="951" bestFit="1" customWidth="1"/>
    <col min="23" max="23" width="17.125" style="951" bestFit="1" customWidth="1"/>
    <col min="24" max="24" width="17.625" style="951" bestFit="1" customWidth="1"/>
    <col min="25" max="25" width="24.25" style="951" bestFit="1" customWidth="1"/>
    <col min="26" max="26" width="12.875" style="951" bestFit="1" customWidth="1"/>
    <col min="27" max="27" width="28.625" style="951" bestFit="1" customWidth="1"/>
    <col min="28" max="28" width="13.5" style="951" bestFit="1" customWidth="1"/>
    <col min="29" max="33" width="12.75" style="951" customWidth="1"/>
    <col min="34" max="34" width="8.875" style="952"/>
    <col min="35" max="16384" width="8.875" style="951"/>
  </cols>
  <sheetData>
    <row r="1" spans="1:34" s="1500" customFormat="1" ht="35.450000000000003" customHeight="1">
      <c r="A1" s="1495" t="s">
        <v>4395</v>
      </c>
      <c r="B1" s="1496" t="s">
        <v>4396</v>
      </c>
      <c r="C1" s="1496" t="s">
        <v>4397</v>
      </c>
      <c r="D1" s="1497" t="s">
        <v>4398</v>
      </c>
      <c r="E1" s="1497" t="s">
        <v>4399</v>
      </c>
      <c r="F1" s="1497" t="s">
        <v>4400</v>
      </c>
      <c r="G1" s="1497" t="s">
        <v>4401</v>
      </c>
      <c r="H1" s="1497" t="s">
        <v>4402</v>
      </c>
      <c r="I1" s="1497" t="s">
        <v>4403</v>
      </c>
      <c r="J1" s="1497" t="s">
        <v>4404</v>
      </c>
      <c r="K1" s="1497" t="s">
        <v>4405</v>
      </c>
      <c r="L1" s="1497" t="s">
        <v>4406</v>
      </c>
      <c r="M1" s="1497" t="s">
        <v>4407</v>
      </c>
      <c r="N1" s="1497" t="s">
        <v>4408</v>
      </c>
      <c r="O1" s="1498" t="s">
        <v>4409</v>
      </c>
      <c r="P1" s="1497" t="s">
        <v>4410</v>
      </c>
      <c r="Q1" s="1497" t="s">
        <v>4411</v>
      </c>
      <c r="R1" s="1497" t="s">
        <v>4412</v>
      </c>
      <c r="S1" s="1497" t="s">
        <v>4413</v>
      </c>
      <c r="T1" s="1497" t="s">
        <v>4414</v>
      </c>
      <c r="U1" s="1497" t="s">
        <v>4415</v>
      </c>
      <c r="V1" s="1497" t="s">
        <v>4416</v>
      </c>
      <c r="W1" s="1497" t="s">
        <v>4417</v>
      </c>
      <c r="X1" s="1497" t="s">
        <v>4418</v>
      </c>
      <c r="Y1" s="1497" t="s">
        <v>4419</v>
      </c>
      <c r="Z1" s="1497" t="s">
        <v>4420</v>
      </c>
      <c r="AA1" s="1497" t="s">
        <v>4421</v>
      </c>
      <c r="AB1" s="1497" t="s">
        <v>4422</v>
      </c>
      <c r="AC1" s="1497" t="s">
        <v>4423</v>
      </c>
      <c r="AD1" s="1497" t="s">
        <v>4424</v>
      </c>
      <c r="AE1" s="1497" t="s">
        <v>4425</v>
      </c>
      <c r="AF1" s="1497" t="s">
        <v>4426</v>
      </c>
      <c r="AG1" s="1497" t="s">
        <v>4427</v>
      </c>
      <c r="AH1" s="1499" t="s">
        <v>4428</v>
      </c>
    </row>
    <row r="2" spans="1:34" ht="16.149999999999999" customHeight="1">
      <c r="A2" s="1788" t="s">
        <v>4429</v>
      </c>
      <c r="B2" s="1788" t="s">
        <v>4430</v>
      </c>
      <c r="C2" s="1250" t="s">
        <v>4145</v>
      </c>
      <c r="D2" s="1501" t="s">
        <v>4431</v>
      </c>
      <c r="E2" s="1501" t="s">
        <v>4432</v>
      </c>
      <c r="F2" s="1501" t="s">
        <v>4433</v>
      </c>
      <c r="G2" s="1501" t="s">
        <v>4434</v>
      </c>
      <c r="H2" s="1501" t="s">
        <v>4435</v>
      </c>
      <c r="I2" s="1501" t="s">
        <v>4436</v>
      </c>
      <c r="J2" s="1501" t="s">
        <v>4437</v>
      </c>
      <c r="K2" s="1501" t="s">
        <v>4438</v>
      </c>
      <c r="L2" s="1501" t="s">
        <v>4439</v>
      </c>
      <c r="M2" s="1502"/>
      <c r="N2" s="1502"/>
      <c r="O2" s="1503"/>
      <c r="P2" s="1504"/>
      <c r="Q2" s="1505"/>
      <c r="R2" s="1504"/>
      <c r="S2" s="1504"/>
      <c r="T2" s="1504"/>
      <c r="U2" s="1503"/>
      <c r="V2" s="972"/>
      <c r="W2" s="972"/>
      <c r="X2" s="972"/>
      <c r="Y2" s="972"/>
      <c r="Z2" s="972"/>
      <c r="AA2" s="972"/>
      <c r="AB2" s="972"/>
      <c r="AC2" s="972"/>
      <c r="AD2" s="972"/>
      <c r="AE2" s="969"/>
      <c r="AF2" s="969"/>
      <c r="AG2" s="969"/>
      <c r="AH2" s="952">
        <f>COUNTA(D2:AG2)</f>
        <v>9</v>
      </c>
    </row>
    <row r="3" spans="1:34" ht="16.149999999999999" customHeight="1">
      <c r="A3" s="1789"/>
      <c r="B3" s="1789"/>
      <c r="C3" s="1506" t="s">
        <v>3801</v>
      </c>
      <c r="D3" s="1501" t="s">
        <v>4431</v>
      </c>
      <c r="E3" s="1501" t="s">
        <v>4432</v>
      </c>
      <c r="F3" s="1501" t="s">
        <v>4433</v>
      </c>
      <c r="G3" s="1501" t="s">
        <v>4440</v>
      </c>
      <c r="H3" s="1501" t="s">
        <v>4441</v>
      </c>
      <c r="I3" s="1501" t="s">
        <v>4442</v>
      </c>
      <c r="J3" s="1501" t="s">
        <v>4437</v>
      </c>
      <c r="K3" s="1501" t="s">
        <v>4443</v>
      </c>
      <c r="L3" s="1501" t="s">
        <v>4444</v>
      </c>
      <c r="M3" s="1501" t="s">
        <v>4445</v>
      </c>
      <c r="N3" s="1502"/>
      <c r="O3" s="1503"/>
      <c r="P3" s="1504"/>
      <c r="Q3" s="1505"/>
      <c r="R3" s="1504"/>
      <c r="S3" s="1504"/>
      <c r="T3" s="1504"/>
      <c r="U3" s="1503"/>
      <c r="V3" s="972"/>
      <c r="W3" s="972"/>
      <c r="X3" s="972"/>
      <c r="Y3" s="972"/>
      <c r="Z3" s="972"/>
      <c r="AA3" s="972"/>
      <c r="AB3" s="972"/>
      <c r="AC3" s="972"/>
      <c r="AD3" s="972"/>
      <c r="AE3" s="969"/>
      <c r="AF3" s="969"/>
      <c r="AG3" s="969"/>
      <c r="AH3" s="952">
        <f t="shared" ref="AH3:AH66" si="0">COUNTA(D3:AG3)</f>
        <v>10</v>
      </c>
    </row>
    <row r="4" spans="1:34" ht="16.149999999999999" customHeight="1">
      <c r="A4" s="1789"/>
      <c r="B4" s="1789"/>
      <c r="C4" s="1506" t="s">
        <v>3802</v>
      </c>
      <c r="D4" s="1501" t="s">
        <v>4431</v>
      </c>
      <c r="E4" s="1501" t="s">
        <v>4432</v>
      </c>
      <c r="F4" s="1501" t="s">
        <v>4433</v>
      </c>
      <c r="G4" s="1501" t="s">
        <v>4440</v>
      </c>
      <c r="H4" s="1501" t="s">
        <v>4441</v>
      </c>
      <c r="I4" s="1501" t="s">
        <v>4442</v>
      </c>
      <c r="J4" s="1501" t="s">
        <v>4437</v>
      </c>
      <c r="K4" s="1501" t="s">
        <v>4443</v>
      </c>
      <c r="L4" s="1501" t="s">
        <v>4444</v>
      </c>
      <c r="M4" s="1501" t="s">
        <v>4445</v>
      </c>
      <c r="N4" s="1502"/>
      <c r="O4" s="1503"/>
      <c r="P4" s="1504"/>
      <c r="Q4" s="1505"/>
      <c r="R4" s="1504"/>
      <c r="S4" s="1504"/>
      <c r="T4" s="1504"/>
      <c r="U4" s="1503"/>
      <c r="V4" s="972"/>
      <c r="W4" s="972"/>
      <c r="X4" s="972"/>
      <c r="Y4" s="972"/>
      <c r="Z4" s="972"/>
      <c r="AA4" s="972"/>
      <c r="AB4" s="972"/>
      <c r="AC4" s="972"/>
      <c r="AD4" s="972"/>
      <c r="AE4" s="969"/>
      <c r="AF4" s="969"/>
      <c r="AG4" s="969"/>
      <c r="AH4" s="952">
        <f t="shared" si="0"/>
        <v>10</v>
      </c>
    </row>
    <row r="5" spans="1:34" ht="16.149999999999999" customHeight="1">
      <c r="A5" s="1789"/>
      <c r="B5" s="1789"/>
      <c r="C5" s="1506" t="s">
        <v>4446</v>
      </c>
      <c r="D5" s="1501" t="s">
        <v>4431</v>
      </c>
      <c r="E5" s="1501" t="s">
        <v>4432</v>
      </c>
      <c r="F5" s="1501" t="s">
        <v>4433</v>
      </c>
      <c r="G5" s="1501" t="s">
        <v>4440</v>
      </c>
      <c r="H5" s="1501" t="s">
        <v>4441</v>
      </c>
      <c r="I5" s="1501" t="s">
        <v>4442</v>
      </c>
      <c r="J5" s="1501" t="s">
        <v>4437</v>
      </c>
      <c r="K5" s="1501" t="s">
        <v>4443</v>
      </c>
      <c r="L5" s="1501" t="s">
        <v>4444</v>
      </c>
      <c r="M5" s="1501" t="s">
        <v>4445</v>
      </c>
      <c r="N5" s="1502"/>
      <c r="O5" s="1503"/>
      <c r="P5" s="1504"/>
      <c r="Q5" s="1505"/>
      <c r="R5" s="1504"/>
      <c r="S5" s="1504"/>
      <c r="T5" s="1504"/>
      <c r="U5" s="1503"/>
      <c r="V5" s="972"/>
      <c r="W5" s="972"/>
      <c r="X5" s="972"/>
      <c r="Y5" s="972"/>
      <c r="Z5" s="972"/>
      <c r="AA5" s="972"/>
      <c r="AB5" s="972"/>
      <c r="AC5" s="972"/>
      <c r="AD5" s="972"/>
      <c r="AE5" s="969"/>
      <c r="AF5" s="969"/>
      <c r="AG5" s="969"/>
      <c r="AH5" s="952">
        <f t="shared" si="0"/>
        <v>10</v>
      </c>
    </row>
    <row r="6" spans="1:34" ht="16.149999999999999" customHeight="1">
      <c r="A6" s="1789"/>
      <c r="B6" s="1789"/>
      <c r="C6" s="1506" t="s">
        <v>4447</v>
      </c>
      <c r="D6" s="1501" t="s">
        <v>4431</v>
      </c>
      <c r="E6" s="1501" t="s">
        <v>4432</v>
      </c>
      <c r="F6" s="1501" t="s">
        <v>4433</v>
      </c>
      <c r="G6" s="1501" t="s">
        <v>4440</v>
      </c>
      <c r="H6" s="1501" t="s">
        <v>4441</v>
      </c>
      <c r="I6" s="1501" t="s">
        <v>4442</v>
      </c>
      <c r="J6" s="1501" t="s">
        <v>4437</v>
      </c>
      <c r="K6" s="1501" t="s">
        <v>4443</v>
      </c>
      <c r="L6" s="1501" t="s">
        <v>4444</v>
      </c>
      <c r="M6" s="1501" t="s">
        <v>4445</v>
      </c>
      <c r="N6" s="1502"/>
      <c r="O6" s="1503"/>
      <c r="P6" s="1504"/>
      <c r="Q6" s="1505"/>
      <c r="R6" s="1504"/>
      <c r="S6" s="1504"/>
      <c r="T6" s="1504"/>
      <c r="U6" s="1503"/>
      <c r="V6" s="972"/>
      <c r="W6" s="972"/>
      <c r="X6" s="972"/>
      <c r="Y6" s="972"/>
      <c r="Z6" s="972"/>
      <c r="AA6" s="972"/>
      <c r="AB6" s="972"/>
      <c r="AC6" s="972"/>
      <c r="AD6" s="972"/>
      <c r="AE6" s="969"/>
      <c r="AF6" s="969"/>
      <c r="AG6" s="969"/>
      <c r="AH6" s="952">
        <f t="shared" si="0"/>
        <v>10</v>
      </c>
    </row>
    <row r="7" spans="1:34" ht="16.149999999999999" customHeight="1">
      <c r="A7" s="1789"/>
      <c r="B7" s="1789"/>
      <c r="C7" s="1506" t="s">
        <v>4448</v>
      </c>
      <c r="D7" s="1505"/>
      <c r="E7" s="1505"/>
      <c r="F7" s="1504"/>
      <c r="G7" s="1504"/>
      <c r="H7" s="1504"/>
      <c r="I7" s="1504"/>
      <c r="J7" s="1504"/>
      <c r="K7" s="1504"/>
      <c r="L7" s="1502"/>
      <c r="M7" s="1502"/>
      <c r="N7" s="1502"/>
      <c r="O7" s="1503"/>
      <c r="P7" s="1504"/>
      <c r="Q7" s="1505"/>
      <c r="R7" s="1504"/>
      <c r="S7" s="1504"/>
      <c r="T7" s="1504"/>
      <c r="U7" s="1503"/>
      <c r="V7" s="972"/>
      <c r="W7" s="972"/>
      <c r="X7" s="972"/>
      <c r="Y7" s="972"/>
      <c r="Z7" s="972"/>
      <c r="AA7" s="972"/>
      <c r="AB7" s="972"/>
      <c r="AC7" s="972"/>
      <c r="AD7" s="972"/>
      <c r="AE7" s="969"/>
      <c r="AF7" s="969"/>
      <c r="AG7" s="969"/>
      <c r="AH7" s="952">
        <f t="shared" si="0"/>
        <v>0</v>
      </c>
    </row>
    <row r="8" spans="1:34" ht="16.149999999999999" customHeight="1">
      <c r="A8" s="1789"/>
      <c r="B8" s="1789"/>
      <c r="C8" s="1506" t="s">
        <v>4449</v>
      </c>
      <c r="D8" s="1507" t="s">
        <v>4431</v>
      </c>
      <c r="E8" s="1508" t="s">
        <v>4450</v>
      </c>
      <c r="F8" s="1509" t="s">
        <v>4451</v>
      </c>
      <c r="G8" s="1509" t="s">
        <v>4452</v>
      </c>
      <c r="H8" s="1509" t="s">
        <v>4453</v>
      </c>
      <c r="I8" s="1509" t="s">
        <v>4454</v>
      </c>
      <c r="J8" s="1509" t="s">
        <v>4455</v>
      </c>
      <c r="K8" s="1508" t="s">
        <v>4456</v>
      </c>
      <c r="L8" s="1502"/>
      <c r="M8" s="1502"/>
      <c r="N8" s="1502"/>
      <c r="O8" s="1503"/>
      <c r="P8" s="1504"/>
      <c r="Q8" s="1505"/>
      <c r="R8" s="1504"/>
      <c r="S8" s="1504"/>
      <c r="T8" s="1504"/>
      <c r="U8" s="1503"/>
      <c r="V8" s="972"/>
      <c r="W8" s="972"/>
      <c r="X8" s="972"/>
      <c r="Y8" s="972"/>
      <c r="Z8" s="972"/>
      <c r="AA8" s="972"/>
      <c r="AB8" s="972"/>
      <c r="AC8" s="972"/>
      <c r="AD8" s="972"/>
      <c r="AE8" s="969"/>
      <c r="AF8" s="969"/>
      <c r="AG8" s="969"/>
      <c r="AH8" s="952">
        <f t="shared" si="0"/>
        <v>8</v>
      </c>
    </row>
    <row r="9" spans="1:34" ht="16.149999999999999" customHeight="1">
      <c r="A9" s="1789"/>
      <c r="B9" s="1789"/>
      <c r="C9" s="1506" t="s">
        <v>4457</v>
      </c>
      <c r="D9" s="1507" t="s">
        <v>4431</v>
      </c>
      <c r="E9" s="1508" t="s">
        <v>4450</v>
      </c>
      <c r="F9" s="1509" t="s">
        <v>4451</v>
      </c>
      <c r="G9" s="1509" t="s">
        <v>4452</v>
      </c>
      <c r="H9" s="1509" t="s">
        <v>4453</v>
      </c>
      <c r="I9" s="1509" t="s">
        <v>4454</v>
      </c>
      <c r="J9" s="1509" t="s">
        <v>4455</v>
      </c>
      <c r="K9" s="1508" t="s">
        <v>4456</v>
      </c>
      <c r="L9" s="1502"/>
      <c r="M9" s="1502"/>
      <c r="N9" s="1502"/>
      <c r="O9" s="1503"/>
      <c r="P9" s="1504"/>
      <c r="Q9" s="1505"/>
      <c r="R9" s="1504"/>
      <c r="S9" s="1504"/>
      <c r="T9" s="1504"/>
      <c r="U9" s="1503"/>
      <c r="V9" s="972"/>
      <c r="W9" s="972"/>
      <c r="X9" s="972"/>
      <c r="Y9" s="972"/>
      <c r="Z9" s="972"/>
      <c r="AA9" s="972"/>
      <c r="AB9" s="972"/>
      <c r="AC9" s="972"/>
      <c r="AD9" s="972"/>
      <c r="AE9" s="969"/>
      <c r="AF9" s="969"/>
      <c r="AG9" s="969"/>
      <c r="AH9" s="952">
        <f t="shared" si="0"/>
        <v>8</v>
      </c>
    </row>
    <row r="10" spans="1:34" ht="16.149999999999999" customHeight="1">
      <c r="A10" s="1789"/>
      <c r="B10" s="1794"/>
      <c r="C10" s="1510" t="s">
        <v>4458</v>
      </c>
      <c r="D10" s="1507" t="s">
        <v>4431</v>
      </c>
      <c r="E10" s="1508" t="s">
        <v>4450</v>
      </c>
      <c r="F10" s="1509" t="s">
        <v>4451</v>
      </c>
      <c r="G10" s="1509" t="s">
        <v>4452</v>
      </c>
      <c r="H10" s="1509" t="s">
        <v>4453</v>
      </c>
      <c r="I10" s="1509" t="s">
        <v>4454</v>
      </c>
      <c r="J10" s="1509" t="s">
        <v>4455</v>
      </c>
      <c r="K10" s="1508" t="s">
        <v>4456</v>
      </c>
      <c r="L10" s="1502"/>
      <c r="M10" s="1502"/>
      <c r="N10" s="1502"/>
      <c r="O10" s="1503"/>
      <c r="P10" s="1504"/>
      <c r="Q10" s="1505"/>
      <c r="R10" s="1504"/>
      <c r="S10" s="1504"/>
      <c r="T10" s="1504"/>
      <c r="U10" s="1503"/>
      <c r="V10" s="972"/>
      <c r="W10" s="972"/>
      <c r="X10" s="972"/>
      <c r="Y10" s="972"/>
      <c r="Z10" s="972"/>
      <c r="AA10" s="972"/>
      <c r="AB10" s="972"/>
      <c r="AC10" s="972"/>
      <c r="AD10" s="972"/>
      <c r="AE10" s="969"/>
      <c r="AF10" s="969"/>
      <c r="AG10" s="969"/>
      <c r="AH10" s="952">
        <f t="shared" si="0"/>
        <v>8</v>
      </c>
    </row>
    <row r="11" spans="1:34" ht="16.149999999999999" customHeight="1">
      <c r="A11" s="1789"/>
      <c r="B11" s="1788" t="s">
        <v>4459</v>
      </c>
      <c r="C11" s="1250" t="s">
        <v>4145</v>
      </c>
      <c r="D11" s="1501" t="s">
        <v>4431</v>
      </c>
      <c r="E11" s="1501" t="s">
        <v>4432</v>
      </c>
      <c r="F11" s="1501" t="s">
        <v>4433</v>
      </c>
      <c r="G11" s="1501" t="s">
        <v>4460</v>
      </c>
      <c r="H11" s="1501" t="s">
        <v>4461</v>
      </c>
      <c r="I11" s="1501" t="s">
        <v>4462</v>
      </c>
      <c r="J11" s="1501" t="s">
        <v>4463</v>
      </c>
      <c r="K11" s="1501" t="s">
        <v>4464</v>
      </c>
      <c r="L11" s="1501" t="s">
        <v>4465</v>
      </c>
      <c r="M11" s="1501" t="s">
        <v>4466</v>
      </c>
      <c r="N11" s="1502"/>
      <c r="O11" s="1503"/>
      <c r="P11" s="1504"/>
      <c r="Q11" s="1505"/>
      <c r="R11" s="1504"/>
      <c r="S11" s="1504"/>
      <c r="T11" s="1504"/>
      <c r="U11" s="1503"/>
      <c r="V11" s="972"/>
      <c r="W11" s="972"/>
      <c r="X11" s="972"/>
      <c r="Y11" s="972"/>
      <c r="Z11" s="972"/>
      <c r="AA11" s="972"/>
      <c r="AB11" s="972"/>
      <c r="AC11" s="972"/>
      <c r="AD11" s="972"/>
      <c r="AE11" s="969"/>
      <c r="AF11" s="969"/>
      <c r="AG11" s="969"/>
      <c r="AH11" s="952">
        <f t="shared" si="0"/>
        <v>10</v>
      </c>
    </row>
    <row r="12" spans="1:34" ht="16.149999999999999" customHeight="1">
      <c r="A12" s="1789"/>
      <c r="B12" s="1789"/>
      <c r="C12" s="1506" t="s">
        <v>3801</v>
      </c>
      <c r="D12" s="1505"/>
      <c r="E12" s="1505"/>
      <c r="F12" s="1511"/>
      <c r="G12" s="1511"/>
      <c r="H12" s="1511"/>
      <c r="I12" s="1511"/>
      <c r="J12" s="1511"/>
      <c r="K12" s="1511"/>
      <c r="L12" s="1502"/>
      <c r="M12" s="1502"/>
      <c r="N12" s="1502"/>
      <c r="O12" s="1503"/>
      <c r="P12" s="1504"/>
      <c r="Q12" s="1505"/>
      <c r="R12" s="1504"/>
      <c r="S12" s="1504"/>
      <c r="T12" s="1504"/>
      <c r="U12" s="1503"/>
      <c r="V12" s="972"/>
      <c r="W12" s="972"/>
      <c r="X12" s="972"/>
      <c r="Y12" s="972"/>
      <c r="Z12" s="972"/>
      <c r="AA12" s="972"/>
      <c r="AB12" s="972"/>
      <c r="AC12" s="972"/>
      <c r="AD12" s="972"/>
      <c r="AE12" s="969"/>
      <c r="AF12" s="969"/>
      <c r="AG12" s="969"/>
      <c r="AH12" s="952">
        <f t="shared" si="0"/>
        <v>0</v>
      </c>
    </row>
    <row r="13" spans="1:34" ht="16.149999999999999" customHeight="1">
      <c r="A13" s="1789"/>
      <c r="B13" s="1789"/>
      <c r="C13" s="1506" t="s">
        <v>3802</v>
      </c>
      <c r="D13" s="1505"/>
      <c r="E13" s="1505"/>
      <c r="F13" s="1511"/>
      <c r="G13" s="1511"/>
      <c r="H13" s="1511"/>
      <c r="I13" s="1511"/>
      <c r="J13" s="1511"/>
      <c r="K13" s="1511"/>
      <c r="L13" s="1502"/>
      <c r="M13" s="1502"/>
      <c r="N13" s="1502"/>
      <c r="O13" s="1503"/>
      <c r="P13" s="1504"/>
      <c r="Q13" s="1505"/>
      <c r="R13" s="1504"/>
      <c r="S13" s="1504"/>
      <c r="T13" s="1504"/>
      <c r="U13" s="1503"/>
      <c r="V13" s="972"/>
      <c r="W13" s="972"/>
      <c r="X13" s="972"/>
      <c r="Y13" s="972"/>
      <c r="Z13" s="972"/>
      <c r="AA13" s="972"/>
      <c r="AB13" s="972"/>
      <c r="AC13" s="972"/>
      <c r="AD13" s="972"/>
      <c r="AE13" s="969"/>
      <c r="AF13" s="969"/>
      <c r="AG13" s="969"/>
      <c r="AH13" s="952">
        <f t="shared" si="0"/>
        <v>0</v>
      </c>
    </row>
    <row r="14" spans="1:34" ht="16.149999999999999" customHeight="1">
      <c r="A14" s="1789"/>
      <c r="B14" s="1789"/>
      <c r="C14" s="1506" t="s">
        <v>4446</v>
      </c>
      <c r="D14" s="1505"/>
      <c r="E14" s="1505"/>
      <c r="F14" s="1511"/>
      <c r="G14" s="1511"/>
      <c r="H14" s="1511"/>
      <c r="I14" s="1511"/>
      <c r="J14" s="1511"/>
      <c r="K14" s="1511"/>
      <c r="L14" s="1502"/>
      <c r="M14" s="1502"/>
      <c r="N14" s="1502"/>
      <c r="O14" s="1503"/>
      <c r="P14" s="1504"/>
      <c r="Q14" s="1505"/>
      <c r="R14" s="1504"/>
      <c r="S14" s="1504"/>
      <c r="T14" s="1504"/>
      <c r="U14" s="1503"/>
      <c r="V14" s="972"/>
      <c r="W14" s="972"/>
      <c r="X14" s="972"/>
      <c r="Y14" s="972"/>
      <c r="Z14" s="972"/>
      <c r="AA14" s="972"/>
      <c r="AB14" s="972"/>
      <c r="AC14" s="972"/>
      <c r="AD14" s="972"/>
      <c r="AE14" s="969"/>
      <c r="AF14" s="969"/>
      <c r="AG14" s="969"/>
      <c r="AH14" s="952">
        <f t="shared" si="0"/>
        <v>0</v>
      </c>
    </row>
    <row r="15" spans="1:34" ht="16.149999999999999" customHeight="1">
      <c r="A15" s="1789"/>
      <c r="B15" s="1789"/>
      <c r="C15" s="1506" t="s">
        <v>4447</v>
      </c>
      <c r="D15" s="1505"/>
      <c r="E15" s="1505"/>
      <c r="F15" s="1511"/>
      <c r="G15" s="1511"/>
      <c r="H15" s="1511"/>
      <c r="I15" s="1511"/>
      <c r="J15" s="1511"/>
      <c r="K15" s="1511"/>
      <c r="L15" s="1502"/>
      <c r="M15" s="1502"/>
      <c r="N15" s="1502"/>
      <c r="O15" s="1503"/>
      <c r="P15" s="1504"/>
      <c r="Q15" s="1505"/>
      <c r="R15" s="1504"/>
      <c r="S15" s="1504"/>
      <c r="T15" s="1504"/>
      <c r="U15" s="1503"/>
      <c r="V15" s="972"/>
      <c r="W15" s="972"/>
      <c r="X15" s="972"/>
      <c r="Y15" s="972"/>
      <c r="Z15" s="972"/>
      <c r="AA15" s="972"/>
      <c r="AB15" s="972"/>
      <c r="AC15" s="972"/>
      <c r="AD15" s="972"/>
      <c r="AE15" s="969"/>
      <c r="AF15" s="969"/>
      <c r="AG15" s="969"/>
      <c r="AH15" s="952">
        <f t="shared" si="0"/>
        <v>0</v>
      </c>
    </row>
    <row r="16" spans="1:34" ht="16.149999999999999" customHeight="1">
      <c r="A16" s="1789"/>
      <c r="B16" s="1789"/>
      <c r="C16" s="1506" t="s">
        <v>4448</v>
      </c>
      <c r="D16" s="1505"/>
      <c r="E16" s="1505"/>
      <c r="F16" s="1511"/>
      <c r="G16" s="1511"/>
      <c r="H16" s="1511"/>
      <c r="I16" s="1511"/>
      <c r="J16" s="1511"/>
      <c r="K16" s="1511"/>
      <c r="L16" s="1502"/>
      <c r="M16" s="1502"/>
      <c r="N16" s="1502"/>
      <c r="O16" s="1503"/>
      <c r="P16" s="1504"/>
      <c r="Q16" s="1505"/>
      <c r="R16" s="1504"/>
      <c r="S16" s="1504"/>
      <c r="T16" s="1504"/>
      <c r="U16" s="1503"/>
      <c r="V16" s="972"/>
      <c r="W16" s="972"/>
      <c r="X16" s="972"/>
      <c r="Y16" s="972"/>
      <c r="Z16" s="972"/>
      <c r="AA16" s="972"/>
      <c r="AB16" s="972"/>
      <c r="AC16" s="972"/>
      <c r="AD16" s="972"/>
      <c r="AE16" s="969"/>
      <c r="AF16" s="969"/>
      <c r="AG16" s="969"/>
      <c r="AH16" s="952">
        <f t="shared" si="0"/>
        <v>0</v>
      </c>
    </row>
    <row r="17" spans="1:34" ht="16.149999999999999" customHeight="1">
      <c r="A17" s="1789"/>
      <c r="B17" s="1789"/>
      <c r="C17" s="1506" t="s">
        <v>4449</v>
      </c>
      <c r="D17" s="1505"/>
      <c r="E17" s="1505"/>
      <c r="F17" s="1511"/>
      <c r="G17" s="1511"/>
      <c r="H17" s="1511"/>
      <c r="I17" s="1511"/>
      <c r="J17" s="1511"/>
      <c r="K17" s="1511"/>
      <c r="L17" s="1502"/>
      <c r="M17" s="1502"/>
      <c r="N17" s="1502"/>
      <c r="O17" s="1503"/>
      <c r="P17" s="1504"/>
      <c r="Q17" s="1505"/>
      <c r="R17" s="1504"/>
      <c r="S17" s="1504"/>
      <c r="T17" s="1504"/>
      <c r="U17" s="1503"/>
      <c r="V17" s="972"/>
      <c r="W17" s="972"/>
      <c r="X17" s="972"/>
      <c r="Y17" s="972"/>
      <c r="Z17" s="972"/>
      <c r="AA17" s="972"/>
      <c r="AB17" s="972"/>
      <c r="AC17" s="972"/>
      <c r="AD17" s="972"/>
      <c r="AE17" s="969"/>
      <c r="AF17" s="969"/>
      <c r="AG17" s="969"/>
      <c r="AH17" s="952">
        <f t="shared" si="0"/>
        <v>0</v>
      </c>
    </row>
    <row r="18" spans="1:34" ht="16.149999999999999" customHeight="1">
      <c r="A18" s="1789"/>
      <c r="B18" s="1789"/>
      <c r="C18" s="1506" t="s">
        <v>4457</v>
      </c>
      <c r="D18" s="1505"/>
      <c r="E18" s="1505"/>
      <c r="F18" s="1511"/>
      <c r="G18" s="1511"/>
      <c r="H18" s="1511"/>
      <c r="I18" s="1511"/>
      <c r="J18" s="1511"/>
      <c r="K18" s="1511"/>
      <c r="L18" s="1502"/>
      <c r="M18" s="1502"/>
      <c r="N18" s="1502"/>
      <c r="O18" s="1503"/>
      <c r="P18" s="1504"/>
      <c r="Q18" s="1505"/>
      <c r="R18" s="1504"/>
      <c r="S18" s="1504"/>
      <c r="T18" s="1504"/>
      <c r="U18" s="1503"/>
      <c r="V18" s="972"/>
      <c r="W18" s="972"/>
      <c r="X18" s="972"/>
      <c r="Y18" s="972"/>
      <c r="Z18" s="972"/>
      <c r="AA18" s="972"/>
      <c r="AB18" s="972"/>
      <c r="AC18" s="972"/>
      <c r="AD18" s="972"/>
      <c r="AE18" s="969"/>
      <c r="AF18" s="969"/>
      <c r="AG18" s="969"/>
      <c r="AH18" s="952">
        <f t="shared" si="0"/>
        <v>0</v>
      </c>
    </row>
    <row r="19" spans="1:34" ht="16.149999999999999" customHeight="1">
      <c r="A19" s="1789"/>
      <c r="B19" s="1794"/>
      <c r="C19" s="1510" t="s">
        <v>4458</v>
      </c>
      <c r="D19" s="1505"/>
      <c r="E19" s="1505"/>
      <c r="F19" s="1511"/>
      <c r="G19" s="1511"/>
      <c r="H19" s="1511"/>
      <c r="I19" s="1511"/>
      <c r="J19" s="1511"/>
      <c r="K19" s="1511"/>
      <c r="L19" s="1502"/>
      <c r="M19" s="1502"/>
      <c r="N19" s="1502"/>
      <c r="O19" s="1503"/>
      <c r="P19" s="1504"/>
      <c r="Q19" s="1505"/>
      <c r="R19" s="1504"/>
      <c r="S19" s="1504"/>
      <c r="T19" s="1504"/>
      <c r="U19" s="1503"/>
      <c r="V19" s="972"/>
      <c r="W19" s="972"/>
      <c r="X19" s="972"/>
      <c r="Y19" s="972"/>
      <c r="Z19" s="972"/>
      <c r="AA19" s="972"/>
      <c r="AB19" s="972"/>
      <c r="AC19" s="972"/>
      <c r="AD19" s="972"/>
      <c r="AE19" s="969"/>
      <c r="AF19" s="969"/>
      <c r="AG19" s="969"/>
      <c r="AH19" s="952">
        <f t="shared" si="0"/>
        <v>0</v>
      </c>
    </row>
    <row r="20" spans="1:34" ht="16.149999999999999" customHeight="1">
      <c r="A20" s="1789"/>
      <c r="B20" s="1788" t="s">
        <v>4467</v>
      </c>
      <c r="C20" s="1250" t="s">
        <v>4145</v>
      </c>
      <c r="D20" s="1501" t="s">
        <v>4431</v>
      </c>
      <c r="E20" s="1501" t="s">
        <v>4432</v>
      </c>
      <c r="F20" s="1501" t="s">
        <v>4468</v>
      </c>
      <c r="G20" s="1501" t="s">
        <v>4442</v>
      </c>
      <c r="H20" s="1501" t="s">
        <v>4469</v>
      </c>
      <c r="I20" s="1501" t="s">
        <v>4470</v>
      </c>
      <c r="J20" s="1501" t="s">
        <v>4435</v>
      </c>
      <c r="K20" s="1501" t="s">
        <v>4451</v>
      </c>
      <c r="L20" s="1501" t="s">
        <v>4471</v>
      </c>
      <c r="M20" s="1501" t="s">
        <v>4472</v>
      </c>
      <c r="N20" s="1502"/>
      <c r="O20" s="1503"/>
      <c r="P20" s="1502"/>
      <c r="Q20" s="1512"/>
      <c r="R20" s="1502"/>
      <c r="S20" s="1502"/>
      <c r="T20" s="1502"/>
      <c r="U20" s="1503"/>
      <c r="V20" s="972"/>
      <c r="W20" s="972"/>
      <c r="X20" s="972"/>
      <c r="Y20" s="972"/>
      <c r="Z20" s="972"/>
      <c r="AA20" s="972"/>
      <c r="AB20" s="972"/>
      <c r="AC20" s="972"/>
      <c r="AD20" s="972"/>
      <c r="AE20" s="969"/>
      <c r="AF20" s="969"/>
      <c r="AG20" s="969"/>
      <c r="AH20" s="952">
        <f t="shared" si="0"/>
        <v>10</v>
      </c>
    </row>
    <row r="21" spans="1:34" ht="16.149999999999999" customHeight="1">
      <c r="A21" s="1789"/>
      <c r="B21" s="1789"/>
      <c r="C21" s="1506" t="s">
        <v>3801</v>
      </c>
      <c r="D21" s="1501" t="s">
        <v>4431</v>
      </c>
      <c r="E21" s="1501" t="s">
        <v>4432</v>
      </c>
      <c r="F21" s="1501" t="s">
        <v>4433</v>
      </c>
      <c r="G21" s="1501" t="s">
        <v>4473</v>
      </c>
      <c r="H21" s="1501" t="s">
        <v>4474</v>
      </c>
      <c r="I21" s="1501" t="s">
        <v>4475</v>
      </c>
      <c r="J21" s="1501" t="s">
        <v>4476</v>
      </c>
      <c r="K21" s="1504"/>
      <c r="L21" s="1502"/>
      <c r="M21" s="1502"/>
      <c r="N21" s="1502"/>
      <c r="O21" s="1503"/>
      <c r="P21" s="1502"/>
      <c r="Q21" s="1512"/>
      <c r="R21" s="1502"/>
      <c r="S21" s="1502"/>
      <c r="T21" s="1502"/>
      <c r="U21" s="1503"/>
      <c r="V21" s="972"/>
      <c r="W21" s="972"/>
      <c r="X21" s="972"/>
      <c r="Y21" s="972"/>
      <c r="Z21" s="972"/>
      <c r="AA21" s="972"/>
      <c r="AB21" s="972"/>
      <c r="AC21" s="972"/>
      <c r="AD21" s="972"/>
      <c r="AE21" s="969"/>
      <c r="AF21" s="969"/>
      <c r="AG21" s="969"/>
      <c r="AH21" s="952">
        <f t="shared" si="0"/>
        <v>7</v>
      </c>
    </row>
    <row r="22" spans="1:34" ht="16.149999999999999" customHeight="1">
      <c r="A22" s="1789"/>
      <c r="B22" s="1789"/>
      <c r="C22" s="1506" t="s">
        <v>3802</v>
      </c>
      <c r="D22" s="1501" t="s">
        <v>4431</v>
      </c>
      <c r="E22" s="1501" t="s">
        <v>4432</v>
      </c>
      <c r="F22" s="1501" t="s">
        <v>4433</v>
      </c>
      <c r="G22" s="1501" t="s">
        <v>4473</v>
      </c>
      <c r="H22" s="1501" t="s">
        <v>4474</v>
      </c>
      <c r="I22" s="1501" t="s">
        <v>4475</v>
      </c>
      <c r="J22" s="1501" t="s">
        <v>4476</v>
      </c>
      <c r="K22" s="1504"/>
      <c r="L22" s="1502"/>
      <c r="M22" s="1502"/>
      <c r="N22" s="1502"/>
      <c r="O22" s="1503"/>
      <c r="P22" s="1502"/>
      <c r="Q22" s="1512"/>
      <c r="R22" s="1502"/>
      <c r="S22" s="1502"/>
      <c r="T22" s="1502"/>
      <c r="U22" s="1503"/>
      <c r="V22" s="972"/>
      <c r="W22" s="972"/>
      <c r="X22" s="972"/>
      <c r="Y22" s="972"/>
      <c r="Z22" s="972"/>
      <c r="AA22" s="972"/>
      <c r="AB22" s="972"/>
      <c r="AC22" s="972"/>
      <c r="AD22" s="972"/>
      <c r="AE22" s="969"/>
      <c r="AF22" s="969"/>
      <c r="AG22" s="969"/>
      <c r="AH22" s="952">
        <f t="shared" si="0"/>
        <v>7</v>
      </c>
    </row>
    <row r="23" spans="1:34" ht="16.149999999999999" customHeight="1">
      <c r="A23" s="1789"/>
      <c r="B23" s="1789"/>
      <c r="C23" s="1506" t="s">
        <v>4446</v>
      </c>
      <c r="D23" s="1501" t="s">
        <v>4431</v>
      </c>
      <c r="E23" s="1501" t="s">
        <v>4432</v>
      </c>
      <c r="F23" s="1501" t="s">
        <v>4433</v>
      </c>
      <c r="G23" s="1501" t="s">
        <v>4477</v>
      </c>
      <c r="H23" s="1501" t="s">
        <v>4478</v>
      </c>
      <c r="I23" s="1501" t="s">
        <v>4479</v>
      </c>
      <c r="J23" s="1501" t="s">
        <v>4475</v>
      </c>
      <c r="K23" s="1501" t="s">
        <v>4474</v>
      </c>
      <c r="L23" s="1502"/>
      <c r="M23" s="1502"/>
      <c r="N23" s="1502"/>
      <c r="O23" s="1503"/>
      <c r="P23" s="1502"/>
      <c r="Q23" s="1512"/>
      <c r="R23" s="1502"/>
      <c r="S23" s="1502"/>
      <c r="T23" s="1502"/>
      <c r="U23" s="1503"/>
      <c r="V23" s="972"/>
      <c r="W23" s="972"/>
      <c r="X23" s="972"/>
      <c r="Y23" s="972"/>
      <c r="Z23" s="972"/>
      <c r="AA23" s="972"/>
      <c r="AB23" s="972"/>
      <c r="AC23" s="972"/>
      <c r="AD23" s="972"/>
      <c r="AE23" s="969"/>
      <c r="AF23" s="969"/>
      <c r="AG23" s="969"/>
      <c r="AH23" s="952">
        <f t="shared" si="0"/>
        <v>8</v>
      </c>
    </row>
    <row r="24" spans="1:34" ht="16.149999999999999" customHeight="1">
      <c r="A24" s="1789"/>
      <c r="B24" s="1789"/>
      <c r="C24" s="1506" t="s">
        <v>4447</v>
      </c>
      <c r="D24" s="1505"/>
      <c r="E24" s="1505"/>
      <c r="F24" s="1504"/>
      <c r="G24" s="1504"/>
      <c r="H24" s="1504"/>
      <c r="I24" s="1504"/>
      <c r="J24" s="1504"/>
      <c r="K24" s="1504"/>
      <c r="L24" s="1502"/>
      <c r="M24" s="1502"/>
      <c r="N24" s="1502"/>
      <c r="O24" s="1503"/>
      <c r="P24" s="1502"/>
      <c r="Q24" s="1512"/>
      <c r="R24" s="1502"/>
      <c r="S24" s="1502"/>
      <c r="T24" s="1502"/>
      <c r="U24" s="1503"/>
      <c r="V24" s="972"/>
      <c r="W24" s="972"/>
      <c r="X24" s="972"/>
      <c r="Y24" s="972"/>
      <c r="Z24" s="972"/>
      <c r="AA24" s="972"/>
      <c r="AB24" s="972"/>
      <c r="AC24" s="972"/>
      <c r="AD24" s="972"/>
      <c r="AE24" s="969"/>
      <c r="AF24" s="969"/>
      <c r="AG24" s="969"/>
      <c r="AH24" s="952">
        <f t="shared" si="0"/>
        <v>0</v>
      </c>
    </row>
    <row r="25" spans="1:34" ht="16.149999999999999" customHeight="1">
      <c r="A25" s="1789"/>
      <c r="B25" s="1789"/>
      <c r="C25" s="1506" t="s">
        <v>4448</v>
      </c>
      <c r="D25" s="1505"/>
      <c r="E25" s="1505"/>
      <c r="F25" s="1504"/>
      <c r="G25" s="1504"/>
      <c r="H25" s="1504"/>
      <c r="I25" s="1504"/>
      <c r="J25" s="1504"/>
      <c r="K25" s="1504"/>
      <c r="L25" s="1502"/>
      <c r="M25" s="1502"/>
      <c r="N25" s="1502"/>
      <c r="O25" s="1503"/>
      <c r="P25" s="1502"/>
      <c r="Q25" s="1512"/>
      <c r="R25" s="1502"/>
      <c r="S25" s="1502"/>
      <c r="T25" s="1502"/>
      <c r="U25" s="1503"/>
      <c r="V25" s="972"/>
      <c r="W25" s="972"/>
      <c r="X25" s="972"/>
      <c r="Y25" s="972"/>
      <c r="Z25" s="972"/>
      <c r="AA25" s="972"/>
      <c r="AB25" s="972"/>
      <c r="AC25" s="972"/>
      <c r="AD25" s="972"/>
      <c r="AE25" s="969"/>
      <c r="AF25" s="969"/>
      <c r="AG25" s="969"/>
      <c r="AH25" s="952">
        <f t="shared" si="0"/>
        <v>0</v>
      </c>
    </row>
    <row r="26" spans="1:34" ht="16.149999999999999" customHeight="1">
      <c r="A26" s="1789"/>
      <c r="B26" s="1789"/>
      <c r="C26" s="1506" t="s">
        <v>4449</v>
      </c>
      <c r="D26" s="1513" t="s">
        <v>4431</v>
      </c>
      <c r="E26" s="1514" t="s">
        <v>4480</v>
      </c>
      <c r="F26" s="1514" t="s">
        <v>4481</v>
      </c>
      <c r="G26" s="1514" t="s">
        <v>4482</v>
      </c>
      <c r="H26" s="1515" t="s">
        <v>4483</v>
      </c>
      <c r="I26" s="1516" t="s">
        <v>4484</v>
      </c>
      <c r="J26" s="1516" t="s">
        <v>4485</v>
      </c>
      <c r="K26" s="1516" t="s">
        <v>4486</v>
      </c>
      <c r="L26" s="1517" t="s">
        <v>4487</v>
      </c>
      <c r="M26" s="1502"/>
      <c r="N26" s="1502"/>
      <c r="O26" s="1503"/>
      <c r="P26" s="1502"/>
      <c r="Q26" s="1512"/>
      <c r="R26" s="1502"/>
      <c r="S26" s="1502"/>
      <c r="T26" s="1502"/>
      <c r="U26" s="1503"/>
      <c r="V26" s="972"/>
      <c r="W26" s="972"/>
      <c r="X26" s="972"/>
      <c r="Y26" s="972"/>
      <c r="Z26" s="972"/>
      <c r="AA26" s="972"/>
      <c r="AB26" s="972"/>
      <c r="AC26" s="972"/>
      <c r="AD26" s="972"/>
      <c r="AE26" s="969"/>
      <c r="AF26" s="969"/>
      <c r="AG26" s="969"/>
      <c r="AH26" s="952">
        <f t="shared" si="0"/>
        <v>9</v>
      </c>
    </row>
    <row r="27" spans="1:34" ht="16.149999999999999" customHeight="1">
      <c r="A27" s="1789"/>
      <c r="B27" s="1789"/>
      <c r="C27" s="1506" t="s">
        <v>4457</v>
      </c>
      <c r="D27" s="1505"/>
      <c r="E27" s="1505"/>
      <c r="F27" s="1504"/>
      <c r="G27" s="1504"/>
      <c r="H27" s="1504"/>
      <c r="I27" s="1504"/>
      <c r="J27" s="1504"/>
      <c r="K27" s="1504"/>
      <c r="L27" s="1502"/>
      <c r="M27" s="1502"/>
      <c r="N27" s="1502"/>
      <c r="O27" s="1503"/>
      <c r="P27" s="1502"/>
      <c r="Q27" s="1512"/>
      <c r="R27" s="1502"/>
      <c r="S27" s="1502"/>
      <c r="T27" s="1502"/>
      <c r="U27" s="1503"/>
      <c r="V27" s="972"/>
      <c r="W27" s="972"/>
      <c r="X27" s="972"/>
      <c r="Y27" s="972"/>
      <c r="Z27" s="972"/>
      <c r="AA27" s="972"/>
      <c r="AB27" s="972"/>
      <c r="AC27" s="972"/>
      <c r="AD27" s="972"/>
      <c r="AE27" s="969"/>
      <c r="AF27" s="969"/>
      <c r="AG27" s="969"/>
      <c r="AH27" s="952">
        <f t="shared" si="0"/>
        <v>0</v>
      </c>
    </row>
    <row r="28" spans="1:34" ht="16.149999999999999" customHeight="1">
      <c r="A28" s="1789"/>
      <c r="B28" s="1794"/>
      <c r="C28" s="1510" t="s">
        <v>4458</v>
      </c>
      <c r="D28" s="1505"/>
      <c r="E28" s="1505"/>
      <c r="F28" s="1504"/>
      <c r="G28" s="1504"/>
      <c r="H28" s="1504"/>
      <c r="I28" s="1504"/>
      <c r="J28" s="1504"/>
      <c r="K28" s="1504"/>
      <c r="L28" s="1502"/>
      <c r="M28" s="1502"/>
      <c r="N28" s="1502"/>
      <c r="O28" s="1503"/>
      <c r="P28" s="1502"/>
      <c r="Q28" s="1512"/>
      <c r="R28" s="1502"/>
      <c r="S28" s="1502"/>
      <c r="T28" s="1502"/>
      <c r="U28" s="1503"/>
      <c r="V28" s="972"/>
      <c r="W28" s="972"/>
      <c r="X28" s="972"/>
      <c r="Y28" s="972"/>
      <c r="Z28" s="972"/>
      <c r="AA28" s="972"/>
      <c r="AB28" s="972"/>
      <c r="AC28" s="972"/>
      <c r="AD28" s="972"/>
      <c r="AE28" s="969"/>
      <c r="AF28" s="969"/>
      <c r="AG28" s="969"/>
      <c r="AH28" s="952">
        <f t="shared" si="0"/>
        <v>0</v>
      </c>
    </row>
    <row r="29" spans="1:34" ht="16.149999999999999" customHeight="1">
      <c r="A29" s="1789"/>
      <c r="B29" s="1788" t="s">
        <v>4488</v>
      </c>
      <c r="C29" s="1250" t="s">
        <v>4145</v>
      </c>
      <c r="D29" s="1501" t="s">
        <v>4431</v>
      </c>
      <c r="E29" s="1501" t="s">
        <v>4432</v>
      </c>
      <c r="F29" s="1501" t="s">
        <v>4433</v>
      </c>
      <c r="G29" s="1501" t="s">
        <v>4442</v>
      </c>
      <c r="H29" s="1501" t="s">
        <v>4489</v>
      </c>
      <c r="I29" s="1501" t="s">
        <v>4471</v>
      </c>
      <c r="J29" s="1501" t="s">
        <v>4472</v>
      </c>
      <c r="K29" s="1511"/>
      <c r="L29" s="1502"/>
      <c r="M29" s="1502"/>
      <c r="N29" s="1502"/>
      <c r="O29" s="1503"/>
      <c r="P29" s="1502"/>
      <c r="Q29" s="1512"/>
      <c r="R29" s="1502"/>
      <c r="S29" s="1502"/>
      <c r="T29" s="1502"/>
      <c r="U29" s="1503"/>
      <c r="V29" s="972"/>
      <c r="W29" s="972"/>
      <c r="X29" s="972"/>
      <c r="Y29" s="972"/>
      <c r="Z29" s="972"/>
      <c r="AA29" s="972"/>
      <c r="AB29" s="972"/>
      <c r="AC29" s="972"/>
      <c r="AD29" s="972"/>
      <c r="AE29" s="969"/>
      <c r="AF29" s="969"/>
      <c r="AG29" s="969"/>
      <c r="AH29" s="952">
        <f t="shared" si="0"/>
        <v>7</v>
      </c>
    </row>
    <row r="30" spans="1:34" ht="16.149999999999999" customHeight="1">
      <c r="A30" s="1789"/>
      <c r="B30" s="1789"/>
      <c r="C30" s="1506" t="s">
        <v>3801</v>
      </c>
      <c r="D30" s="1505"/>
      <c r="E30" s="1505"/>
      <c r="F30" s="1511"/>
      <c r="G30" s="1511"/>
      <c r="H30" s="1511"/>
      <c r="I30" s="1511"/>
      <c r="J30" s="1511"/>
      <c r="K30" s="1511"/>
      <c r="L30" s="1502"/>
      <c r="M30" s="1502"/>
      <c r="N30" s="1502"/>
      <c r="O30" s="1503"/>
      <c r="P30" s="1502"/>
      <c r="Q30" s="1512"/>
      <c r="R30" s="1502"/>
      <c r="S30" s="1502"/>
      <c r="T30" s="1502"/>
      <c r="U30" s="1503"/>
      <c r="V30" s="972"/>
      <c r="W30" s="972"/>
      <c r="X30" s="972"/>
      <c r="Y30" s="972"/>
      <c r="Z30" s="972"/>
      <c r="AA30" s="972"/>
      <c r="AB30" s="972"/>
      <c r="AC30" s="972"/>
      <c r="AD30" s="972"/>
      <c r="AE30" s="969"/>
      <c r="AF30" s="969"/>
      <c r="AG30" s="969"/>
      <c r="AH30" s="952">
        <f t="shared" si="0"/>
        <v>0</v>
      </c>
    </row>
    <row r="31" spans="1:34" ht="16.149999999999999" customHeight="1">
      <c r="A31" s="1789"/>
      <c r="B31" s="1789"/>
      <c r="C31" s="1506" t="s">
        <v>3802</v>
      </c>
      <c r="D31" s="1505"/>
      <c r="E31" s="1505"/>
      <c r="F31" s="1511"/>
      <c r="G31" s="1511"/>
      <c r="H31" s="1511"/>
      <c r="I31" s="1511"/>
      <c r="J31" s="1511"/>
      <c r="K31" s="1511"/>
      <c r="L31" s="1502"/>
      <c r="M31" s="1502"/>
      <c r="N31" s="1502"/>
      <c r="O31" s="1503"/>
      <c r="P31" s="1502"/>
      <c r="Q31" s="1512"/>
      <c r="R31" s="1502"/>
      <c r="S31" s="1502"/>
      <c r="T31" s="1502"/>
      <c r="U31" s="1503"/>
      <c r="V31" s="972"/>
      <c r="W31" s="972"/>
      <c r="X31" s="972"/>
      <c r="Y31" s="972"/>
      <c r="Z31" s="972"/>
      <c r="AA31" s="972"/>
      <c r="AB31" s="972"/>
      <c r="AC31" s="972"/>
      <c r="AD31" s="972"/>
      <c r="AE31" s="969"/>
      <c r="AF31" s="969"/>
      <c r="AG31" s="969"/>
      <c r="AH31" s="952">
        <f t="shared" si="0"/>
        <v>0</v>
      </c>
    </row>
    <row r="32" spans="1:34" ht="16.149999999999999" customHeight="1">
      <c r="A32" s="1789"/>
      <c r="B32" s="1789"/>
      <c r="C32" s="1506" t="s">
        <v>4446</v>
      </c>
      <c r="D32" s="1505"/>
      <c r="E32" s="1505"/>
      <c r="F32" s="1511"/>
      <c r="G32" s="1511"/>
      <c r="H32" s="1511"/>
      <c r="I32" s="1511"/>
      <c r="J32" s="1511"/>
      <c r="K32" s="1511"/>
      <c r="L32" s="1502"/>
      <c r="M32" s="1502"/>
      <c r="N32" s="1502"/>
      <c r="O32" s="1503"/>
      <c r="P32" s="1502"/>
      <c r="Q32" s="1512"/>
      <c r="R32" s="1502"/>
      <c r="S32" s="1502"/>
      <c r="T32" s="1502"/>
      <c r="U32" s="1503"/>
      <c r="V32" s="972"/>
      <c r="W32" s="972"/>
      <c r="X32" s="972"/>
      <c r="Y32" s="972"/>
      <c r="Z32" s="972"/>
      <c r="AA32" s="972"/>
      <c r="AB32" s="972"/>
      <c r="AC32" s="972"/>
      <c r="AD32" s="972"/>
      <c r="AE32" s="969"/>
      <c r="AF32" s="969"/>
      <c r="AG32" s="969"/>
      <c r="AH32" s="952">
        <f t="shared" si="0"/>
        <v>0</v>
      </c>
    </row>
    <row r="33" spans="1:34" ht="16.149999999999999" customHeight="1">
      <c r="A33" s="1789"/>
      <c r="B33" s="1789"/>
      <c r="C33" s="1506" t="s">
        <v>4447</v>
      </c>
      <c r="D33" s="1505"/>
      <c r="E33" s="1505"/>
      <c r="F33" s="1511"/>
      <c r="G33" s="1511"/>
      <c r="H33" s="1511"/>
      <c r="I33" s="1511"/>
      <c r="J33" s="1511"/>
      <c r="K33" s="1511"/>
      <c r="L33" s="1502"/>
      <c r="M33" s="1502"/>
      <c r="N33" s="1502"/>
      <c r="O33" s="1503"/>
      <c r="P33" s="1502"/>
      <c r="Q33" s="1512"/>
      <c r="R33" s="1502"/>
      <c r="S33" s="1502"/>
      <c r="T33" s="1502"/>
      <c r="U33" s="1503"/>
      <c r="V33" s="972"/>
      <c r="W33" s="972"/>
      <c r="X33" s="972"/>
      <c r="Y33" s="972"/>
      <c r="Z33" s="972"/>
      <c r="AA33" s="972"/>
      <c r="AB33" s="972"/>
      <c r="AC33" s="972"/>
      <c r="AD33" s="972"/>
      <c r="AE33" s="969"/>
      <c r="AF33" s="969"/>
      <c r="AG33" s="969"/>
      <c r="AH33" s="952">
        <f t="shared" si="0"/>
        <v>0</v>
      </c>
    </row>
    <row r="34" spans="1:34" ht="16.149999999999999" customHeight="1">
      <c r="A34" s="1789"/>
      <c r="B34" s="1789"/>
      <c r="C34" s="1506" t="s">
        <v>4448</v>
      </c>
      <c r="D34" s="1505"/>
      <c r="E34" s="1505"/>
      <c r="F34" s="1511"/>
      <c r="G34" s="1511"/>
      <c r="H34" s="1511"/>
      <c r="I34" s="1511"/>
      <c r="J34" s="1511"/>
      <c r="K34" s="1511"/>
      <c r="L34" s="1502"/>
      <c r="M34" s="1502"/>
      <c r="N34" s="1502"/>
      <c r="O34" s="1503"/>
      <c r="P34" s="1502"/>
      <c r="Q34" s="1512"/>
      <c r="R34" s="1502"/>
      <c r="S34" s="1502"/>
      <c r="T34" s="1502"/>
      <c r="U34" s="1503"/>
      <c r="V34" s="972"/>
      <c r="W34" s="972"/>
      <c r="X34" s="972"/>
      <c r="Y34" s="972"/>
      <c r="Z34" s="972"/>
      <c r="AA34" s="972"/>
      <c r="AB34" s="972"/>
      <c r="AC34" s="972"/>
      <c r="AD34" s="972"/>
      <c r="AE34" s="969"/>
      <c r="AF34" s="969"/>
      <c r="AG34" s="969"/>
      <c r="AH34" s="952">
        <f t="shared" si="0"/>
        <v>0</v>
      </c>
    </row>
    <row r="35" spans="1:34" ht="16.149999999999999" customHeight="1">
      <c r="A35" s="1789"/>
      <c r="B35" s="1789"/>
      <c r="C35" s="1506" t="s">
        <v>4449</v>
      </c>
      <c r="D35" s="1505"/>
      <c r="E35" s="1505"/>
      <c r="F35" s="1511"/>
      <c r="G35" s="1511"/>
      <c r="H35" s="1511"/>
      <c r="I35" s="1511"/>
      <c r="J35" s="1511"/>
      <c r="K35" s="1511"/>
      <c r="L35" s="1502"/>
      <c r="M35" s="1502"/>
      <c r="N35" s="1502"/>
      <c r="O35" s="1503"/>
      <c r="P35" s="1502"/>
      <c r="Q35" s="1512"/>
      <c r="R35" s="1502"/>
      <c r="S35" s="1502"/>
      <c r="T35" s="1502"/>
      <c r="U35" s="1503"/>
      <c r="V35" s="972"/>
      <c r="W35" s="972"/>
      <c r="X35" s="972"/>
      <c r="Y35" s="972"/>
      <c r="Z35" s="972"/>
      <c r="AA35" s="972"/>
      <c r="AB35" s="972"/>
      <c r="AC35" s="972"/>
      <c r="AD35" s="972"/>
      <c r="AE35" s="969"/>
      <c r="AF35" s="969"/>
      <c r="AG35" s="969"/>
      <c r="AH35" s="952">
        <f t="shared" si="0"/>
        <v>0</v>
      </c>
    </row>
    <row r="36" spans="1:34" ht="16.149999999999999" customHeight="1">
      <c r="A36" s="1789"/>
      <c r="B36" s="1789"/>
      <c r="C36" s="1506" t="s">
        <v>4457</v>
      </c>
      <c r="D36" s="1505"/>
      <c r="E36" s="1505"/>
      <c r="F36" s="1511"/>
      <c r="G36" s="1511"/>
      <c r="H36" s="1511"/>
      <c r="I36" s="1511"/>
      <c r="J36" s="1511"/>
      <c r="K36" s="1511"/>
      <c r="L36" s="1502"/>
      <c r="M36" s="1502"/>
      <c r="N36" s="1502"/>
      <c r="O36" s="1503"/>
      <c r="P36" s="1502"/>
      <c r="Q36" s="1512"/>
      <c r="R36" s="1502"/>
      <c r="S36" s="1502"/>
      <c r="T36" s="1502"/>
      <c r="U36" s="1503"/>
      <c r="V36" s="972"/>
      <c r="W36" s="972"/>
      <c r="X36" s="972"/>
      <c r="Y36" s="972"/>
      <c r="Z36" s="972"/>
      <c r="AA36" s="972"/>
      <c r="AB36" s="972"/>
      <c r="AC36" s="972"/>
      <c r="AD36" s="972"/>
      <c r="AE36" s="969"/>
      <c r="AF36" s="969"/>
      <c r="AG36" s="969"/>
      <c r="AH36" s="952">
        <f t="shared" si="0"/>
        <v>0</v>
      </c>
    </row>
    <row r="37" spans="1:34" ht="16.149999999999999" customHeight="1">
      <c r="A37" s="1789"/>
      <c r="B37" s="1794"/>
      <c r="C37" s="1510" t="s">
        <v>4458</v>
      </c>
      <c r="D37" s="1505"/>
      <c r="E37" s="1505"/>
      <c r="F37" s="1511"/>
      <c r="G37" s="1511"/>
      <c r="H37" s="1511"/>
      <c r="I37" s="1511"/>
      <c r="J37" s="1511"/>
      <c r="K37" s="1511"/>
      <c r="L37" s="1502"/>
      <c r="M37" s="1502"/>
      <c r="N37" s="1502"/>
      <c r="O37" s="1503"/>
      <c r="P37" s="1502"/>
      <c r="Q37" s="1512"/>
      <c r="R37" s="1502"/>
      <c r="S37" s="1502"/>
      <c r="T37" s="1502"/>
      <c r="U37" s="1503"/>
      <c r="V37" s="972"/>
      <c r="W37" s="972"/>
      <c r="X37" s="972"/>
      <c r="Y37" s="972"/>
      <c r="Z37" s="972"/>
      <c r="AA37" s="972"/>
      <c r="AB37" s="972"/>
      <c r="AC37" s="972"/>
      <c r="AD37" s="972"/>
      <c r="AE37" s="969"/>
      <c r="AF37" s="969"/>
      <c r="AG37" s="969"/>
      <c r="AH37" s="952">
        <f t="shared" si="0"/>
        <v>0</v>
      </c>
    </row>
    <row r="38" spans="1:34" ht="16.149999999999999" customHeight="1">
      <c r="A38" s="1789"/>
      <c r="B38" s="1788" t="s">
        <v>4490</v>
      </c>
      <c r="C38" s="1250" t="s">
        <v>4145</v>
      </c>
      <c r="D38" s="1518"/>
      <c r="E38" s="1518"/>
      <c r="F38" s="1511"/>
      <c r="G38" s="1511"/>
      <c r="H38" s="1511"/>
      <c r="I38" s="1511"/>
      <c r="J38" s="1511"/>
      <c r="K38" s="1511"/>
      <c r="L38" s="1502"/>
      <c r="M38" s="1502"/>
      <c r="N38" s="1502"/>
      <c r="O38" s="1503"/>
      <c r="P38" s="1502"/>
      <c r="Q38" s="1512"/>
      <c r="R38" s="1502"/>
      <c r="S38" s="1502"/>
      <c r="T38" s="1502"/>
      <c r="U38" s="1503"/>
      <c r="V38" s="972"/>
      <c r="W38" s="972"/>
      <c r="X38" s="972"/>
      <c r="Y38" s="972"/>
      <c r="Z38" s="972"/>
      <c r="AA38" s="972"/>
      <c r="AB38" s="972"/>
      <c r="AC38" s="972"/>
      <c r="AD38" s="972"/>
      <c r="AE38" s="969"/>
      <c r="AF38" s="969"/>
      <c r="AG38" s="969"/>
      <c r="AH38" s="952">
        <f t="shared" si="0"/>
        <v>0</v>
      </c>
    </row>
    <row r="39" spans="1:34" ht="16.149999999999999" customHeight="1">
      <c r="A39" s="1789"/>
      <c r="B39" s="1789"/>
      <c r="C39" s="1506" t="s">
        <v>3801</v>
      </c>
      <c r="D39" s="1518"/>
      <c r="E39" s="1518"/>
      <c r="F39" s="1511"/>
      <c r="G39" s="1511"/>
      <c r="H39" s="1511"/>
      <c r="I39" s="1511"/>
      <c r="J39" s="1511"/>
      <c r="K39" s="1511"/>
      <c r="L39" s="1502"/>
      <c r="M39" s="1502"/>
      <c r="N39" s="1502"/>
      <c r="O39" s="1503"/>
      <c r="P39" s="1502"/>
      <c r="Q39" s="1512"/>
      <c r="R39" s="1502"/>
      <c r="S39" s="1502"/>
      <c r="T39" s="1502"/>
      <c r="U39" s="1503"/>
      <c r="V39" s="972"/>
      <c r="W39" s="972"/>
      <c r="X39" s="972"/>
      <c r="Y39" s="972"/>
      <c r="Z39" s="972"/>
      <c r="AA39" s="972"/>
      <c r="AB39" s="972"/>
      <c r="AC39" s="972"/>
      <c r="AD39" s="972"/>
      <c r="AE39" s="969"/>
      <c r="AF39" s="969"/>
      <c r="AG39" s="969"/>
      <c r="AH39" s="952">
        <f t="shared" si="0"/>
        <v>0</v>
      </c>
    </row>
    <row r="40" spans="1:34" ht="16.149999999999999" customHeight="1">
      <c r="A40" s="1789"/>
      <c r="B40" s="1789"/>
      <c r="C40" s="1506" t="s">
        <v>3802</v>
      </c>
      <c r="D40" s="1518"/>
      <c r="E40" s="1518"/>
      <c r="F40" s="1511"/>
      <c r="G40" s="1511"/>
      <c r="H40" s="1511"/>
      <c r="I40" s="1511"/>
      <c r="J40" s="1511"/>
      <c r="K40" s="1511"/>
      <c r="L40" s="1502"/>
      <c r="M40" s="1502"/>
      <c r="N40" s="1502"/>
      <c r="O40" s="1503"/>
      <c r="P40" s="1502"/>
      <c r="Q40" s="1512"/>
      <c r="R40" s="1502"/>
      <c r="S40" s="1502"/>
      <c r="T40" s="1502"/>
      <c r="U40" s="1503"/>
      <c r="V40" s="972"/>
      <c r="W40" s="972"/>
      <c r="X40" s="972"/>
      <c r="Y40" s="972"/>
      <c r="Z40" s="972"/>
      <c r="AA40" s="972"/>
      <c r="AB40" s="972"/>
      <c r="AC40" s="972"/>
      <c r="AD40" s="972"/>
      <c r="AE40" s="969"/>
      <c r="AF40" s="969"/>
      <c r="AG40" s="969"/>
      <c r="AH40" s="952">
        <f t="shared" si="0"/>
        <v>0</v>
      </c>
    </row>
    <row r="41" spans="1:34" ht="16.149999999999999" customHeight="1">
      <c r="A41" s="1789"/>
      <c r="B41" s="1789"/>
      <c r="C41" s="1506" t="s">
        <v>4446</v>
      </c>
      <c r="D41" s="1518"/>
      <c r="E41" s="1518"/>
      <c r="F41" s="1511"/>
      <c r="G41" s="1511"/>
      <c r="H41" s="1511"/>
      <c r="I41" s="1511"/>
      <c r="J41" s="1511"/>
      <c r="K41" s="1511"/>
      <c r="L41" s="1502"/>
      <c r="M41" s="1502"/>
      <c r="N41" s="1502"/>
      <c r="O41" s="1503"/>
      <c r="P41" s="1502"/>
      <c r="Q41" s="1512"/>
      <c r="R41" s="1502"/>
      <c r="S41" s="1502"/>
      <c r="T41" s="1502"/>
      <c r="U41" s="1503"/>
      <c r="V41" s="972"/>
      <c r="W41" s="972"/>
      <c r="X41" s="972"/>
      <c r="Y41" s="972"/>
      <c r="Z41" s="972"/>
      <c r="AA41" s="972"/>
      <c r="AB41" s="972"/>
      <c r="AC41" s="972"/>
      <c r="AD41" s="972"/>
      <c r="AE41" s="969"/>
      <c r="AF41" s="969"/>
      <c r="AG41" s="969"/>
      <c r="AH41" s="952">
        <f t="shared" si="0"/>
        <v>0</v>
      </c>
    </row>
    <row r="42" spans="1:34" ht="16.149999999999999" customHeight="1">
      <c r="A42" s="1789"/>
      <c r="B42" s="1789"/>
      <c r="C42" s="1506" t="s">
        <v>4447</v>
      </c>
      <c r="D42" s="1518"/>
      <c r="E42" s="1518"/>
      <c r="F42" s="1511"/>
      <c r="G42" s="1511"/>
      <c r="H42" s="1511"/>
      <c r="I42" s="1511"/>
      <c r="J42" s="1511"/>
      <c r="K42" s="1511"/>
      <c r="L42" s="1502"/>
      <c r="M42" s="1502"/>
      <c r="N42" s="1502"/>
      <c r="O42" s="1503"/>
      <c r="P42" s="1502"/>
      <c r="Q42" s="1512"/>
      <c r="R42" s="1502"/>
      <c r="S42" s="1502"/>
      <c r="T42" s="1502"/>
      <c r="U42" s="1503"/>
      <c r="V42" s="972"/>
      <c r="W42" s="972"/>
      <c r="X42" s="972"/>
      <c r="Y42" s="972"/>
      <c r="Z42" s="972"/>
      <c r="AA42" s="972"/>
      <c r="AB42" s="972"/>
      <c r="AC42" s="972"/>
      <c r="AD42" s="972"/>
      <c r="AE42" s="969"/>
      <c r="AF42" s="969"/>
      <c r="AG42" s="969"/>
      <c r="AH42" s="952">
        <f t="shared" si="0"/>
        <v>0</v>
      </c>
    </row>
    <row r="43" spans="1:34" ht="16.149999999999999" customHeight="1">
      <c r="A43" s="1789"/>
      <c r="B43" s="1789"/>
      <c r="C43" s="1506" t="s">
        <v>4448</v>
      </c>
      <c r="D43" s="1518"/>
      <c r="E43" s="1518"/>
      <c r="F43" s="1511"/>
      <c r="G43" s="1511"/>
      <c r="H43" s="1511"/>
      <c r="I43" s="1511"/>
      <c r="J43" s="1511"/>
      <c r="K43" s="1511"/>
      <c r="L43" s="1502"/>
      <c r="M43" s="1502"/>
      <c r="N43" s="1502"/>
      <c r="O43" s="1503"/>
      <c r="P43" s="1502"/>
      <c r="Q43" s="1512"/>
      <c r="R43" s="1502"/>
      <c r="S43" s="1502"/>
      <c r="T43" s="1502"/>
      <c r="U43" s="1503"/>
      <c r="V43" s="972"/>
      <c r="W43" s="972"/>
      <c r="X43" s="972"/>
      <c r="Y43" s="972"/>
      <c r="Z43" s="972"/>
      <c r="AA43" s="972"/>
      <c r="AB43" s="972"/>
      <c r="AC43" s="972"/>
      <c r="AD43" s="972"/>
      <c r="AE43" s="969"/>
      <c r="AF43" s="969"/>
      <c r="AG43" s="969"/>
      <c r="AH43" s="952">
        <f t="shared" si="0"/>
        <v>0</v>
      </c>
    </row>
    <row r="44" spans="1:34" ht="16.149999999999999" customHeight="1">
      <c r="A44" s="1789"/>
      <c r="B44" s="1789"/>
      <c r="C44" s="1506" t="s">
        <v>4449</v>
      </c>
      <c r="D44" s="1513"/>
      <c r="E44" s="1514"/>
      <c r="F44" s="1514"/>
      <c r="G44" s="1514"/>
      <c r="H44" s="1515"/>
      <c r="I44" s="1516"/>
      <c r="J44" s="1516"/>
      <c r="K44" s="1516"/>
      <c r="L44" s="1517"/>
      <c r="M44" s="1502"/>
      <c r="N44" s="1502"/>
      <c r="O44" s="1503"/>
      <c r="P44" s="1502"/>
      <c r="Q44" s="1512"/>
      <c r="R44" s="1502"/>
      <c r="S44" s="1502"/>
      <c r="T44" s="1502"/>
      <c r="U44" s="1503"/>
      <c r="V44" s="972"/>
      <c r="W44" s="972"/>
      <c r="X44" s="972"/>
      <c r="Y44" s="972"/>
      <c r="Z44" s="972"/>
      <c r="AA44" s="972"/>
      <c r="AB44" s="972"/>
      <c r="AC44" s="972"/>
      <c r="AD44" s="972"/>
      <c r="AE44" s="969"/>
      <c r="AF44" s="969"/>
      <c r="AG44" s="969"/>
      <c r="AH44" s="952">
        <f t="shared" si="0"/>
        <v>0</v>
      </c>
    </row>
    <row r="45" spans="1:34" ht="16.149999999999999" customHeight="1">
      <c r="A45" s="1789"/>
      <c r="B45" s="1789"/>
      <c r="C45" s="1506" t="s">
        <v>4457</v>
      </c>
      <c r="D45" s="1518"/>
      <c r="E45" s="1518"/>
      <c r="F45" s="1511"/>
      <c r="G45" s="1511"/>
      <c r="H45" s="1511"/>
      <c r="I45" s="1511"/>
      <c r="J45" s="1511"/>
      <c r="K45" s="1511"/>
      <c r="L45" s="1502"/>
      <c r="M45" s="1502"/>
      <c r="N45" s="1502"/>
      <c r="O45" s="1503"/>
      <c r="P45" s="1502"/>
      <c r="Q45" s="1512"/>
      <c r="R45" s="1502"/>
      <c r="S45" s="1502"/>
      <c r="T45" s="1502"/>
      <c r="U45" s="1503"/>
      <c r="V45" s="972"/>
      <c r="W45" s="972"/>
      <c r="X45" s="972"/>
      <c r="Y45" s="972"/>
      <c r="Z45" s="972"/>
      <c r="AA45" s="972"/>
      <c r="AB45" s="972"/>
      <c r="AC45" s="972"/>
      <c r="AD45" s="972"/>
      <c r="AE45" s="969"/>
      <c r="AF45" s="969"/>
      <c r="AG45" s="969"/>
      <c r="AH45" s="952">
        <f t="shared" si="0"/>
        <v>0</v>
      </c>
    </row>
    <row r="46" spans="1:34" ht="16.149999999999999" customHeight="1">
      <c r="A46" s="1789"/>
      <c r="B46" s="1794"/>
      <c r="C46" s="1510" t="s">
        <v>4458</v>
      </c>
      <c r="D46" s="1518"/>
      <c r="E46" s="1518"/>
      <c r="F46" s="1511"/>
      <c r="G46" s="1511"/>
      <c r="H46" s="1511"/>
      <c r="I46" s="1511"/>
      <c r="J46" s="1511"/>
      <c r="K46" s="1511"/>
      <c r="L46" s="1502"/>
      <c r="M46" s="1502"/>
      <c r="N46" s="1502"/>
      <c r="O46" s="1503"/>
      <c r="P46" s="1502"/>
      <c r="Q46" s="1512"/>
      <c r="R46" s="1502"/>
      <c r="S46" s="1502"/>
      <c r="T46" s="1502"/>
      <c r="U46" s="1503"/>
      <c r="V46" s="972"/>
      <c r="W46" s="972"/>
      <c r="X46" s="972"/>
      <c r="Y46" s="972"/>
      <c r="Z46" s="972"/>
      <c r="AA46" s="972"/>
      <c r="AB46" s="972"/>
      <c r="AC46" s="972"/>
      <c r="AD46" s="972"/>
      <c r="AE46" s="969"/>
      <c r="AF46" s="969"/>
      <c r="AG46" s="969"/>
      <c r="AH46" s="952">
        <f t="shared" si="0"/>
        <v>0</v>
      </c>
    </row>
    <row r="47" spans="1:34" ht="16.149999999999999" customHeight="1">
      <c r="A47" s="1789"/>
      <c r="B47" s="1788" t="s">
        <v>4491</v>
      </c>
      <c r="C47" s="1250" t="s">
        <v>4145</v>
      </c>
      <c r="D47" s="1501" t="s">
        <v>4431</v>
      </c>
      <c r="E47" s="1501" t="s">
        <v>4432</v>
      </c>
      <c r="F47" s="1501" t="s">
        <v>4468</v>
      </c>
      <c r="G47" s="1501" t="s">
        <v>4492</v>
      </c>
      <c r="H47" s="1501" t="s">
        <v>4469</v>
      </c>
      <c r="I47" s="1501" t="s">
        <v>4470</v>
      </c>
      <c r="J47" s="1501" t="s">
        <v>4493</v>
      </c>
      <c r="K47" s="1501" t="s">
        <v>4451</v>
      </c>
      <c r="L47" s="1501" t="s">
        <v>4471</v>
      </c>
      <c r="M47" s="1501" t="s">
        <v>4472</v>
      </c>
      <c r="N47" s="1502"/>
      <c r="O47" s="1503"/>
      <c r="P47" s="1502"/>
      <c r="Q47" s="1512"/>
      <c r="R47" s="1502"/>
      <c r="S47" s="1502"/>
      <c r="T47" s="1502"/>
      <c r="U47" s="1503"/>
      <c r="V47" s="972"/>
      <c r="W47" s="972"/>
      <c r="X47" s="972"/>
      <c r="Y47" s="972"/>
      <c r="Z47" s="972"/>
      <c r="AA47" s="972"/>
      <c r="AB47" s="972"/>
      <c r="AC47" s="972"/>
      <c r="AD47" s="972"/>
      <c r="AE47" s="969"/>
      <c r="AF47" s="969"/>
      <c r="AG47" s="969"/>
      <c r="AH47" s="952">
        <f t="shared" si="0"/>
        <v>10</v>
      </c>
    </row>
    <row r="48" spans="1:34" ht="16.149999999999999" customHeight="1">
      <c r="A48" s="1789"/>
      <c r="B48" s="1789"/>
      <c r="C48" s="1506" t="s">
        <v>3801</v>
      </c>
      <c r="D48" s="1505"/>
      <c r="E48" s="1505"/>
      <c r="F48" s="1511"/>
      <c r="G48" s="1511"/>
      <c r="H48" s="1511"/>
      <c r="I48" s="1511"/>
      <c r="J48" s="1511"/>
      <c r="K48" s="1511"/>
      <c r="L48" s="1502"/>
      <c r="M48" s="1502"/>
      <c r="N48" s="1502"/>
      <c r="O48" s="1503"/>
      <c r="P48" s="1502"/>
      <c r="Q48" s="1512"/>
      <c r="R48" s="1502"/>
      <c r="S48" s="1502"/>
      <c r="T48" s="1502"/>
      <c r="U48" s="1503"/>
      <c r="V48" s="972"/>
      <c r="W48" s="972"/>
      <c r="X48" s="972"/>
      <c r="Y48" s="972"/>
      <c r="Z48" s="972"/>
      <c r="AA48" s="972"/>
      <c r="AB48" s="972"/>
      <c r="AC48" s="972"/>
      <c r="AD48" s="972"/>
      <c r="AE48" s="969"/>
      <c r="AF48" s="969"/>
      <c r="AG48" s="969"/>
      <c r="AH48" s="952">
        <f t="shared" si="0"/>
        <v>0</v>
      </c>
    </row>
    <row r="49" spans="1:34" ht="16.149999999999999" customHeight="1">
      <c r="A49" s="1789"/>
      <c r="B49" s="1789"/>
      <c r="C49" s="1506" t="s">
        <v>3802</v>
      </c>
      <c r="D49" s="1505"/>
      <c r="E49" s="1505"/>
      <c r="F49" s="1511"/>
      <c r="G49" s="1511"/>
      <c r="H49" s="1511"/>
      <c r="I49" s="1511"/>
      <c r="J49" s="1511"/>
      <c r="K49" s="1511"/>
      <c r="L49" s="1502"/>
      <c r="M49" s="1502"/>
      <c r="N49" s="1502"/>
      <c r="O49" s="1503"/>
      <c r="P49" s="1502"/>
      <c r="Q49" s="1512"/>
      <c r="R49" s="1502"/>
      <c r="S49" s="1502"/>
      <c r="T49" s="1502"/>
      <c r="U49" s="1503"/>
      <c r="V49" s="972"/>
      <c r="W49" s="972"/>
      <c r="X49" s="972"/>
      <c r="Y49" s="972"/>
      <c r="Z49" s="972"/>
      <c r="AA49" s="972"/>
      <c r="AB49" s="972"/>
      <c r="AC49" s="972"/>
      <c r="AD49" s="972"/>
      <c r="AE49" s="969"/>
      <c r="AF49" s="969"/>
      <c r="AG49" s="969"/>
      <c r="AH49" s="952">
        <f t="shared" si="0"/>
        <v>0</v>
      </c>
    </row>
    <row r="50" spans="1:34" ht="16.149999999999999" customHeight="1">
      <c r="A50" s="1789"/>
      <c r="B50" s="1789"/>
      <c r="C50" s="1506" t="s">
        <v>4446</v>
      </c>
      <c r="D50" s="1505"/>
      <c r="E50" s="1505"/>
      <c r="F50" s="1511"/>
      <c r="G50" s="1511"/>
      <c r="H50" s="1511"/>
      <c r="I50" s="1511"/>
      <c r="J50" s="1511"/>
      <c r="K50" s="1511"/>
      <c r="L50" s="1502"/>
      <c r="M50" s="1502"/>
      <c r="N50" s="1502"/>
      <c r="O50" s="1503"/>
      <c r="P50" s="1502"/>
      <c r="Q50" s="1512"/>
      <c r="R50" s="1502"/>
      <c r="S50" s="1502"/>
      <c r="T50" s="1502"/>
      <c r="U50" s="1503"/>
      <c r="V50" s="972"/>
      <c r="W50" s="972"/>
      <c r="X50" s="972"/>
      <c r="Y50" s="972"/>
      <c r="Z50" s="972"/>
      <c r="AA50" s="972"/>
      <c r="AB50" s="972"/>
      <c r="AC50" s="972"/>
      <c r="AD50" s="972"/>
      <c r="AE50" s="969"/>
      <c r="AF50" s="969"/>
      <c r="AG50" s="969"/>
      <c r="AH50" s="952">
        <f t="shared" si="0"/>
        <v>0</v>
      </c>
    </row>
    <row r="51" spans="1:34" ht="16.149999999999999" customHeight="1">
      <c r="A51" s="1789"/>
      <c r="B51" s="1789"/>
      <c r="C51" s="1506" t="s">
        <v>4447</v>
      </c>
      <c r="D51" s="1505"/>
      <c r="E51" s="1505"/>
      <c r="F51" s="1511"/>
      <c r="G51" s="1511"/>
      <c r="H51" s="1511"/>
      <c r="I51" s="1511"/>
      <c r="J51" s="1511"/>
      <c r="K51" s="1511"/>
      <c r="L51" s="1502"/>
      <c r="M51" s="1502"/>
      <c r="N51" s="1502"/>
      <c r="O51" s="1503"/>
      <c r="P51" s="1502"/>
      <c r="Q51" s="1512"/>
      <c r="R51" s="1502"/>
      <c r="S51" s="1502"/>
      <c r="T51" s="1502"/>
      <c r="U51" s="1503"/>
      <c r="V51" s="972"/>
      <c r="W51" s="972"/>
      <c r="X51" s="972"/>
      <c r="Y51" s="972"/>
      <c r="Z51" s="972"/>
      <c r="AA51" s="972"/>
      <c r="AB51" s="972"/>
      <c r="AC51" s="972"/>
      <c r="AD51" s="972"/>
      <c r="AE51" s="969"/>
      <c r="AF51" s="969"/>
      <c r="AG51" s="969"/>
      <c r="AH51" s="952">
        <f t="shared" si="0"/>
        <v>0</v>
      </c>
    </row>
    <row r="52" spans="1:34" ht="16.149999999999999" customHeight="1">
      <c r="A52" s="1789"/>
      <c r="B52" s="1789"/>
      <c r="C52" s="1506" t="s">
        <v>4448</v>
      </c>
      <c r="D52" s="1505"/>
      <c r="E52" s="1505"/>
      <c r="F52" s="1511"/>
      <c r="G52" s="1511"/>
      <c r="H52" s="1511"/>
      <c r="I52" s="1511"/>
      <c r="J52" s="1511"/>
      <c r="K52" s="1511"/>
      <c r="L52" s="1502"/>
      <c r="M52" s="1502"/>
      <c r="N52" s="1502"/>
      <c r="O52" s="1503"/>
      <c r="P52" s="1502"/>
      <c r="Q52" s="1512"/>
      <c r="R52" s="1502"/>
      <c r="S52" s="1502"/>
      <c r="T52" s="1502"/>
      <c r="U52" s="1503"/>
      <c r="V52" s="972"/>
      <c r="W52" s="972"/>
      <c r="X52" s="972"/>
      <c r="Y52" s="972"/>
      <c r="Z52" s="972"/>
      <c r="AA52" s="972"/>
      <c r="AB52" s="972"/>
      <c r="AC52" s="972"/>
      <c r="AD52" s="972"/>
      <c r="AE52" s="969"/>
      <c r="AF52" s="969"/>
      <c r="AG52" s="969"/>
      <c r="AH52" s="952">
        <f t="shared" si="0"/>
        <v>0</v>
      </c>
    </row>
    <row r="53" spans="1:34" ht="16.149999999999999" customHeight="1">
      <c r="A53" s="1789"/>
      <c r="B53" s="1789"/>
      <c r="C53" s="1506" t="s">
        <v>4449</v>
      </c>
      <c r="D53" s="1505"/>
      <c r="E53" s="1505"/>
      <c r="F53" s="1511"/>
      <c r="G53" s="1511"/>
      <c r="H53" s="1511"/>
      <c r="I53" s="1511"/>
      <c r="J53" s="1511"/>
      <c r="K53" s="1511"/>
      <c r="L53" s="1502"/>
      <c r="M53" s="1502"/>
      <c r="N53" s="1502"/>
      <c r="O53" s="1503"/>
      <c r="P53" s="1502"/>
      <c r="Q53" s="1512"/>
      <c r="R53" s="1502"/>
      <c r="S53" s="1502"/>
      <c r="T53" s="1502"/>
      <c r="U53" s="1503"/>
      <c r="V53" s="972"/>
      <c r="W53" s="972"/>
      <c r="X53" s="972"/>
      <c r="Y53" s="972"/>
      <c r="Z53" s="972"/>
      <c r="AA53" s="972"/>
      <c r="AB53" s="972"/>
      <c r="AC53" s="972"/>
      <c r="AD53" s="972"/>
      <c r="AE53" s="969"/>
      <c r="AF53" s="969"/>
      <c r="AG53" s="969"/>
      <c r="AH53" s="952">
        <f t="shared" si="0"/>
        <v>0</v>
      </c>
    </row>
    <row r="54" spans="1:34" ht="16.149999999999999" customHeight="1">
      <c r="A54" s="1789"/>
      <c r="B54" s="1789"/>
      <c r="C54" s="1506" t="s">
        <v>4457</v>
      </c>
      <c r="D54" s="1505"/>
      <c r="E54" s="1505"/>
      <c r="F54" s="1511"/>
      <c r="G54" s="1511"/>
      <c r="H54" s="1511"/>
      <c r="I54" s="1511"/>
      <c r="J54" s="1511"/>
      <c r="K54" s="1511"/>
      <c r="L54" s="1502"/>
      <c r="M54" s="1502"/>
      <c r="N54" s="1502"/>
      <c r="O54" s="1503"/>
      <c r="P54" s="1502"/>
      <c r="Q54" s="1512"/>
      <c r="R54" s="1502"/>
      <c r="S54" s="1502"/>
      <c r="T54" s="1502"/>
      <c r="U54" s="1503"/>
      <c r="V54" s="972"/>
      <c r="W54" s="972"/>
      <c r="X54" s="972"/>
      <c r="Y54" s="972"/>
      <c r="Z54" s="972"/>
      <c r="AA54" s="972"/>
      <c r="AB54" s="972"/>
      <c r="AC54" s="972"/>
      <c r="AD54" s="972"/>
      <c r="AE54" s="969"/>
      <c r="AF54" s="969"/>
      <c r="AG54" s="969"/>
      <c r="AH54" s="952">
        <f t="shared" si="0"/>
        <v>0</v>
      </c>
    </row>
    <row r="55" spans="1:34" ht="16.149999999999999" customHeight="1">
      <c r="A55" s="1789"/>
      <c r="B55" s="1794"/>
      <c r="C55" s="1510" t="s">
        <v>4458</v>
      </c>
      <c r="D55" s="1505"/>
      <c r="E55" s="1505"/>
      <c r="F55" s="1511"/>
      <c r="G55" s="1511"/>
      <c r="H55" s="1511"/>
      <c r="I55" s="1511"/>
      <c r="J55" s="1511"/>
      <c r="K55" s="1511"/>
      <c r="L55" s="1502"/>
      <c r="M55" s="1502"/>
      <c r="N55" s="1502"/>
      <c r="O55" s="1503"/>
      <c r="P55" s="1502"/>
      <c r="Q55" s="1512"/>
      <c r="R55" s="1502"/>
      <c r="S55" s="1502"/>
      <c r="T55" s="1502"/>
      <c r="U55" s="1503"/>
      <c r="V55" s="972"/>
      <c r="W55" s="972"/>
      <c r="X55" s="972"/>
      <c r="Y55" s="972"/>
      <c r="Z55" s="972"/>
      <c r="AA55" s="972"/>
      <c r="AB55" s="972"/>
      <c r="AC55" s="972"/>
      <c r="AD55" s="972"/>
      <c r="AE55" s="969"/>
      <c r="AF55" s="969"/>
      <c r="AG55" s="969"/>
      <c r="AH55" s="952">
        <f t="shared" si="0"/>
        <v>0</v>
      </c>
    </row>
    <row r="56" spans="1:34" ht="16.149999999999999" customHeight="1">
      <c r="A56" s="1789"/>
      <c r="B56" s="1788" t="s">
        <v>4494</v>
      </c>
      <c r="C56" s="1250" t="s">
        <v>4145</v>
      </c>
      <c r="D56" s="1518"/>
      <c r="E56" s="1518"/>
      <c r="F56" s="1511"/>
      <c r="G56" s="1511"/>
      <c r="H56" s="1511"/>
      <c r="I56" s="1511"/>
      <c r="J56" s="1511"/>
      <c r="K56" s="1511"/>
      <c r="L56" s="1502"/>
      <c r="M56" s="1502"/>
      <c r="N56" s="1502"/>
      <c r="O56" s="1503"/>
      <c r="P56" s="1502"/>
      <c r="Q56" s="1512"/>
      <c r="R56" s="1502"/>
      <c r="S56" s="1502"/>
      <c r="T56" s="1502"/>
      <c r="U56" s="1503"/>
      <c r="V56" s="972"/>
      <c r="W56" s="972"/>
      <c r="X56" s="972"/>
      <c r="Y56" s="972"/>
      <c r="Z56" s="972"/>
      <c r="AA56" s="972"/>
      <c r="AB56" s="972"/>
      <c r="AC56" s="972"/>
      <c r="AD56" s="972"/>
      <c r="AE56" s="969"/>
      <c r="AF56" s="969"/>
      <c r="AG56" s="969"/>
      <c r="AH56" s="952">
        <f t="shared" si="0"/>
        <v>0</v>
      </c>
    </row>
    <row r="57" spans="1:34" ht="16.149999999999999" customHeight="1">
      <c r="A57" s="1789"/>
      <c r="B57" s="1789"/>
      <c r="C57" s="1506" t="s">
        <v>3801</v>
      </c>
      <c r="D57" s="1518"/>
      <c r="E57" s="1518"/>
      <c r="F57" s="1511"/>
      <c r="G57" s="1511"/>
      <c r="H57" s="1511"/>
      <c r="I57" s="1511"/>
      <c r="J57" s="1511"/>
      <c r="K57" s="1511"/>
      <c r="L57" s="1502"/>
      <c r="M57" s="1502"/>
      <c r="N57" s="1502"/>
      <c r="O57" s="1503"/>
      <c r="P57" s="1502"/>
      <c r="Q57" s="1512"/>
      <c r="R57" s="1502"/>
      <c r="S57" s="1502"/>
      <c r="T57" s="1502"/>
      <c r="U57" s="1503"/>
      <c r="V57" s="972"/>
      <c r="W57" s="972"/>
      <c r="X57" s="972"/>
      <c r="Y57" s="972"/>
      <c r="Z57" s="972"/>
      <c r="AA57" s="972"/>
      <c r="AB57" s="972"/>
      <c r="AC57" s="972"/>
      <c r="AD57" s="972"/>
      <c r="AE57" s="969"/>
      <c r="AF57" s="969"/>
      <c r="AG57" s="969"/>
      <c r="AH57" s="952">
        <f t="shared" si="0"/>
        <v>0</v>
      </c>
    </row>
    <row r="58" spans="1:34" ht="16.149999999999999" customHeight="1">
      <c r="A58" s="1789"/>
      <c r="B58" s="1789"/>
      <c r="C58" s="1506" t="s">
        <v>3802</v>
      </c>
      <c r="D58" s="1518"/>
      <c r="E58" s="1518"/>
      <c r="F58" s="1511"/>
      <c r="G58" s="1511"/>
      <c r="H58" s="1511"/>
      <c r="I58" s="1511"/>
      <c r="J58" s="1511"/>
      <c r="K58" s="1511"/>
      <c r="L58" s="1502"/>
      <c r="M58" s="1502"/>
      <c r="N58" s="1502"/>
      <c r="O58" s="1503"/>
      <c r="P58" s="1502"/>
      <c r="Q58" s="1512"/>
      <c r="R58" s="1502"/>
      <c r="S58" s="1502"/>
      <c r="T58" s="1502"/>
      <c r="U58" s="1503"/>
      <c r="V58" s="972"/>
      <c r="W58" s="972"/>
      <c r="X58" s="972"/>
      <c r="Y58" s="972"/>
      <c r="Z58" s="972"/>
      <c r="AA58" s="972"/>
      <c r="AB58" s="972"/>
      <c r="AC58" s="972"/>
      <c r="AD58" s="972"/>
      <c r="AE58" s="969"/>
      <c r="AF58" s="969"/>
      <c r="AG58" s="969"/>
      <c r="AH58" s="952">
        <f t="shared" si="0"/>
        <v>0</v>
      </c>
    </row>
    <row r="59" spans="1:34" ht="16.149999999999999" customHeight="1">
      <c r="A59" s="1789"/>
      <c r="B59" s="1789"/>
      <c r="C59" s="1506" t="s">
        <v>4446</v>
      </c>
      <c r="D59" s="1518"/>
      <c r="E59" s="1518"/>
      <c r="F59" s="1511"/>
      <c r="G59" s="1511"/>
      <c r="H59" s="1511"/>
      <c r="I59" s="1511"/>
      <c r="J59" s="1511"/>
      <c r="K59" s="1511"/>
      <c r="L59" s="1502"/>
      <c r="M59" s="1502"/>
      <c r="N59" s="1502"/>
      <c r="O59" s="1503"/>
      <c r="P59" s="1502"/>
      <c r="Q59" s="1512"/>
      <c r="R59" s="1502"/>
      <c r="S59" s="1502"/>
      <c r="T59" s="1502"/>
      <c r="U59" s="1503"/>
      <c r="V59" s="972"/>
      <c r="W59" s="972"/>
      <c r="X59" s="972"/>
      <c r="Y59" s="972"/>
      <c r="Z59" s="972"/>
      <c r="AA59" s="972"/>
      <c r="AB59" s="972"/>
      <c r="AC59" s="972"/>
      <c r="AD59" s="972"/>
      <c r="AE59" s="969"/>
      <c r="AF59" s="969"/>
      <c r="AG59" s="969"/>
      <c r="AH59" s="952">
        <f t="shared" si="0"/>
        <v>0</v>
      </c>
    </row>
    <row r="60" spans="1:34" ht="16.149999999999999" customHeight="1">
      <c r="A60" s="1789"/>
      <c r="B60" s="1789"/>
      <c r="C60" s="1506" t="s">
        <v>4447</v>
      </c>
      <c r="D60" s="1518"/>
      <c r="E60" s="1518"/>
      <c r="F60" s="1511"/>
      <c r="G60" s="1511"/>
      <c r="H60" s="1511"/>
      <c r="I60" s="1511"/>
      <c r="J60" s="1511"/>
      <c r="K60" s="1511"/>
      <c r="L60" s="1502"/>
      <c r="M60" s="1502"/>
      <c r="N60" s="1502"/>
      <c r="O60" s="1503"/>
      <c r="P60" s="1502"/>
      <c r="Q60" s="1512"/>
      <c r="R60" s="1502"/>
      <c r="S60" s="1502"/>
      <c r="T60" s="1502"/>
      <c r="U60" s="1503"/>
      <c r="V60" s="972"/>
      <c r="W60" s="972"/>
      <c r="X60" s="972"/>
      <c r="Y60" s="972"/>
      <c r="Z60" s="972"/>
      <c r="AA60" s="972"/>
      <c r="AB60" s="972"/>
      <c r="AC60" s="972"/>
      <c r="AD60" s="972"/>
      <c r="AE60" s="969"/>
      <c r="AF60" s="969"/>
      <c r="AG60" s="969"/>
      <c r="AH60" s="952">
        <f t="shared" si="0"/>
        <v>0</v>
      </c>
    </row>
    <row r="61" spans="1:34" ht="16.149999999999999" customHeight="1">
      <c r="A61" s="1789"/>
      <c r="B61" s="1789"/>
      <c r="C61" s="1506" t="s">
        <v>4448</v>
      </c>
      <c r="D61" s="1518"/>
      <c r="E61" s="1518"/>
      <c r="F61" s="1511"/>
      <c r="G61" s="1511"/>
      <c r="H61" s="1511"/>
      <c r="I61" s="1511"/>
      <c r="J61" s="1511"/>
      <c r="K61" s="1511"/>
      <c r="L61" s="1502"/>
      <c r="M61" s="1502"/>
      <c r="N61" s="1502"/>
      <c r="O61" s="1503"/>
      <c r="P61" s="1502"/>
      <c r="Q61" s="1512"/>
      <c r="R61" s="1502"/>
      <c r="S61" s="1502"/>
      <c r="T61" s="1502"/>
      <c r="U61" s="1503"/>
      <c r="V61" s="972"/>
      <c r="W61" s="972"/>
      <c r="X61" s="972"/>
      <c r="Y61" s="972"/>
      <c r="Z61" s="972"/>
      <c r="AA61" s="972"/>
      <c r="AB61" s="972"/>
      <c r="AC61" s="972"/>
      <c r="AD61" s="972"/>
      <c r="AE61" s="969"/>
      <c r="AF61" s="969"/>
      <c r="AG61" s="969"/>
      <c r="AH61" s="952">
        <f t="shared" si="0"/>
        <v>0</v>
      </c>
    </row>
    <row r="62" spans="1:34" ht="16.149999999999999" customHeight="1">
      <c r="A62" s="1789"/>
      <c r="B62" s="1789"/>
      <c r="C62" s="1506" t="s">
        <v>4449</v>
      </c>
      <c r="D62" s="1518"/>
      <c r="E62" s="1518"/>
      <c r="F62" s="1511"/>
      <c r="G62" s="1511"/>
      <c r="H62" s="1511"/>
      <c r="I62" s="1511"/>
      <c r="J62" s="1511"/>
      <c r="K62" s="1511"/>
      <c r="L62" s="1502"/>
      <c r="M62" s="1502"/>
      <c r="N62" s="1502"/>
      <c r="O62" s="1503"/>
      <c r="P62" s="1502"/>
      <c r="Q62" s="1512"/>
      <c r="R62" s="1502"/>
      <c r="S62" s="1502"/>
      <c r="T62" s="1502"/>
      <c r="U62" s="1503"/>
      <c r="V62" s="972"/>
      <c r="W62" s="972"/>
      <c r="X62" s="972"/>
      <c r="Y62" s="972"/>
      <c r="Z62" s="972"/>
      <c r="AA62" s="972"/>
      <c r="AB62" s="972"/>
      <c r="AC62" s="972"/>
      <c r="AD62" s="972"/>
      <c r="AE62" s="969"/>
      <c r="AF62" s="969"/>
      <c r="AG62" s="969"/>
      <c r="AH62" s="952">
        <f t="shared" si="0"/>
        <v>0</v>
      </c>
    </row>
    <row r="63" spans="1:34" ht="16.149999999999999" customHeight="1">
      <c r="A63" s="1789"/>
      <c r="B63" s="1789"/>
      <c r="C63" s="1506" t="s">
        <v>4457</v>
      </c>
      <c r="D63" s="1518"/>
      <c r="E63" s="1518"/>
      <c r="F63" s="1511"/>
      <c r="G63" s="1511"/>
      <c r="H63" s="1511"/>
      <c r="I63" s="1511"/>
      <c r="J63" s="1511"/>
      <c r="K63" s="1511"/>
      <c r="L63" s="1502"/>
      <c r="M63" s="1502"/>
      <c r="N63" s="1502"/>
      <c r="O63" s="1503"/>
      <c r="P63" s="1502"/>
      <c r="Q63" s="1512"/>
      <c r="R63" s="1502"/>
      <c r="S63" s="1502"/>
      <c r="T63" s="1502"/>
      <c r="U63" s="1503"/>
      <c r="V63" s="972"/>
      <c r="W63" s="972"/>
      <c r="X63" s="972"/>
      <c r="Y63" s="972"/>
      <c r="Z63" s="972"/>
      <c r="AA63" s="972"/>
      <c r="AB63" s="972"/>
      <c r="AC63" s="972"/>
      <c r="AD63" s="972"/>
      <c r="AE63" s="969"/>
      <c r="AF63" s="969"/>
      <c r="AG63" s="969"/>
      <c r="AH63" s="952">
        <f t="shared" si="0"/>
        <v>0</v>
      </c>
    </row>
    <row r="64" spans="1:34" ht="16.149999999999999" customHeight="1">
      <c r="A64" s="1789"/>
      <c r="B64" s="1794"/>
      <c r="C64" s="1510" t="s">
        <v>4458</v>
      </c>
      <c r="D64" s="1518"/>
      <c r="E64" s="1518"/>
      <c r="F64" s="1511"/>
      <c r="G64" s="1511"/>
      <c r="H64" s="1511"/>
      <c r="I64" s="1511"/>
      <c r="J64" s="1511"/>
      <c r="K64" s="1511"/>
      <c r="L64" s="1502"/>
      <c r="M64" s="1502"/>
      <c r="N64" s="1502"/>
      <c r="O64" s="1503"/>
      <c r="P64" s="1502"/>
      <c r="Q64" s="1512"/>
      <c r="R64" s="1502"/>
      <c r="S64" s="1502"/>
      <c r="T64" s="1502"/>
      <c r="U64" s="1503"/>
      <c r="V64" s="972"/>
      <c r="W64" s="972"/>
      <c r="X64" s="972"/>
      <c r="Y64" s="972"/>
      <c r="Z64" s="972"/>
      <c r="AA64" s="972"/>
      <c r="AB64" s="972"/>
      <c r="AC64" s="972"/>
      <c r="AD64" s="972"/>
      <c r="AE64" s="969"/>
      <c r="AF64" s="969"/>
      <c r="AG64" s="969"/>
      <c r="AH64" s="952">
        <f t="shared" si="0"/>
        <v>0</v>
      </c>
    </row>
    <row r="65" spans="1:34" ht="16.149999999999999" customHeight="1">
      <c r="A65" s="1789"/>
      <c r="B65" s="1788" t="s">
        <v>4495</v>
      </c>
      <c r="C65" s="1250" t="s">
        <v>4145</v>
      </c>
      <c r="D65" s="1518"/>
      <c r="E65" s="1518"/>
      <c r="F65" s="1511"/>
      <c r="G65" s="1511"/>
      <c r="H65" s="1511"/>
      <c r="I65" s="1511"/>
      <c r="J65" s="1504"/>
      <c r="K65" s="1504"/>
      <c r="L65" s="1502"/>
      <c r="M65" s="1502"/>
      <c r="N65" s="1502"/>
      <c r="O65" s="1503"/>
      <c r="P65" s="1502"/>
      <c r="Q65" s="1512"/>
      <c r="R65" s="1502"/>
      <c r="S65" s="1502"/>
      <c r="T65" s="1502"/>
      <c r="U65" s="1503"/>
      <c r="V65" s="972"/>
      <c r="W65" s="972"/>
      <c r="X65" s="972"/>
      <c r="Y65" s="972"/>
      <c r="Z65" s="972"/>
      <c r="AA65" s="972"/>
      <c r="AB65" s="972"/>
      <c r="AC65" s="972"/>
      <c r="AD65" s="972"/>
      <c r="AE65" s="969"/>
      <c r="AF65" s="969"/>
      <c r="AG65" s="969"/>
      <c r="AH65" s="952">
        <f t="shared" si="0"/>
        <v>0</v>
      </c>
    </row>
    <row r="66" spans="1:34" ht="16.149999999999999" customHeight="1">
      <c r="A66" s="1789"/>
      <c r="B66" s="1789"/>
      <c r="C66" s="1506" t="s">
        <v>3801</v>
      </c>
      <c r="D66" s="1518"/>
      <c r="E66" s="1518"/>
      <c r="F66" s="1511"/>
      <c r="G66" s="1511"/>
      <c r="H66" s="1511"/>
      <c r="I66" s="1511"/>
      <c r="J66" s="1504"/>
      <c r="K66" s="1504"/>
      <c r="L66" s="1502"/>
      <c r="M66" s="1502"/>
      <c r="N66" s="1502"/>
      <c r="O66" s="1503"/>
      <c r="P66" s="1502"/>
      <c r="Q66" s="1512"/>
      <c r="R66" s="1502"/>
      <c r="S66" s="1502"/>
      <c r="T66" s="1502"/>
      <c r="U66" s="1503"/>
      <c r="V66" s="972"/>
      <c r="W66" s="972"/>
      <c r="X66" s="972"/>
      <c r="Y66" s="972"/>
      <c r="Z66" s="972"/>
      <c r="AA66" s="972"/>
      <c r="AB66" s="972"/>
      <c r="AC66" s="972"/>
      <c r="AD66" s="972"/>
      <c r="AE66" s="969"/>
      <c r="AF66" s="969"/>
      <c r="AG66" s="969"/>
      <c r="AH66" s="952">
        <f t="shared" si="0"/>
        <v>0</v>
      </c>
    </row>
    <row r="67" spans="1:34" ht="16.149999999999999" customHeight="1">
      <c r="A67" s="1789"/>
      <c r="B67" s="1789"/>
      <c r="C67" s="1506" t="s">
        <v>3802</v>
      </c>
      <c r="D67" s="1518"/>
      <c r="E67" s="1518"/>
      <c r="F67" s="1511"/>
      <c r="G67" s="1511"/>
      <c r="H67" s="1511"/>
      <c r="I67" s="1511"/>
      <c r="J67" s="1504"/>
      <c r="K67" s="1504"/>
      <c r="L67" s="1502"/>
      <c r="M67" s="1502"/>
      <c r="N67" s="1502"/>
      <c r="O67" s="1503"/>
      <c r="P67" s="1502"/>
      <c r="Q67" s="1512"/>
      <c r="R67" s="1502"/>
      <c r="S67" s="1502"/>
      <c r="T67" s="1502"/>
      <c r="U67" s="1503"/>
      <c r="V67" s="972"/>
      <c r="W67" s="972"/>
      <c r="X67" s="972"/>
      <c r="Y67" s="972"/>
      <c r="Z67" s="972"/>
      <c r="AA67" s="972"/>
      <c r="AB67" s="972"/>
      <c r="AC67" s="972"/>
      <c r="AD67" s="972"/>
      <c r="AE67" s="969"/>
      <c r="AF67" s="969"/>
      <c r="AG67" s="969"/>
      <c r="AH67" s="952">
        <f t="shared" ref="AH67:AH130" si="1">COUNTA(D67:AG67)</f>
        <v>0</v>
      </c>
    </row>
    <row r="68" spans="1:34" ht="16.149999999999999" customHeight="1">
      <c r="A68" s="1789"/>
      <c r="B68" s="1789"/>
      <c r="C68" s="1506" t="s">
        <v>4446</v>
      </c>
      <c r="D68" s="1501" t="s">
        <v>4431</v>
      </c>
      <c r="E68" s="1501" t="s">
        <v>4432</v>
      </c>
      <c r="F68" s="1501" t="s">
        <v>4433</v>
      </c>
      <c r="G68" s="1501" t="s">
        <v>4496</v>
      </c>
      <c r="H68" s="1501" t="s">
        <v>4473</v>
      </c>
      <c r="I68" s="1501" t="s">
        <v>4486</v>
      </c>
      <c r="J68" s="1501" t="s">
        <v>4497</v>
      </c>
      <c r="K68" s="1504"/>
      <c r="L68" s="1502"/>
      <c r="M68" s="1502"/>
      <c r="N68" s="1502"/>
      <c r="O68" s="1503"/>
      <c r="P68" s="1502"/>
      <c r="Q68" s="1512"/>
      <c r="R68" s="1502"/>
      <c r="S68" s="1502"/>
      <c r="T68" s="1502"/>
      <c r="U68" s="1503"/>
      <c r="V68" s="972"/>
      <c r="W68" s="972"/>
      <c r="X68" s="972"/>
      <c r="Y68" s="972"/>
      <c r="Z68" s="972"/>
      <c r="AA68" s="972"/>
      <c r="AB68" s="972"/>
      <c r="AC68" s="972"/>
      <c r="AD68" s="972"/>
      <c r="AE68" s="969"/>
      <c r="AF68" s="969"/>
      <c r="AG68" s="969"/>
      <c r="AH68" s="952">
        <f t="shared" si="1"/>
        <v>7</v>
      </c>
    </row>
    <row r="69" spans="1:34" ht="16.149999999999999" customHeight="1">
      <c r="A69" s="1789"/>
      <c r="B69" s="1789"/>
      <c r="C69" s="1506" t="s">
        <v>4447</v>
      </c>
      <c r="D69" s="1518"/>
      <c r="E69" s="1518"/>
      <c r="F69" s="1511"/>
      <c r="G69" s="1511"/>
      <c r="H69" s="1511"/>
      <c r="I69" s="1511"/>
      <c r="J69" s="1504"/>
      <c r="K69" s="1504"/>
      <c r="L69" s="1502"/>
      <c r="M69" s="1502"/>
      <c r="N69" s="1502"/>
      <c r="O69" s="1503"/>
      <c r="P69" s="1502"/>
      <c r="Q69" s="1512"/>
      <c r="R69" s="1502"/>
      <c r="S69" s="1502"/>
      <c r="T69" s="1502"/>
      <c r="U69" s="1503"/>
      <c r="V69" s="972"/>
      <c r="W69" s="972"/>
      <c r="X69" s="972"/>
      <c r="Y69" s="972"/>
      <c r="Z69" s="972"/>
      <c r="AA69" s="972"/>
      <c r="AB69" s="972"/>
      <c r="AC69" s="972"/>
      <c r="AD69" s="972"/>
      <c r="AE69" s="969"/>
      <c r="AF69" s="969"/>
      <c r="AG69" s="969"/>
      <c r="AH69" s="952">
        <f t="shared" si="1"/>
        <v>0</v>
      </c>
    </row>
    <row r="70" spans="1:34" ht="16.149999999999999" customHeight="1">
      <c r="A70" s="1789"/>
      <c r="B70" s="1789"/>
      <c r="C70" s="1506" t="s">
        <v>4448</v>
      </c>
      <c r="D70" s="1518"/>
      <c r="E70" s="1518"/>
      <c r="F70" s="1511"/>
      <c r="G70" s="1511"/>
      <c r="H70" s="1511"/>
      <c r="I70" s="1511"/>
      <c r="J70" s="1504"/>
      <c r="K70" s="1504"/>
      <c r="L70" s="1502"/>
      <c r="M70" s="1502"/>
      <c r="N70" s="1502"/>
      <c r="O70" s="1503"/>
      <c r="P70" s="1502"/>
      <c r="Q70" s="1512"/>
      <c r="R70" s="1502"/>
      <c r="S70" s="1502"/>
      <c r="T70" s="1502"/>
      <c r="U70" s="1503"/>
      <c r="V70" s="972"/>
      <c r="W70" s="972"/>
      <c r="X70" s="972"/>
      <c r="Y70" s="972"/>
      <c r="Z70" s="972"/>
      <c r="AA70" s="972"/>
      <c r="AB70" s="972"/>
      <c r="AC70" s="972"/>
      <c r="AD70" s="972"/>
      <c r="AE70" s="969"/>
      <c r="AF70" s="969"/>
      <c r="AG70" s="969"/>
      <c r="AH70" s="952">
        <f t="shared" si="1"/>
        <v>0</v>
      </c>
    </row>
    <row r="71" spans="1:34" ht="16.149999999999999" customHeight="1">
      <c r="A71" s="1789"/>
      <c r="B71" s="1789"/>
      <c r="C71" s="1506" t="s">
        <v>4449</v>
      </c>
      <c r="D71" s="1518"/>
      <c r="E71" s="1518"/>
      <c r="F71" s="1511"/>
      <c r="G71" s="1511"/>
      <c r="H71" s="1511"/>
      <c r="I71" s="1511"/>
      <c r="J71" s="1504"/>
      <c r="K71" s="1504"/>
      <c r="L71" s="1502"/>
      <c r="M71" s="1502"/>
      <c r="N71" s="1502"/>
      <c r="O71" s="1503"/>
      <c r="P71" s="1502"/>
      <c r="Q71" s="1512"/>
      <c r="R71" s="1502"/>
      <c r="S71" s="1502"/>
      <c r="T71" s="1502"/>
      <c r="U71" s="1503"/>
      <c r="V71" s="972"/>
      <c r="W71" s="972"/>
      <c r="X71" s="972"/>
      <c r="Y71" s="972"/>
      <c r="Z71" s="972"/>
      <c r="AA71" s="972"/>
      <c r="AB71" s="972"/>
      <c r="AC71" s="972"/>
      <c r="AD71" s="972"/>
      <c r="AE71" s="969"/>
      <c r="AF71" s="969"/>
      <c r="AG71" s="969"/>
      <c r="AH71" s="952">
        <f t="shared" si="1"/>
        <v>0</v>
      </c>
    </row>
    <row r="72" spans="1:34" ht="16.149999999999999" customHeight="1">
      <c r="A72" s="1789"/>
      <c r="B72" s="1789"/>
      <c r="C72" s="1506" t="s">
        <v>4457</v>
      </c>
      <c r="D72" s="1518"/>
      <c r="E72" s="1518"/>
      <c r="F72" s="1511"/>
      <c r="G72" s="1511"/>
      <c r="H72" s="1511"/>
      <c r="I72" s="1511"/>
      <c r="J72" s="1504"/>
      <c r="K72" s="1504"/>
      <c r="L72" s="1502"/>
      <c r="M72" s="1502"/>
      <c r="N72" s="1502"/>
      <c r="O72" s="1503"/>
      <c r="P72" s="1502"/>
      <c r="Q72" s="1512"/>
      <c r="R72" s="1502"/>
      <c r="S72" s="1502"/>
      <c r="T72" s="1502"/>
      <c r="U72" s="1503"/>
      <c r="V72" s="972"/>
      <c r="W72" s="972"/>
      <c r="X72" s="972"/>
      <c r="Y72" s="972"/>
      <c r="Z72" s="972"/>
      <c r="AA72" s="972"/>
      <c r="AB72" s="972"/>
      <c r="AC72" s="972"/>
      <c r="AD72" s="972"/>
      <c r="AE72" s="969"/>
      <c r="AF72" s="969"/>
      <c r="AG72" s="969"/>
      <c r="AH72" s="952">
        <f t="shared" si="1"/>
        <v>0</v>
      </c>
    </row>
    <row r="73" spans="1:34" ht="16.149999999999999" customHeight="1">
      <c r="A73" s="1789"/>
      <c r="B73" s="1794"/>
      <c r="C73" s="1510" t="s">
        <v>4458</v>
      </c>
      <c r="D73" s="1518"/>
      <c r="E73" s="1518"/>
      <c r="F73" s="1511"/>
      <c r="G73" s="1511"/>
      <c r="H73" s="1511"/>
      <c r="I73" s="1511"/>
      <c r="J73" s="1504"/>
      <c r="K73" s="1504"/>
      <c r="L73" s="1502"/>
      <c r="M73" s="1502"/>
      <c r="N73" s="1502"/>
      <c r="O73" s="1503"/>
      <c r="P73" s="1502"/>
      <c r="Q73" s="1512"/>
      <c r="R73" s="1502"/>
      <c r="S73" s="1502"/>
      <c r="T73" s="1502"/>
      <c r="U73" s="1503"/>
      <c r="V73" s="972"/>
      <c r="W73" s="972"/>
      <c r="X73" s="972"/>
      <c r="Y73" s="972"/>
      <c r="Z73" s="972"/>
      <c r="AA73" s="972"/>
      <c r="AB73" s="972"/>
      <c r="AC73" s="972"/>
      <c r="AD73" s="972"/>
      <c r="AE73" s="969"/>
      <c r="AF73" s="969"/>
      <c r="AG73" s="969"/>
      <c r="AH73" s="952">
        <f t="shared" si="1"/>
        <v>0</v>
      </c>
    </row>
    <row r="74" spans="1:34" ht="16.149999999999999" customHeight="1">
      <c r="A74" s="1789"/>
      <c r="B74" s="1788" t="s">
        <v>4498</v>
      </c>
      <c r="C74" s="1250" t="s">
        <v>4145</v>
      </c>
      <c r="D74" s="1518"/>
      <c r="E74" s="1518"/>
      <c r="F74" s="1511"/>
      <c r="G74" s="1511"/>
      <c r="H74" s="1511"/>
      <c r="I74" s="1511"/>
      <c r="J74" s="1511"/>
      <c r="K74" s="1511"/>
      <c r="L74" s="1502"/>
      <c r="M74" s="1502"/>
      <c r="N74" s="1502"/>
      <c r="O74" s="1503"/>
      <c r="P74" s="1502"/>
      <c r="Q74" s="1512"/>
      <c r="R74" s="1502"/>
      <c r="S74" s="1502"/>
      <c r="T74" s="1502"/>
      <c r="U74" s="1503"/>
      <c r="V74" s="972"/>
      <c r="W74" s="972"/>
      <c r="X74" s="972"/>
      <c r="Y74" s="972"/>
      <c r="Z74" s="972"/>
      <c r="AA74" s="972"/>
      <c r="AB74" s="972"/>
      <c r="AC74" s="972"/>
      <c r="AD74" s="972"/>
      <c r="AE74" s="969"/>
      <c r="AF74" s="969"/>
      <c r="AG74" s="969"/>
      <c r="AH74" s="952">
        <f t="shared" si="1"/>
        <v>0</v>
      </c>
    </row>
    <row r="75" spans="1:34" ht="16.149999999999999" customHeight="1">
      <c r="A75" s="1789"/>
      <c r="B75" s="1789"/>
      <c r="C75" s="1506" t="s">
        <v>3801</v>
      </c>
      <c r="D75" s="1518"/>
      <c r="E75" s="1518"/>
      <c r="F75" s="1511"/>
      <c r="G75" s="1511"/>
      <c r="H75" s="1511"/>
      <c r="I75" s="1511"/>
      <c r="J75" s="1511"/>
      <c r="K75" s="1511"/>
      <c r="L75" s="1502"/>
      <c r="M75" s="1502"/>
      <c r="N75" s="1502"/>
      <c r="O75" s="1503"/>
      <c r="P75" s="1502"/>
      <c r="Q75" s="1512"/>
      <c r="R75" s="1502"/>
      <c r="S75" s="1502"/>
      <c r="T75" s="1502"/>
      <c r="U75" s="1503"/>
      <c r="V75" s="972"/>
      <c r="W75" s="972"/>
      <c r="X75" s="972"/>
      <c r="Y75" s="972"/>
      <c r="Z75" s="972"/>
      <c r="AA75" s="972"/>
      <c r="AB75" s="972"/>
      <c r="AC75" s="972"/>
      <c r="AD75" s="972"/>
      <c r="AE75" s="969"/>
      <c r="AF75" s="969"/>
      <c r="AG75" s="969"/>
      <c r="AH75" s="952">
        <f t="shared" si="1"/>
        <v>0</v>
      </c>
    </row>
    <row r="76" spans="1:34" ht="16.149999999999999" customHeight="1">
      <c r="A76" s="1789"/>
      <c r="B76" s="1789"/>
      <c r="C76" s="1506" t="s">
        <v>3802</v>
      </c>
      <c r="D76" s="1518"/>
      <c r="E76" s="1518"/>
      <c r="F76" s="1511"/>
      <c r="G76" s="1511"/>
      <c r="H76" s="1511"/>
      <c r="I76" s="1511"/>
      <c r="J76" s="1511"/>
      <c r="K76" s="1511"/>
      <c r="L76" s="1502"/>
      <c r="M76" s="1502"/>
      <c r="N76" s="1502"/>
      <c r="O76" s="1503"/>
      <c r="P76" s="1502"/>
      <c r="Q76" s="1512"/>
      <c r="R76" s="1502"/>
      <c r="S76" s="1502"/>
      <c r="T76" s="1502"/>
      <c r="U76" s="1503"/>
      <c r="V76" s="972"/>
      <c r="W76" s="972"/>
      <c r="X76" s="972"/>
      <c r="Y76" s="972"/>
      <c r="Z76" s="972"/>
      <c r="AA76" s="972"/>
      <c r="AB76" s="972"/>
      <c r="AC76" s="972"/>
      <c r="AD76" s="972"/>
      <c r="AE76" s="969"/>
      <c r="AF76" s="969"/>
      <c r="AG76" s="969"/>
      <c r="AH76" s="952">
        <f t="shared" si="1"/>
        <v>0</v>
      </c>
    </row>
    <row r="77" spans="1:34" ht="16.149999999999999" customHeight="1">
      <c r="A77" s="1789"/>
      <c r="B77" s="1789"/>
      <c r="C77" s="1506" t="s">
        <v>4446</v>
      </c>
      <c r="D77" s="1518"/>
      <c r="E77" s="1518"/>
      <c r="F77" s="1511"/>
      <c r="G77" s="1511"/>
      <c r="H77" s="1511"/>
      <c r="I77" s="1511"/>
      <c r="J77" s="1511"/>
      <c r="K77" s="1511"/>
      <c r="L77" s="1502"/>
      <c r="M77" s="1502"/>
      <c r="N77" s="1502"/>
      <c r="O77" s="1503"/>
      <c r="P77" s="1502"/>
      <c r="Q77" s="1512"/>
      <c r="R77" s="1502"/>
      <c r="S77" s="1502"/>
      <c r="T77" s="1502"/>
      <c r="U77" s="1503"/>
      <c r="V77" s="972"/>
      <c r="W77" s="972"/>
      <c r="X77" s="972"/>
      <c r="Y77" s="972"/>
      <c r="Z77" s="972"/>
      <c r="AA77" s="972"/>
      <c r="AB77" s="972"/>
      <c r="AC77" s="972"/>
      <c r="AD77" s="972"/>
      <c r="AE77" s="969"/>
      <c r="AF77" s="969"/>
      <c r="AG77" s="969"/>
      <c r="AH77" s="952">
        <f t="shared" si="1"/>
        <v>0</v>
      </c>
    </row>
    <row r="78" spans="1:34" ht="16.149999999999999" customHeight="1">
      <c r="A78" s="1789"/>
      <c r="B78" s="1789"/>
      <c r="C78" s="1506" t="s">
        <v>4447</v>
      </c>
      <c r="D78" s="1518"/>
      <c r="E78" s="1518"/>
      <c r="F78" s="1511"/>
      <c r="G78" s="1511"/>
      <c r="H78" s="1511"/>
      <c r="I78" s="1511"/>
      <c r="J78" s="1511"/>
      <c r="K78" s="1511"/>
      <c r="L78" s="1502"/>
      <c r="M78" s="1502"/>
      <c r="N78" s="1502"/>
      <c r="O78" s="1503"/>
      <c r="P78" s="1502"/>
      <c r="Q78" s="1512"/>
      <c r="R78" s="1502"/>
      <c r="S78" s="1502"/>
      <c r="T78" s="1502"/>
      <c r="U78" s="1503"/>
      <c r="V78" s="972"/>
      <c r="W78" s="972"/>
      <c r="X78" s="972"/>
      <c r="Y78" s="972"/>
      <c r="Z78" s="972"/>
      <c r="AA78" s="972"/>
      <c r="AB78" s="972"/>
      <c r="AC78" s="972"/>
      <c r="AD78" s="972"/>
      <c r="AE78" s="969"/>
      <c r="AF78" s="969"/>
      <c r="AG78" s="969"/>
      <c r="AH78" s="952">
        <f t="shared" si="1"/>
        <v>0</v>
      </c>
    </row>
    <row r="79" spans="1:34" ht="16.149999999999999" customHeight="1">
      <c r="A79" s="1789"/>
      <c r="B79" s="1789"/>
      <c r="C79" s="1506" t="s">
        <v>4448</v>
      </c>
      <c r="D79" s="1518"/>
      <c r="E79" s="1518"/>
      <c r="F79" s="1511"/>
      <c r="G79" s="1511"/>
      <c r="H79" s="1511"/>
      <c r="I79" s="1511"/>
      <c r="J79" s="1511"/>
      <c r="K79" s="1511"/>
      <c r="L79" s="1502"/>
      <c r="M79" s="1502"/>
      <c r="N79" s="1502"/>
      <c r="O79" s="1503"/>
      <c r="P79" s="1502"/>
      <c r="Q79" s="1512"/>
      <c r="R79" s="1502"/>
      <c r="S79" s="1502"/>
      <c r="T79" s="1502"/>
      <c r="U79" s="1503"/>
      <c r="V79" s="972"/>
      <c r="W79" s="972"/>
      <c r="X79" s="972"/>
      <c r="Y79" s="972"/>
      <c r="Z79" s="972"/>
      <c r="AA79" s="972"/>
      <c r="AB79" s="972"/>
      <c r="AC79" s="972"/>
      <c r="AD79" s="972"/>
      <c r="AE79" s="969"/>
      <c r="AF79" s="969"/>
      <c r="AG79" s="969"/>
      <c r="AH79" s="952">
        <f t="shared" si="1"/>
        <v>0</v>
      </c>
    </row>
    <row r="80" spans="1:34" ht="16.149999999999999" customHeight="1">
      <c r="A80" s="1789"/>
      <c r="B80" s="1789"/>
      <c r="C80" s="1506" t="s">
        <v>4449</v>
      </c>
      <c r="D80" s="1518"/>
      <c r="E80" s="1518"/>
      <c r="F80" s="1511"/>
      <c r="G80" s="1511"/>
      <c r="H80" s="1511"/>
      <c r="I80" s="1511"/>
      <c r="J80" s="1511"/>
      <c r="K80" s="1511"/>
      <c r="L80" s="1502"/>
      <c r="M80" s="1502"/>
      <c r="N80" s="1502"/>
      <c r="O80" s="1503"/>
      <c r="P80" s="1502"/>
      <c r="Q80" s="1512"/>
      <c r="R80" s="1502"/>
      <c r="S80" s="1502"/>
      <c r="T80" s="1502"/>
      <c r="U80" s="1503"/>
      <c r="V80" s="972"/>
      <c r="W80" s="972"/>
      <c r="X80" s="972"/>
      <c r="Y80" s="972"/>
      <c r="Z80" s="972"/>
      <c r="AA80" s="972"/>
      <c r="AB80" s="972"/>
      <c r="AC80" s="972"/>
      <c r="AD80" s="972"/>
      <c r="AE80" s="969"/>
      <c r="AF80" s="969"/>
      <c r="AG80" s="969"/>
      <c r="AH80" s="952">
        <f t="shared" si="1"/>
        <v>0</v>
      </c>
    </row>
    <row r="81" spans="1:34" ht="16.149999999999999" customHeight="1">
      <c r="A81" s="1789"/>
      <c r="B81" s="1789"/>
      <c r="C81" s="1506" t="s">
        <v>4457</v>
      </c>
      <c r="D81" s="1518"/>
      <c r="E81" s="1518"/>
      <c r="F81" s="1511"/>
      <c r="G81" s="1511"/>
      <c r="H81" s="1511"/>
      <c r="I81" s="1511"/>
      <c r="J81" s="1511"/>
      <c r="K81" s="1511"/>
      <c r="L81" s="1502"/>
      <c r="M81" s="1502"/>
      <c r="N81" s="1502"/>
      <c r="O81" s="1503"/>
      <c r="P81" s="1502"/>
      <c r="Q81" s="1512"/>
      <c r="R81" s="1502"/>
      <c r="S81" s="1502"/>
      <c r="T81" s="1502"/>
      <c r="U81" s="1503"/>
      <c r="V81" s="972"/>
      <c r="W81" s="972"/>
      <c r="X81" s="972"/>
      <c r="Y81" s="972"/>
      <c r="Z81" s="972"/>
      <c r="AA81" s="972"/>
      <c r="AB81" s="972"/>
      <c r="AC81" s="972"/>
      <c r="AD81" s="972"/>
      <c r="AE81" s="969"/>
      <c r="AF81" s="969"/>
      <c r="AG81" s="969"/>
      <c r="AH81" s="952">
        <f t="shared" si="1"/>
        <v>0</v>
      </c>
    </row>
    <row r="82" spans="1:34" ht="16.149999999999999" customHeight="1">
      <c r="A82" s="1789"/>
      <c r="B82" s="1794"/>
      <c r="C82" s="1510" t="s">
        <v>4458</v>
      </c>
      <c r="D82" s="1518"/>
      <c r="E82" s="1518"/>
      <c r="F82" s="1511"/>
      <c r="G82" s="1511"/>
      <c r="H82" s="1511"/>
      <c r="I82" s="1511"/>
      <c r="J82" s="1511"/>
      <c r="K82" s="1511"/>
      <c r="L82" s="1502"/>
      <c r="M82" s="1502"/>
      <c r="N82" s="1502"/>
      <c r="O82" s="1503"/>
      <c r="P82" s="1502"/>
      <c r="Q82" s="1512"/>
      <c r="R82" s="1502"/>
      <c r="S82" s="1502"/>
      <c r="T82" s="1502"/>
      <c r="U82" s="1503"/>
      <c r="V82" s="972"/>
      <c r="W82" s="972"/>
      <c r="X82" s="972"/>
      <c r="Y82" s="972"/>
      <c r="Z82" s="972"/>
      <c r="AA82" s="972"/>
      <c r="AB82" s="972"/>
      <c r="AC82" s="972"/>
      <c r="AD82" s="972"/>
      <c r="AE82" s="969"/>
      <c r="AF82" s="969"/>
      <c r="AG82" s="969"/>
      <c r="AH82" s="952">
        <f t="shared" si="1"/>
        <v>0</v>
      </c>
    </row>
    <row r="83" spans="1:34" ht="16.149999999999999" customHeight="1">
      <c r="A83" s="1789"/>
      <c r="B83" s="1788" t="s">
        <v>4499</v>
      </c>
      <c r="C83" s="1250" t="s">
        <v>4145</v>
      </c>
      <c r="D83" s="1518"/>
      <c r="E83" s="1518"/>
      <c r="F83" s="1511"/>
      <c r="G83" s="1511"/>
      <c r="H83" s="1511"/>
      <c r="I83" s="1511"/>
      <c r="J83" s="1511"/>
      <c r="K83" s="1511"/>
      <c r="L83" s="1502"/>
      <c r="M83" s="1502"/>
      <c r="N83" s="1502"/>
      <c r="O83" s="1503"/>
      <c r="P83" s="1502"/>
      <c r="Q83" s="1512"/>
      <c r="R83" s="1502"/>
      <c r="S83" s="1502"/>
      <c r="T83" s="1502"/>
      <c r="U83" s="1503"/>
      <c r="V83" s="972"/>
      <c r="W83" s="972"/>
      <c r="X83" s="972"/>
      <c r="Y83" s="972"/>
      <c r="Z83" s="972"/>
      <c r="AA83" s="972"/>
      <c r="AB83" s="972"/>
      <c r="AC83" s="972"/>
      <c r="AD83" s="972"/>
      <c r="AE83" s="969"/>
      <c r="AF83" s="969"/>
      <c r="AG83" s="969"/>
      <c r="AH83" s="952">
        <f t="shared" si="1"/>
        <v>0</v>
      </c>
    </row>
    <row r="84" spans="1:34" ht="16.149999999999999" customHeight="1">
      <c r="A84" s="1789"/>
      <c r="B84" s="1789"/>
      <c r="C84" s="1506" t="s">
        <v>3801</v>
      </c>
      <c r="D84" s="1518"/>
      <c r="E84" s="1518"/>
      <c r="F84" s="1511"/>
      <c r="G84" s="1511"/>
      <c r="H84" s="1511"/>
      <c r="I84" s="1511"/>
      <c r="J84" s="1511"/>
      <c r="K84" s="1511"/>
      <c r="L84" s="1502"/>
      <c r="M84" s="1502"/>
      <c r="N84" s="1502"/>
      <c r="O84" s="1503"/>
      <c r="P84" s="1502"/>
      <c r="Q84" s="1512"/>
      <c r="R84" s="1502"/>
      <c r="S84" s="1502"/>
      <c r="T84" s="1502"/>
      <c r="U84" s="1503"/>
      <c r="V84" s="972"/>
      <c r="W84" s="972"/>
      <c r="X84" s="972"/>
      <c r="Y84" s="972"/>
      <c r="Z84" s="972"/>
      <c r="AA84" s="972"/>
      <c r="AB84" s="972"/>
      <c r="AC84" s="972"/>
      <c r="AD84" s="972"/>
      <c r="AE84" s="969"/>
      <c r="AF84" s="969"/>
      <c r="AG84" s="969"/>
      <c r="AH84" s="952">
        <f t="shared" si="1"/>
        <v>0</v>
      </c>
    </row>
    <row r="85" spans="1:34" ht="16.149999999999999" customHeight="1">
      <c r="A85" s="1789"/>
      <c r="B85" s="1789"/>
      <c r="C85" s="1506" t="s">
        <v>3802</v>
      </c>
      <c r="D85" s="1518"/>
      <c r="E85" s="1518"/>
      <c r="F85" s="1511"/>
      <c r="G85" s="1511"/>
      <c r="H85" s="1511"/>
      <c r="I85" s="1511"/>
      <c r="J85" s="1511"/>
      <c r="K85" s="1511"/>
      <c r="L85" s="1502"/>
      <c r="M85" s="1502"/>
      <c r="N85" s="1502"/>
      <c r="O85" s="1503"/>
      <c r="P85" s="1502"/>
      <c r="Q85" s="1512"/>
      <c r="R85" s="1502"/>
      <c r="S85" s="1502"/>
      <c r="T85" s="1502"/>
      <c r="U85" s="1503"/>
      <c r="V85" s="972"/>
      <c r="W85" s="972"/>
      <c r="X85" s="972"/>
      <c r="Y85" s="972"/>
      <c r="Z85" s="972"/>
      <c r="AA85" s="972"/>
      <c r="AB85" s="972"/>
      <c r="AC85" s="972"/>
      <c r="AD85" s="972"/>
      <c r="AE85" s="969"/>
      <c r="AF85" s="969"/>
      <c r="AG85" s="969"/>
      <c r="AH85" s="952">
        <f t="shared" si="1"/>
        <v>0</v>
      </c>
    </row>
    <row r="86" spans="1:34" ht="16.149999999999999" customHeight="1">
      <c r="A86" s="1789"/>
      <c r="B86" s="1789"/>
      <c r="C86" s="1506" t="s">
        <v>4446</v>
      </c>
      <c r="D86" s="1518"/>
      <c r="E86" s="1518"/>
      <c r="F86" s="1511"/>
      <c r="G86" s="1511"/>
      <c r="H86" s="1511"/>
      <c r="I86" s="1511"/>
      <c r="J86" s="1511"/>
      <c r="K86" s="1511"/>
      <c r="L86" s="1502"/>
      <c r="M86" s="1502"/>
      <c r="N86" s="1502"/>
      <c r="O86" s="1503"/>
      <c r="P86" s="1502"/>
      <c r="Q86" s="1512"/>
      <c r="R86" s="1502"/>
      <c r="S86" s="1502"/>
      <c r="T86" s="1502"/>
      <c r="U86" s="1503"/>
      <c r="V86" s="972"/>
      <c r="W86" s="972"/>
      <c r="X86" s="972"/>
      <c r="Y86" s="972"/>
      <c r="Z86" s="972"/>
      <c r="AA86" s="972"/>
      <c r="AB86" s="972"/>
      <c r="AC86" s="972"/>
      <c r="AD86" s="972"/>
      <c r="AE86" s="969"/>
      <c r="AF86" s="969"/>
      <c r="AG86" s="969"/>
      <c r="AH86" s="952">
        <f t="shared" si="1"/>
        <v>0</v>
      </c>
    </row>
    <row r="87" spans="1:34" ht="16.149999999999999" customHeight="1">
      <c r="A87" s="1789"/>
      <c r="B87" s="1789"/>
      <c r="C87" s="1506" t="s">
        <v>4447</v>
      </c>
      <c r="D87" s="1518"/>
      <c r="E87" s="1518"/>
      <c r="F87" s="1511"/>
      <c r="G87" s="1511"/>
      <c r="H87" s="1511"/>
      <c r="I87" s="1511"/>
      <c r="J87" s="1511"/>
      <c r="K87" s="1511"/>
      <c r="L87" s="1502"/>
      <c r="M87" s="1502"/>
      <c r="N87" s="1502"/>
      <c r="O87" s="1503"/>
      <c r="P87" s="1502"/>
      <c r="Q87" s="1512"/>
      <c r="R87" s="1502"/>
      <c r="S87" s="1502"/>
      <c r="T87" s="1502"/>
      <c r="U87" s="1503"/>
      <c r="V87" s="972"/>
      <c r="W87" s="972"/>
      <c r="X87" s="972"/>
      <c r="Y87" s="972"/>
      <c r="Z87" s="972"/>
      <c r="AA87" s="972"/>
      <c r="AB87" s="972"/>
      <c r="AC87" s="972"/>
      <c r="AD87" s="972"/>
      <c r="AE87" s="969"/>
      <c r="AF87" s="969"/>
      <c r="AG87" s="969"/>
      <c r="AH87" s="952">
        <f t="shared" si="1"/>
        <v>0</v>
      </c>
    </row>
    <row r="88" spans="1:34" ht="16.149999999999999" customHeight="1">
      <c r="A88" s="1789"/>
      <c r="B88" s="1789"/>
      <c r="C88" s="1506" t="s">
        <v>4448</v>
      </c>
      <c r="D88" s="1518"/>
      <c r="E88" s="1518"/>
      <c r="F88" s="1511"/>
      <c r="G88" s="1511"/>
      <c r="H88" s="1511"/>
      <c r="I88" s="1511"/>
      <c r="J88" s="1511"/>
      <c r="K88" s="1511"/>
      <c r="L88" s="1502"/>
      <c r="M88" s="1502"/>
      <c r="N88" s="1502"/>
      <c r="O88" s="1503"/>
      <c r="P88" s="1502"/>
      <c r="Q88" s="1512"/>
      <c r="R88" s="1502"/>
      <c r="S88" s="1502"/>
      <c r="T88" s="1502"/>
      <c r="U88" s="1503"/>
      <c r="V88" s="972"/>
      <c r="W88" s="972"/>
      <c r="X88" s="972"/>
      <c r="Y88" s="972"/>
      <c r="Z88" s="972"/>
      <c r="AA88" s="972"/>
      <c r="AB88" s="972"/>
      <c r="AC88" s="972"/>
      <c r="AD88" s="972"/>
      <c r="AE88" s="969"/>
      <c r="AF88" s="969"/>
      <c r="AG88" s="969"/>
      <c r="AH88" s="952">
        <f t="shared" si="1"/>
        <v>0</v>
      </c>
    </row>
    <row r="89" spans="1:34" ht="16.149999999999999" customHeight="1">
      <c r="A89" s="1789"/>
      <c r="B89" s="1789"/>
      <c r="C89" s="1506" t="s">
        <v>4449</v>
      </c>
      <c r="D89" s="1518"/>
      <c r="E89" s="1518"/>
      <c r="F89" s="1511"/>
      <c r="G89" s="1511"/>
      <c r="H89" s="1511"/>
      <c r="I89" s="1511"/>
      <c r="J89" s="1511"/>
      <c r="K89" s="1511"/>
      <c r="L89" s="1502"/>
      <c r="M89" s="1502"/>
      <c r="N89" s="1502"/>
      <c r="O89" s="1503"/>
      <c r="P89" s="1502"/>
      <c r="Q89" s="1512"/>
      <c r="R89" s="1502"/>
      <c r="S89" s="1502"/>
      <c r="T89" s="1502"/>
      <c r="U89" s="1503"/>
      <c r="V89" s="972"/>
      <c r="W89" s="972"/>
      <c r="X89" s="972"/>
      <c r="Y89" s="972"/>
      <c r="Z89" s="972"/>
      <c r="AA89" s="972"/>
      <c r="AB89" s="972"/>
      <c r="AC89" s="972"/>
      <c r="AD89" s="972"/>
      <c r="AE89" s="969"/>
      <c r="AF89" s="969"/>
      <c r="AG89" s="969"/>
      <c r="AH89" s="952">
        <f t="shared" si="1"/>
        <v>0</v>
      </c>
    </row>
    <row r="90" spans="1:34" ht="16.149999999999999" customHeight="1">
      <c r="A90" s="1789"/>
      <c r="B90" s="1789"/>
      <c r="C90" s="1506" t="s">
        <v>4457</v>
      </c>
      <c r="D90" s="1518"/>
      <c r="E90" s="1518"/>
      <c r="F90" s="1511"/>
      <c r="G90" s="1511"/>
      <c r="H90" s="1511"/>
      <c r="I90" s="1511"/>
      <c r="J90" s="1511"/>
      <c r="K90" s="1511"/>
      <c r="L90" s="1502"/>
      <c r="M90" s="1502"/>
      <c r="N90" s="1502"/>
      <c r="O90" s="1503"/>
      <c r="P90" s="1502"/>
      <c r="Q90" s="1512"/>
      <c r="R90" s="1502"/>
      <c r="S90" s="1502"/>
      <c r="T90" s="1502"/>
      <c r="U90" s="1503"/>
      <c r="V90" s="972"/>
      <c r="W90" s="972"/>
      <c r="X90" s="972"/>
      <c r="Y90" s="972"/>
      <c r="Z90" s="972"/>
      <c r="AA90" s="972"/>
      <c r="AB90" s="972"/>
      <c r="AC90" s="972"/>
      <c r="AD90" s="972"/>
      <c r="AE90" s="969"/>
      <c r="AF90" s="969"/>
      <c r="AG90" s="969"/>
      <c r="AH90" s="952">
        <f t="shared" si="1"/>
        <v>0</v>
      </c>
    </row>
    <row r="91" spans="1:34" ht="16.149999999999999" customHeight="1">
      <c r="A91" s="1789"/>
      <c r="B91" s="1794"/>
      <c r="C91" s="1510" t="s">
        <v>4458</v>
      </c>
      <c r="D91" s="1518"/>
      <c r="E91" s="1518"/>
      <c r="F91" s="1511"/>
      <c r="G91" s="1511"/>
      <c r="H91" s="1511"/>
      <c r="I91" s="1511"/>
      <c r="J91" s="1511"/>
      <c r="K91" s="1511"/>
      <c r="L91" s="1502"/>
      <c r="M91" s="1502"/>
      <c r="N91" s="1502"/>
      <c r="O91" s="1503"/>
      <c r="P91" s="1502"/>
      <c r="Q91" s="1512"/>
      <c r="R91" s="1502"/>
      <c r="S91" s="1502"/>
      <c r="T91" s="1502"/>
      <c r="U91" s="1503"/>
      <c r="V91" s="972"/>
      <c r="W91" s="972"/>
      <c r="X91" s="972"/>
      <c r="Y91" s="972"/>
      <c r="Z91" s="972"/>
      <c r="AA91" s="972"/>
      <c r="AB91" s="972"/>
      <c r="AC91" s="972"/>
      <c r="AD91" s="972"/>
      <c r="AE91" s="969"/>
      <c r="AF91" s="969"/>
      <c r="AG91" s="969"/>
      <c r="AH91" s="952">
        <f t="shared" si="1"/>
        <v>0</v>
      </c>
    </row>
    <row r="92" spans="1:34" ht="16.149999999999999" customHeight="1">
      <c r="A92" s="1789"/>
      <c r="B92" s="1788" t="s">
        <v>4500</v>
      </c>
      <c r="C92" s="1250" t="s">
        <v>4145</v>
      </c>
      <c r="D92" s="1518"/>
      <c r="E92" s="1518"/>
      <c r="F92" s="1511"/>
      <c r="G92" s="1511"/>
      <c r="H92" s="1511"/>
      <c r="I92" s="1511"/>
      <c r="J92" s="1511"/>
      <c r="K92" s="1511"/>
      <c r="L92" s="1502"/>
      <c r="M92" s="1502"/>
      <c r="N92" s="1502"/>
      <c r="O92" s="1503"/>
      <c r="P92" s="1502"/>
      <c r="Q92" s="1512"/>
      <c r="R92" s="1502"/>
      <c r="S92" s="1502"/>
      <c r="T92" s="1502"/>
      <c r="U92" s="1503"/>
      <c r="V92" s="972"/>
      <c r="W92" s="972"/>
      <c r="X92" s="972"/>
      <c r="Y92" s="972"/>
      <c r="Z92" s="972"/>
      <c r="AA92" s="972"/>
      <c r="AB92" s="972"/>
      <c r="AC92" s="972"/>
      <c r="AD92" s="972"/>
      <c r="AE92" s="969"/>
      <c r="AF92" s="969"/>
      <c r="AG92" s="969"/>
      <c r="AH92" s="952">
        <f t="shared" si="1"/>
        <v>0</v>
      </c>
    </row>
    <row r="93" spans="1:34" ht="16.149999999999999" customHeight="1">
      <c r="A93" s="1789"/>
      <c r="B93" s="1789"/>
      <c r="C93" s="1506" t="s">
        <v>3801</v>
      </c>
      <c r="D93" s="1518"/>
      <c r="E93" s="1518"/>
      <c r="F93" s="1511"/>
      <c r="G93" s="1511"/>
      <c r="H93" s="1511"/>
      <c r="I93" s="1511"/>
      <c r="J93" s="1511"/>
      <c r="K93" s="1511"/>
      <c r="L93" s="1502"/>
      <c r="M93" s="1502"/>
      <c r="N93" s="1502"/>
      <c r="O93" s="1503"/>
      <c r="P93" s="1502"/>
      <c r="Q93" s="1512"/>
      <c r="R93" s="1502"/>
      <c r="S93" s="1502"/>
      <c r="T93" s="1502"/>
      <c r="U93" s="1503"/>
      <c r="V93" s="972"/>
      <c r="W93" s="972"/>
      <c r="X93" s="972"/>
      <c r="Y93" s="972"/>
      <c r="Z93" s="972"/>
      <c r="AA93" s="972"/>
      <c r="AB93" s="972"/>
      <c r="AC93" s="972"/>
      <c r="AD93" s="972"/>
      <c r="AE93" s="969"/>
      <c r="AF93" s="969"/>
      <c r="AG93" s="969"/>
      <c r="AH93" s="952">
        <f t="shared" si="1"/>
        <v>0</v>
      </c>
    </row>
    <row r="94" spans="1:34" ht="16.149999999999999" customHeight="1">
      <c r="A94" s="1789"/>
      <c r="B94" s="1789"/>
      <c r="C94" s="1506" t="s">
        <v>3802</v>
      </c>
      <c r="D94" s="1518"/>
      <c r="E94" s="1518"/>
      <c r="F94" s="1511"/>
      <c r="G94" s="1511"/>
      <c r="H94" s="1511"/>
      <c r="I94" s="1511"/>
      <c r="J94" s="1511"/>
      <c r="K94" s="1511"/>
      <c r="L94" s="1502"/>
      <c r="M94" s="1502"/>
      <c r="N94" s="1502"/>
      <c r="O94" s="1503"/>
      <c r="P94" s="1502"/>
      <c r="Q94" s="1512"/>
      <c r="R94" s="1502"/>
      <c r="S94" s="1502"/>
      <c r="T94" s="1502"/>
      <c r="U94" s="1503"/>
      <c r="V94" s="972"/>
      <c r="W94" s="972"/>
      <c r="X94" s="972"/>
      <c r="Y94" s="972"/>
      <c r="Z94" s="972"/>
      <c r="AA94" s="972"/>
      <c r="AB94" s="972"/>
      <c r="AC94" s="972"/>
      <c r="AD94" s="972"/>
      <c r="AE94" s="969"/>
      <c r="AF94" s="969"/>
      <c r="AG94" s="969"/>
      <c r="AH94" s="952">
        <f t="shared" si="1"/>
        <v>0</v>
      </c>
    </row>
    <row r="95" spans="1:34" ht="16.149999999999999" customHeight="1">
      <c r="A95" s="1789"/>
      <c r="B95" s="1789"/>
      <c r="C95" s="1506" t="s">
        <v>4446</v>
      </c>
      <c r="D95" s="1518"/>
      <c r="E95" s="1518"/>
      <c r="F95" s="1511"/>
      <c r="G95" s="1511"/>
      <c r="H95" s="1511"/>
      <c r="I95" s="1511"/>
      <c r="J95" s="1511"/>
      <c r="K95" s="1511"/>
      <c r="L95" s="1502"/>
      <c r="M95" s="1502"/>
      <c r="N95" s="1502"/>
      <c r="O95" s="1503"/>
      <c r="P95" s="1502"/>
      <c r="Q95" s="1512"/>
      <c r="R95" s="1502"/>
      <c r="S95" s="1502"/>
      <c r="T95" s="1502"/>
      <c r="U95" s="1503"/>
      <c r="V95" s="972"/>
      <c r="W95" s="972"/>
      <c r="X95" s="972"/>
      <c r="Y95" s="972"/>
      <c r="Z95" s="972"/>
      <c r="AA95" s="972"/>
      <c r="AB95" s="972"/>
      <c r="AC95" s="972"/>
      <c r="AD95" s="972"/>
      <c r="AE95" s="969"/>
      <c r="AF95" s="969"/>
      <c r="AG95" s="969"/>
      <c r="AH95" s="952">
        <f t="shared" si="1"/>
        <v>0</v>
      </c>
    </row>
    <row r="96" spans="1:34" ht="16.149999999999999" customHeight="1">
      <c r="A96" s="1789"/>
      <c r="B96" s="1789"/>
      <c r="C96" s="1506" t="s">
        <v>4447</v>
      </c>
      <c r="D96" s="1518"/>
      <c r="E96" s="1518"/>
      <c r="F96" s="1511"/>
      <c r="G96" s="1511"/>
      <c r="H96" s="1511"/>
      <c r="I96" s="1511"/>
      <c r="J96" s="1511"/>
      <c r="K96" s="1511"/>
      <c r="L96" s="1502"/>
      <c r="M96" s="1502"/>
      <c r="N96" s="1502"/>
      <c r="O96" s="1503"/>
      <c r="P96" s="1502"/>
      <c r="Q96" s="1512"/>
      <c r="R96" s="1502"/>
      <c r="S96" s="1502"/>
      <c r="T96" s="1502"/>
      <c r="U96" s="1503"/>
      <c r="V96" s="972"/>
      <c r="W96" s="972"/>
      <c r="X96" s="972"/>
      <c r="Y96" s="972"/>
      <c r="Z96" s="972"/>
      <c r="AA96" s="972"/>
      <c r="AB96" s="972"/>
      <c r="AC96" s="972"/>
      <c r="AD96" s="972"/>
      <c r="AE96" s="969"/>
      <c r="AF96" s="969"/>
      <c r="AG96" s="969"/>
      <c r="AH96" s="952">
        <f t="shared" si="1"/>
        <v>0</v>
      </c>
    </row>
    <row r="97" spans="1:34" ht="16.149999999999999" customHeight="1">
      <c r="A97" s="1789"/>
      <c r="B97" s="1789"/>
      <c r="C97" s="1506" t="s">
        <v>4448</v>
      </c>
      <c r="D97" s="1518"/>
      <c r="E97" s="1518"/>
      <c r="F97" s="1511"/>
      <c r="G97" s="1511"/>
      <c r="H97" s="1511"/>
      <c r="I97" s="1511"/>
      <c r="J97" s="1511"/>
      <c r="K97" s="1511"/>
      <c r="L97" s="1502"/>
      <c r="M97" s="1502"/>
      <c r="N97" s="1502"/>
      <c r="O97" s="1503"/>
      <c r="P97" s="1502"/>
      <c r="Q97" s="1512"/>
      <c r="R97" s="1502"/>
      <c r="S97" s="1502"/>
      <c r="T97" s="1502"/>
      <c r="U97" s="1503"/>
      <c r="V97" s="972"/>
      <c r="W97" s="972"/>
      <c r="X97" s="972"/>
      <c r="Y97" s="972"/>
      <c r="Z97" s="972"/>
      <c r="AA97" s="972"/>
      <c r="AB97" s="972"/>
      <c r="AC97" s="972"/>
      <c r="AD97" s="972"/>
      <c r="AE97" s="969"/>
      <c r="AF97" s="969"/>
      <c r="AG97" s="969"/>
      <c r="AH97" s="952">
        <f t="shared" si="1"/>
        <v>0</v>
      </c>
    </row>
    <row r="98" spans="1:34" ht="16.149999999999999" customHeight="1">
      <c r="A98" s="1789"/>
      <c r="B98" s="1789"/>
      <c r="C98" s="1506" t="s">
        <v>4449</v>
      </c>
      <c r="D98" s="1518"/>
      <c r="E98" s="1518"/>
      <c r="F98" s="1511"/>
      <c r="G98" s="1511"/>
      <c r="H98" s="1511"/>
      <c r="I98" s="1511"/>
      <c r="J98" s="1511"/>
      <c r="K98" s="1511"/>
      <c r="L98" s="1502"/>
      <c r="M98" s="1502"/>
      <c r="N98" s="1502"/>
      <c r="O98" s="1503"/>
      <c r="P98" s="1502"/>
      <c r="Q98" s="1512"/>
      <c r="R98" s="1502"/>
      <c r="S98" s="1502"/>
      <c r="T98" s="1502"/>
      <c r="U98" s="1503"/>
      <c r="V98" s="972"/>
      <c r="W98" s="972"/>
      <c r="X98" s="972"/>
      <c r="Y98" s="972"/>
      <c r="Z98" s="972"/>
      <c r="AA98" s="972"/>
      <c r="AB98" s="972"/>
      <c r="AC98" s="972"/>
      <c r="AD98" s="972"/>
      <c r="AE98" s="969"/>
      <c r="AF98" s="969"/>
      <c r="AG98" s="969"/>
      <c r="AH98" s="952">
        <f t="shared" si="1"/>
        <v>0</v>
      </c>
    </row>
    <row r="99" spans="1:34" ht="16.149999999999999" customHeight="1">
      <c r="A99" s="1789"/>
      <c r="B99" s="1789"/>
      <c r="C99" s="1506" t="s">
        <v>4457</v>
      </c>
      <c r="D99" s="1518"/>
      <c r="E99" s="1518"/>
      <c r="F99" s="1511"/>
      <c r="G99" s="1511"/>
      <c r="H99" s="1511"/>
      <c r="I99" s="1511"/>
      <c r="J99" s="1511"/>
      <c r="K99" s="1511"/>
      <c r="L99" s="1502"/>
      <c r="M99" s="1502"/>
      <c r="N99" s="1502"/>
      <c r="O99" s="1503"/>
      <c r="P99" s="1502"/>
      <c r="Q99" s="1512"/>
      <c r="R99" s="1502"/>
      <c r="S99" s="1502"/>
      <c r="T99" s="1502"/>
      <c r="U99" s="1503"/>
      <c r="V99" s="972"/>
      <c r="W99" s="972"/>
      <c r="X99" s="972"/>
      <c r="Y99" s="972"/>
      <c r="Z99" s="972"/>
      <c r="AA99" s="972"/>
      <c r="AB99" s="972"/>
      <c r="AC99" s="972"/>
      <c r="AD99" s="972"/>
      <c r="AE99" s="969"/>
      <c r="AF99" s="969"/>
      <c r="AG99" s="969"/>
      <c r="AH99" s="952">
        <f t="shared" si="1"/>
        <v>0</v>
      </c>
    </row>
    <row r="100" spans="1:34" ht="16.149999999999999" customHeight="1">
      <c r="A100" s="1789"/>
      <c r="B100" s="1794"/>
      <c r="C100" s="1510" t="s">
        <v>4458</v>
      </c>
      <c r="D100" s="1518"/>
      <c r="E100" s="1518"/>
      <c r="F100" s="1511"/>
      <c r="G100" s="1511"/>
      <c r="H100" s="1511"/>
      <c r="I100" s="1511"/>
      <c r="J100" s="1511"/>
      <c r="K100" s="1511"/>
      <c r="L100" s="1502"/>
      <c r="M100" s="1502"/>
      <c r="N100" s="1502"/>
      <c r="O100" s="1503"/>
      <c r="P100" s="1502"/>
      <c r="Q100" s="1512"/>
      <c r="R100" s="1502"/>
      <c r="S100" s="1502"/>
      <c r="T100" s="1502"/>
      <c r="U100" s="1503"/>
      <c r="V100" s="972"/>
      <c r="W100" s="972"/>
      <c r="X100" s="972"/>
      <c r="Y100" s="972"/>
      <c r="Z100" s="972"/>
      <c r="AA100" s="972"/>
      <c r="AB100" s="972"/>
      <c r="AC100" s="972"/>
      <c r="AD100" s="972"/>
      <c r="AE100" s="969"/>
      <c r="AF100" s="969"/>
      <c r="AG100" s="969"/>
      <c r="AH100" s="952">
        <f t="shared" si="1"/>
        <v>0</v>
      </c>
    </row>
    <row r="101" spans="1:34" ht="16.149999999999999" customHeight="1">
      <c r="A101" s="1789"/>
      <c r="B101" s="1788" t="s">
        <v>4501</v>
      </c>
      <c r="C101" s="1250" t="s">
        <v>4145</v>
      </c>
      <c r="D101" s="1518"/>
      <c r="E101" s="1518"/>
      <c r="F101" s="1504"/>
      <c r="G101" s="1504"/>
      <c r="H101" s="1504"/>
      <c r="I101" s="1504"/>
      <c r="J101" s="1511"/>
      <c r="K101" s="1511"/>
      <c r="L101" s="1502"/>
      <c r="M101" s="1502"/>
      <c r="N101" s="1502"/>
      <c r="O101" s="1503"/>
      <c r="P101" s="1502"/>
      <c r="Q101" s="1512"/>
      <c r="R101" s="1502"/>
      <c r="S101" s="1502"/>
      <c r="T101" s="1502"/>
      <c r="U101" s="1503"/>
      <c r="V101" s="972"/>
      <c r="W101" s="972"/>
      <c r="X101" s="972"/>
      <c r="Y101" s="972"/>
      <c r="Z101" s="972"/>
      <c r="AA101" s="972"/>
      <c r="AB101" s="972"/>
      <c r="AC101" s="972"/>
      <c r="AD101" s="972"/>
      <c r="AE101" s="969"/>
      <c r="AF101" s="969"/>
      <c r="AG101" s="969"/>
      <c r="AH101" s="952">
        <f t="shared" si="1"/>
        <v>0</v>
      </c>
    </row>
    <row r="102" spans="1:34" ht="16.149999999999999" customHeight="1">
      <c r="A102" s="1789"/>
      <c r="B102" s="1789"/>
      <c r="C102" s="1506" t="s">
        <v>3801</v>
      </c>
      <c r="D102" s="1501" t="s">
        <v>4431</v>
      </c>
      <c r="E102" s="1501" t="s">
        <v>4432</v>
      </c>
      <c r="F102" s="1501" t="s">
        <v>4502</v>
      </c>
      <c r="G102" s="1501" t="s">
        <v>4441</v>
      </c>
      <c r="H102" s="1501" t="s">
        <v>4442</v>
      </c>
      <c r="I102" s="1501" t="s">
        <v>4473</v>
      </c>
      <c r="J102" s="1501" t="s">
        <v>4503</v>
      </c>
      <c r="K102" s="1501" t="s">
        <v>4504</v>
      </c>
      <c r="L102" s="1502"/>
      <c r="M102" s="1502"/>
      <c r="N102" s="1502"/>
      <c r="O102" s="1503"/>
      <c r="P102" s="1502"/>
      <c r="Q102" s="1512"/>
      <c r="R102" s="1502"/>
      <c r="S102" s="1502"/>
      <c r="T102" s="1502"/>
      <c r="U102" s="1503"/>
      <c r="V102" s="972"/>
      <c r="W102" s="972"/>
      <c r="X102" s="972"/>
      <c r="Y102" s="972"/>
      <c r="Z102" s="972"/>
      <c r="AA102" s="972"/>
      <c r="AB102" s="972"/>
      <c r="AC102" s="972"/>
      <c r="AD102" s="972"/>
      <c r="AE102" s="969"/>
      <c r="AF102" s="969"/>
      <c r="AG102" s="969"/>
      <c r="AH102" s="952">
        <f t="shared" si="1"/>
        <v>8</v>
      </c>
    </row>
    <row r="103" spans="1:34" ht="16.149999999999999" customHeight="1">
      <c r="A103" s="1789"/>
      <c r="B103" s="1789"/>
      <c r="C103" s="1506" t="s">
        <v>3802</v>
      </c>
      <c r="D103" s="1501" t="s">
        <v>4431</v>
      </c>
      <c r="E103" s="1501" t="s">
        <v>4432</v>
      </c>
      <c r="F103" s="1501" t="s">
        <v>4502</v>
      </c>
      <c r="G103" s="1501" t="s">
        <v>4441</v>
      </c>
      <c r="H103" s="1501" t="s">
        <v>4442</v>
      </c>
      <c r="I103" s="1501" t="s">
        <v>4473</v>
      </c>
      <c r="J103" s="1501" t="s">
        <v>4503</v>
      </c>
      <c r="K103" s="1501" t="s">
        <v>4504</v>
      </c>
      <c r="L103" s="1502"/>
      <c r="M103" s="1502"/>
      <c r="N103" s="1502"/>
      <c r="O103" s="1503"/>
      <c r="P103" s="1502"/>
      <c r="Q103" s="1512"/>
      <c r="R103" s="1502"/>
      <c r="S103" s="1502"/>
      <c r="T103" s="1502"/>
      <c r="U103" s="1503"/>
      <c r="V103" s="972"/>
      <c r="W103" s="972"/>
      <c r="X103" s="972"/>
      <c r="Y103" s="972"/>
      <c r="Z103" s="972"/>
      <c r="AA103" s="972"/>
      <c r="AB103" s="972"/>
      <c r="AC103" s="972"/>
      <c r="AD103" s="972"/>
      <c r="AE103" s="969"/>
      <c r="AF103" s="969"/>
      <c r="AG103" s="969"/>
      <c r="AH103" s="952">
        <f t="shared" si="1"/>
        <v>8</v>
      </c>
    </row>
    <row r="104" spans="1:34" ht="16.149999999999999" customHeight="1">
      <c r="A104" s="1789"/>
      <c r="B104" s="1789"/>
      <c r="C104" s="1506" t="s">
        <v>4446</v>
      </c>
      <c r="D104" s="1518"/>
      <c r="E104" s="1518"/>
      <c r="F104" s="1504"/>
      <c r="G104" s="1504"/>
      <c r="H104" s="1504"/>
      <c r="I104" s="1504"/>
      <c r="J104" s="1511"/>
      <c r="K104" s="1511"/>
      <c r="L104" s="1502"/>
      <c r="M104" s="1502"/>
      <c r="N104" s="1502"/>
      <c r="O104" s="1503"/>
      <c r="P104" s="1502"/>
      <c r="Q104" s="1512"/>
      <c r="R104" s="1502"/>
      <c r="S104" s="1502"/>
      <c r="T104" s="1502"/>
      <c r="U104" s="1503"/>
      <c r="V104" s="972"/>
      <c r="W104" s="972"/>
      <c r="X104" s="972"/>
      <c r="Y104" s="972"/>
      <c r="Z104" s="972"/>
      <c r="AA104" s="972"/>
      <c r="AB104" s="972"/>
      <c r="AC104" s="972"/>
      <c r="AD104" s="972"/>
      <c r="AE104" s="969"/>
      <c r="AF104" s="969"/>
      <c r="AG104" s="969"/>
      <c r="AH104" s="952">
        <f t="shared" si="1"/>
        <v>0</v>
      </c>
    </row>
    <row r="105" spans="1:34" ht="16.149999999999999" customHeight="1">
      <c r="A105" s="1789"/>
      <c r="B105" s="1789"/>
      <c r="C105" s="1506" t="s">
        <v>4447</v>
      </c>
      <c r="D105" s="1501" t="s">
        <v>4431</v>
      </c>
      <c r="E105" s="1501" t="s">
        <v>4432</v>
      </c>
      <c r="F105" s="1501" t="s">
        <v>4502</v>
      </c>
      <c r="G105" s="1501" t="s">
        <v>4441</v>
      </c>
      <c r="H105" s="1501" t="s">
        <v>4442</v>
      </c>
      <c r="I105" s="1501" t="s">
        <v>4473</v>
      </c>
      <c r="J105" s="1501" t="s">
        <v>4503</v>
      </c>
      <c r="K105" s="1501" t="s">
        <v>4504</v>
      </c>
      <c r="L105" s="1502"/>
      <c r="M105" s="1502"/>
      <c r="N105" s="1502"/>
      <c r="O105" s="1503"/>
      <c r="P105" s="1502"/>
      <c r="Q105" s="1512"/>
      <c r="R105" s="1502"/>
      <c r="S105" s="1502"/>
      <c r="T105" s="1502"/>
      <c r="U105" s="1503"/>
      <c r="V105" s="972"/>
      <c r="W105" s="972"/>
      <c r="X105" s="972"/>
      <c r="Y105" s="972"/>
      <c r="Z105" s="972"/>
      <c r="AA105" s="972"/>
      <c r="AB105" s="972"/>
      <c r="AC105" s="972"/>
      <c r="AD105" s="972"/>
      <c r="AE105" s="969"/>
      <c r="AF105" s="969"/>
      <c r="AG105" s="969"/>
      <c r="AH105" s="952">
        <f t="shared" si="1"/>
        <v>8</v>
      </c>
    </row>
    <row r="106" spans="1:34" ht="16.149999999999999" customHeight="1">
      <c r="A106" s="1789"/>
      <c r="B106" s="1789"/>
      <c r="C106" s="1506" t="s">
        <v>4448</v>
      </c>
      <c r="D106" s="1518"/>
      <c r="E106" s="1518"/>
      <c r="F106" s="1504"/>
      <c r="G106" s="1504"/>
      <c r="H106" s="1504"/>
      <c r="I106" s="1504"/>
      <c r="J106" s="1511"/>
      <c r="K106" s="1511"/>
      <c r="L106" s="1502"/>
      <c r="M106" s="1502"/>
      <c r="N106" s="1502"/>
      <c r="O106" s="1503"/>
      <c r="P106" s="1502"/>
      <c r="Q106" s="1512"/>
      <c r="R106" s="1502"/>
      <c r="S106" s="1502"/>
      <c r="T106" s="1502"/>
      <c r="U106" s="1503"/>
      <c r="V106" s="972"/>
      <c r="W106" s="972"/>
      <c r="X106" s="972"/>
      <c r="Y106" s="972"/>
      <c r="Z106" s="972"/>
      <c r="AA106" s="972"/>
      <c r="AB106" s="972"/>
      <c r="AC106" s="972"/>
      <c r="AD106" s="972"/>
      <c r="AE106" s="969"/>
      <c r="AF106" s="969"/>
      <c r="AG106" s="969"/>
      <c r="AH106" s="952">
        <f t="shared" si="1"/>
        <v>0</v>
      </c>
    </row>
    <row r="107" spans="1:34" ht="16.149999999999999" customHeight="1">
      <c r="A107" s="1789"/>
      <c r="B107" s="1789"/>
      <c r="C107" s="1506" t="s">
        <v>4449</v>
      </c>
      <c r="D107" s="1518"/>
      <c r="E107" s="1518"/>
      <c r="F107" s="1504"/>
      <c r="G107" s="1504"/>
      <c r="H107" s="1504"/>
      <c r="I107" s="1504"/>
      <c r="J107" s="1511"/>
      <c r="K107" s="1511"/>
      <c r="L107" s="1502"/>
      <c r="M107" s="1502"/>
      <c r="N107" s="1502"/>
      <c r="O107" s="1503"/>
      <c r="P107" s="1502"/>
      <c r="Q107" s="1512"/>
      <c r="R107" s="1502"/>
      <c r="S107" s="1502"/>
      <c r="T107" s="1502"/>
      <c r="U107" s="1503"/>
      <c r="V107" s="972"/>
      <c r="W107" s="972"/>
      <c r="X107" s="972"/>
      <c r="Y107" s="972"/>
      <c r="Z107" s="972"/>
      <c r="AA107" s="972"/>
      <c r="AB107" s="972"/>
      <c r="AC107" s="972"/>
      <c r="AD107" s="972"/>
      <c r="AE107" s="969"/>
      <c r="AF107" s="969"/>
      <c r="AG107" s="969"/>
      <c r="AH107" s="952">
        <f t="shared" si="1"/>
        <v>0</v>
      </c>
    </row>
    <row r="108" spans="1:34" ht="16.149999999999999" customHeight="1">
      <c r="A108" s="1789"/>
      <c r="B108" s="1789"/>
      <c r="C108" s="1506" t="s">
        <v>4457</v>
      </c>
      <c r="D108" s="1518"/>
      <c r="E108" s="1518"/>
      <c r="F108" s="1504"/>
      <c r="G108" s="1504"/>
      <c r="H108" s="1504"/>
      <c r="I108" s="1504"/>
      <c r="J108" s="1511"/>
      <c r="K108" s="1511"/>
      <c r="L108" s="1502"/>
      <c r="M108" s="1502"/>
      <c r="N108" s="1502"/>
      <c r="O108" s="1503"/>
      <c r="P108" s="1502"/>
      <c r="Q108" s="1512"/>
      <c r="R108" s="1502"/>
      <c r="S108" s="1502"/>
      <c r="T108" s="1502"/>
      <c r="U108" s="1503"/>
      <c r="V108" s="972"/>
      <c r="W108" s="972"/>
      <c r="X108" s="972"/>
      <c r="Y108" s="972"/>
      <c r="Z108" s="972"/>
      <c r="AA108" s="972"/>
      <c r="AB108" s="972"/>
      <c r="AC108" s="972"/>
      <c r="AD108" s="972"/>
      <c r="AE108" s="969"/>
      <c r="AF108" s="969"/>
      <c r="AG108" s="969"/>
      <c r="AH108" s="952">
        <f t="shared" si="1"/>
        <v>0</v>
      </c>
    </row>
    <row r="109" spans="1:34" ht="16.149999999999999" customHeight="1">
      <c r="A109" s="1789"/>
      <c r="B109" s="1794"/>
      <c r="C109" s="1510" t="s">
        <v>4458</v>
      </c>
      <c r="D109" s="1518"/>
      <c r="E109" s="1518"/>
      <c r="F109" s="1504"/>
      <c r="G109" s="1504"/>
      <c r="H109" s="1504"/>
      <c r="I109" s="1504"/>
      <c r="J109" s="1511"/>
      <c r="K109" s="1511"/>
      <c r="L109" s="1502"/>
      <c r="M109" s="1502"/>
      <c r="N109" s="1502"/>
      <c r="O109" s="1503"/>
      <c r="P109" s="1502"/>
      <c r="Q109" s="1512"/>
      <c r="R109" s="1502"/>
      <c r="S109" s="1502"/>
      <c r="T109" s="1502"/>
      <c r="U109" s="1503"/>
      <c r="V109" s="972"/>
      <c r="W109" s="972"/>
      <c r="X109" s="972"/>
      <c r="Y109" s="972"/>
      <c r="Z109" s="972"/>
      <c r="AA109" s="972"/>
      <c r="AB109" s="972"/>
      <c r="AC109" s="972"/>
      <c r="AD109" s="972"/>
      <c r="AE109" s="969"/>
      <c r="AF109" s="969"/>
      <c r="AG109" s="969"/>
      <c r="AH109" s="952">
        <f t="shared" si="1"/>
        <v>0</v>
      </c>
    </row>
    <row r="110" spans="1:34" ht="16.149999999999999" customHeight="1">
      <c r="A110" s="1789"/>
      <c r="B110" s="1788" t="s">
        <v>4505</v>
      </c>
      <c r="C110" s="1250" t="s">
        <v>4145</v>
      </c>
      <c r="D110" s="1518"/>
      <c r="E110" s="1518"/>
      <c r="F110" s="1511"/>
      <c r="G110" s="1511"/>
      <c r="H110" s="1511"/>
      <c r="I110" s="1511"/>
      <c r="J110" s="1511"/>
      <c r="K110" s="1511"/>
      <c r="L110" s="1502"/>
      <c r="M110" s="1502"/>
      <c r="N110" s="1502"/>
      <c r="O110" s="1503"/>
      <c r="P110" s="1502"/>
      <c r="Q110" s="1512"/>
      <c r="R110" s="1502"/>
      <c r="S110" s="1502"/>
      <c r="T110" s="1502"/>
      <c r="U110" s="1503"/>
      <c r="V110" s="972"/>
      <c r="W110" s="972"/>
      <c r="X110" s="972"/>
      <c r="Y110" s="972"/>
      <c r="Z110" s="972"/>
      <c r="AA110" s="972"/>
      <c r="AB110" s="972"/>
      <c r="AC110" s="972"/>
      <c r="AD110" s="972"/>
      <c r="AE110" s="969"/>
      <c r="AF110" s="969"/>
      <c r="AG110" s="969"/>
      <c r="AH110" s="952">
        <f t="shared" si="1"/>
        <v>0</v>
      </c>
    </row>
    <row r="111" spans="1:34" ht="16.149999999999999" customHeight="1">
      <c r="A111" s="1789"/>
      <c r="B111" s="1789"/>
      <c r="C111" s="1506" t="s">
        <v>3801</v>
      </c>
      <c r="D111" s="1518"/>
      <c r="E111" s="1518"/>
      <c r="F111" s="1511"/>
      <c r="G111" s="1511"/>
      <c r="H111" s="1511"/>
      <c r="I111" s="1511"/>
      <c r="J111" s="1511"/>
      <c r="K111" s="1511"/>
      <c r="L111" s="1502"/>
      <c r="M111" s="1502"/>
      <c r="N111" s="1502"/>
      <c r="O111" s="1503"/>
      <c r="P111" s="1502"/>
      <c r="Q111" s="1512"/>
      <c r="R111" s="1502"/>
      <c r="S111" s="1502"/>
      <c r="T111" s="1502"/>
      <c r="U111" s="1503"/>
      <c r="V111" s="972"/>
      <c r="W111" s="972"/>
      <c r="X111" s="972"/>
      <c r="Y111" s="972"/>
      <c r="Z111" s="972"/>
      <c r="AA111" s="972"/>
      <c r="AB111" s="972"/>
      <c r="AC111" s="972"/>
      <c r="AD111" s="972"/>
      <c r="AE111" s="969"/>
      <c r="AF111" s="969"/>
      <c r="AG111" s="969"/>
      <c r="AH111" s="952">
        <f t="shared" si="1"/>
        <v>0</v>
      </c>
    </row>
    <row r="112" spans="1:34" ht="16.149999999999999" customHeight="1">
      <c r="A112" s="1789"/>
      <c r="B112" s="1789"/>
      <c r="C112" s="1506" t="s">
        <v>3802</v>
      </c>
      <c r="D112" s="1518"/>
      <c r="E112" s="1518"/>
      <c r="F112" s="1511"/>
      <c r="G112" s="1511"/>
      <c r="H112" s="1511"/>
      <c r="I112" s="1511"/>
      <c r="J112" s="1511"/>
      <c r="K112" s="1511"/>
      <c r="L112" s="1502"/>
      <c r="M112" s="1502"/>
      <c r="N112" s="1502"/>
      <c r="O112" s="1503"/>
      <c r="P112" s="1502"/>
      <c r="Q112" s="1512"/>
      <c r="R112" s="1502"/>
      <c r="S112" s="1502"/>
      <c r="T112" s="1502"/>
      <c r="U112" s="1503"/>
      <c r="V112" s="972"/>
      <c r="W112" s="972"/>
      <c r="X112" s="972"/>
      <c r="Y112" s="972"/>
      <c r="Z112" s="972"/>
      <c r="AA112" s="972"/>
      <c r="AB112" s="972"/>
      <c r="AC112" s="972"/>
      <c r="AD112" s="972"/>
      <c r="AE112" s="969"/>
      <c r="AF112" s="969"/>
      <c r="AG112" s="969"/>
      <c r="AH112" s="952">
        <f t="shared" si="1"/>
        <v>0</v>
      </c>
    </row>
    <row r="113" spans="1:34" ht="16.149999999999999" customHeight="1">
      <c r="A113" s="1789"/>
      <c r="B113" s="1789"/>
      <c r="C113" s="1506" t="s">
        <v>4446</v>
      </c>
      <c r="D113" s="1518"/>
      <c r="E113" s="1518"/>
      <c r="F113" s="1511"/>
      <c r="G113" s="1511"/>
      <c r="H113" s="1511"/>
      <c r="I113" s="1511"/>
      <c r="J113" s="1511"/>
      <c r="K113" s="1511"/>
      <c r="L113" s="1502"/>
      <c r="M113" s="1502"/>
      <c r="N113" s="1502"/>
      <c r="O113" s="1503"/>
      <c r="P113" s="1502"/>
      <c r="Q113" s="1512"/>
      <c r="R113" s="1502"/>
      <c r="S113" s="1502"/>
      <c r="T113" s="1502"/>
      <c r="U113" s="1503"/>
      <c r="V113" s="972"/>
      <c r="W113" s="972"/>
      <c r="X113" s="972"/>
      <c r="Y113" s="972"/>
      <c r="Z113" s="972"/>
      <c r="AA113" s="972"/>
      <c r="AB113" s="972"/>
      <c r="AC113" s="972"/>
      <c r="AD113" s="972"/>
      <c r="AE113" s="969"/>
      <c r="AF113" s="969"/>
      <c r="AG113" s="969"/>
      <c r="AH113" s="952">
        <f t="shared" si="1"/>
        <v>0</v>
      </c>
    </row>
    <row r="114" spans="1:34" ht="16.149999999999999" customHeight="1">
      <c r="A114" s="1789"/>
      <c r="B114" s="1789"/>
      <c r="C114" s="1506" t="s">
        <v>4447</v>
      </c>
      <c r="D114" s="1518"/>
      <c r="E114" s="1518"/>
      <c r="F114" s="1511"/>
      <c r="G114" s="1511"/>
      <c r="H114" s="1511"/>
      <c r="I114" s="1511"/>
      <c r="J114" s="1511"/>
      <c r="K114" s="1511"/>
      <c r="L114" s="1502"/>
      <c r="M114" s="1502"/>
      <c r="N114" s="1502"/>
      <c r="O114" s="1503"/>
      <c r="P114" s="1502"/>
      <c r="Q114" s="1512"/>
      <c r="R114" s="1502"/>
      <c r="S114" s="1502"/>
      <c r="T114" s="1502"/>
      <c r="U114" s="1503"/>
      <c r="V114" s="972"/>
      <c r="W114" s="972"/>
      <c r="X114" s="972"/>
      <c r="Y114" s="972"/>
      <c r="Z114" s="972"/>
      <c r="AA114" s="972"/>
      <c r="AB114" s="972"/>
      <c r="AC114" s="972"/>
      <c r="AD114" s="972"/>
      <c r="AE114" s="969"/>
      <c r="AF114" s="969"/>
      <c r="AG114" s="969"/>
      <c r="AH114" s="952">
        <f t="shared" si="1"/>
        <v>0</v>
      </c>
    </row>
    <row r="115" spans="1:34" ht="16.149999999999999" customHeight="1">
      <c r="A115" s="1789"/>
      <c r="B115" s="1789"/>
      <c r="C115" s="1506" t="s">
        <v>4448</v>
      </c>
      <c r="D115" s="1518"/>
      <c r="E115" s="1518"/>
      <c r="F115" s="1511"/>
      <c r="G115" s="1511"/>
      <c r="H115" s="1511"/>
      <c r="I115" s="1511"/>
      <c r="J115" s="1511"/>
      <c r="K115" s="1511"/>
      <c r="L115" s="1502"/>
      <c r="M115" s="1502"/>
      <c r="N115" s="1502"/>
      <c r="O115" s="1503"/>
      <c r="P115" s="1502"/>
      <c r="Q115" s="1512"/>
      <c r="R115" s="1502"/>
      <c r="S115" s="1502"/>
      <c r="T115" s="1502"/>
      <c r="U115" s="1503"/>
      <c r="V115" s="972"/>
      <c r="W115" s="972"/>
      <c r="X115" s="972"/>
      <c r="Y115" s="972"/>
      <c r="Z115" s="972"/>
      <c r="AA115" s="972"/>
      <c r="AB115" s="972"/>
      <c r="AC115" s="972"/>
      <c r="AD115" s="972"/>
      <c r="AE115" s="969"/>
      <c r="AF115" s="969"/>
      <c r="AG115" s="969"/>
      <c r="AH115" s="952">
        <f t="shared" si="1"/>
        <v>0</v>
      </c>
    </row>
    <row r="116" spans="1:34" ht="16.149999999999999" customHeight="1">
      <c r="A116" s="1789"/>
      <c r="B116" s="1789"/>
      <c r="C116" s="1506" t="s">
        <v>4449</v>
      </c>
      <c r="D116" s="1518"/>
      <c r="E116" s="1518"/>
      <c r="F116" s="1511"/>
      <c r="G116" s="1511"/>
      <c r="H116" s="1511"/>
      <c r="I116" s="1511"/>
      <c r="J116" s="1511"/>
      <c r="K116" s="1511"/>
      <c r="L116" s="1502"/>
      <c r="M116" s="1502"/>
      <c r="N116" s="1502"/>
      <c r="O116" s="1503"/>
      <c r="P116" s="1502"/>
      <c r="Q116" s="1512"/>
      <c r="R116" s="1502"/>
      <c r="S116" s="1502"/>
      <c r="T116" s="1502"/>
      <c r="U116" s="1503"/>
      <c r="V116" s="972"/>
      <c r="W116" s="972"/>
      <c r="X116" s="972"/>
      <c r="Y116" s="972"/>
      <c r="Z116" s="972"/>
      <c r="AA116" s="972"/>
      <c r="AB116" s="972"/>
      <c r="AC116" s="972"/>
      <c r="AD116" s="972"/>
      <c r="AE116" s="969"/>
      <c r="AF116" s="969"/>
      <c r="AG116" s="969"/>
      <c r="AH116" s="952">
        <f t="shared" si="1"/>
        <v>0</v>
      </c>
    </row>
    <row r="117" spans="1:34" ht="16.149999999999999" customHeight="1">
      <c r="A117" s="1789"/>
      <c r="B117" s="1789"/>
      <c r="C117" s="1506" t="s">
        <v>4457</v>
      </c>
      <c r="D117" s="1518"/>
      <c r="E117" s="1518"/>
      <c r="F117" s="1511"/>
      <c r="G117" s="1511"/>
      <c r="H117" s="1511"/>
      <c r="I117" s="1511"/>
      <c r="J117" s="1511"/>
      <c r="K117" s="1511"/>
      <c r="L117" s="1502"/>
      <c r="M117" s="1502"/>
      <c r="N117" s="1502"/>
      <c r="O117" s="1503"/>
      <c r="P117" s="1502"/>
      <c r="Q117" s="1512"/>
      <c r="R117" s="1502"/>
      <c r="S117" s="1502"/>
      <c r="T117" s="1502"/>
      <c r="U117" s="1503"/>
      <c r="V117" s="972"/>
      <c r="W117" s="972"/>
      <c r="X117" s="972"/>
      <c r="Y117" s="972"/>
      <c r="Z117" s="972"/>
      <c r="AA117" s="972"/>
      <c r="AB117" s="972"/>
      <c r="AC117" s="972"/>
      <c r="AD117" s="972"/>
      <c r="AE117" s="969"/>
      <c r="AF117" s="969"/>
      <c r="AG117" s="969"/>
      <c r="AH117" s="952">
        <f t="shared" si="1"/>
        <v>0</v>
      </c>
    </row>
    <row r="118" spans="1:34" ht="16.149999999999999" customHeight="1">
      <c r="A118" s="1789"/>
      <c r="B118" s="1794"/>
      <c r="C118" s="1510" t="s">
        <v>4458</v>
      </c>
      <c r="D118" s="1518"/>
      <c r="E118" s="1518"/>
      <c r="F118" s="1511"/>
      <c r="G118" s="1511"/>
      <c r="H118" s="1511"/>
      <c r="I118" s="1511"/>
      <c r="J118" s="1511"/>
      <c r="K118" s="1511"/>
      <c r="L118" s="1502"/>
      <c r="M118" s="1502"/>
      <c r="N118" s="1502"/>
      <c r="O118" s="1503"/>
      <c r="P118" s="1502"/>
      <c r="Q118" s="1512"/>
      <c r="R118" s="1502"/>
      <c r="S118" s="1502"/>
      <c r="T118" s="1502"/>
      <c r="U118" s="1503"/>
      <c r="V118" s="972"/>
      <c r="W118" s="972"/>
      <c r="X118" s="972"/>
      <c r="Y118" s="972"/>
      <c r="Z118" s="972"/>
      <c r="AA118" s="972"/>
      <c r="AB118" s="972"/>
      <c r="AC118" s="972"/>
      <c r="AD118" s="972"/>
      <c r="AE118" s="969"/>
      <c r="AF118" s="969"/>
      <c r="AG118" s="969"/>
      <c r="AH118" s="952">
        <f t="shared" si="1"/>
        <v>0</v>
      </c>
    </row>
    <row r="119" spans="1:34" ht="16.149999999999999" customHeight="1">
      <c r="A119" s="1789"/>
      <c r="B119" s="1788" t="s">
        <v>4506</v>
      </c>
      <c r="C119" s="1250" t="s">
        <v>4145</v>
      </c>
      <c r="D119" s="1518"/>
      <c r="E119" s="1518"/>
      <c r="F119" s="1511"/>
      <c r="G119" s="1511"/>
      <c r="H119" s="1511"/>
      <c r="I119" s="1511"/>
      <c r="J119" s="1511"/>
      <c r="K119" s="1511"/>
      <c r="L119" s="1502"/>
      <c r="M119" s="1502"/>
      <c r="N119" s="1502"/>
      <c r="O119" s="1503"/>
      <c r="P119" s="1502"/>
      <c r="Q119" s="1512"/>
      <c r="R119" s="1502"/>
      <c r="S119" s="1502"/>
      <c r="T119" s="1502"/>
      <c r="U119" s="1503"/>
      <c r="V119" s="972"/>
      <c r="W119" s="972"/>
      <c r="X119" s="972"/>
      <c r="Y119" s="972"/>
      <c r="Z119" s="972"/>
      <c r="AA119" s="972"/>
      <c r="AB119" s="972"/>
      <c r="AC119" s="972"/>
      <c r="AD119" s="972"/>
      <c r="AE119" s="969"/>
      <c r="AF119" s="969"/>
      <c r="AG119" s="969"/>
      <c r="AH119" s="952">
        <f t="shared" si="1"/>
        <v>0</v>
      </c>
    </row>
    <row r="120" spans="1:34" ht="16.149999999999999" customHeight="1">
      <c r="A120" s="1789"/>
      <c r="B120" s="1789"/>
      <c r="C120" s="1506" t="s">
        <v>3801</v>
      </c>
      <c r="D120" s="1518"/>
      <c r="E120" s="1518"/>
      <c r="F120" s="1511"/>
      <c r="G120" s="1511"/>
      <c r="H120" s="1511"/>
      <c r="I120" s="1511"/>
      <c r="J120" s="1511"/>
      <c r="K120" s="1511"/>
      <c r="L120" s="1502"/>
      <c r="M120" s="1502"/>
      <c r="N120" s="1502"/>
      <c r="O120" s="1503"/>
      <c r="P120" s="1502"/>
      <c r="Q120" s="1512"/>
      <c r="R120" s="1502"/>
      <c r="S120" s="1502"/>
      <c r="T120" s="1502"/>
      <c r="U120" s="1503"/>
      <c r="V120" s="972"/>
      <c r="W120" s="972"/>
      <c r="X120" s="972"/>
      <c r="Y120" s="972"/>
      <c r="Z120" s="972"/>
      <c r="AA120" s="972"/>
      <c r="AB120" s="972"/>
      <c r="AC120" s="972"/>
      <c r="AD120" s="972"/>
      <c r="AE120" s="969"/>
      <c r="AF120" s="969"/>
      <c r="AG120" s="969"/>
      <c r="AH120" s="952">
        <f t="shared" si="1"/>
        <v>0</v>
      </c>
    </row>
    <row r="121" spans="1:34" ht="16.149999999999999" customHeight="1">
      <c r="A121" s="1789"/>
      <c r="B121" s="1789"/>
      <c r="C121" s="1506" t="s">
        <v>3802</v>
      </c>
      <c r="D121" s="1518"/>
      <c r="E121" s="1518"/>
      <c r="F121" s="1511"/>
      <c r="G121" s="1511"/>
      <c r="H121" s="1511"/>
      <c r="I121" s="1511"/>
      <c r="J121" s="1511"/>
      <c r="K121" s="1511"/>
      <c r="L121" s="1502"/>
      <c r="M121" s="1502"/>
      <c r="N121" s="1502"/>
      <c r="O121" s="1503"/>
      <c r="P121" s="1502"/>
      <c r="Q121" s="1512"/>
      <c r="R121" s="1502"/>
      <c r="S121" s="1502"/>
      <c r="T121" s="1502"/>
      <c r="U121" s="1503"/>
      <c r="V121" s="972"/>
      <c r="W121" s="972"/>
      <c r="X121" s="972"/>
      <c r="Y121" s="972"/>
      <c r="Z121" s="972"/>
      <c r="AA121" s="972"/>
      <c r="AB121" s="972"/>
      <c r="AC121" s="972"/>
      <c r="AD121" s="972"/>
      <c r="AE121" s="969"/>
      <c r="AF121" s="969"/>
      <c r="AG121" s="969"/>
      <c r="AH121" s="952">
        <f t="shared" si="1"/>
        <v>0</v>
      </c>
    </row>
    <row r="122" spans="1:34" ht="16.149999999999999" customHeight="1">
      <c r="A122" s="1789"/>
      <c r="B122" s="1789"/>
      <c r="C122" s="1506" t="s">
        <v>4446</v>
      </c>
      <c r="D122" s="1518"/>
      <c r="E122" s="1518"/>
      <c r="F122" s="1511"/>
      <c r="G122" s="1511"/>
      <c r="H122" s="1511"/>
      <c r="I122" s="1511"/>
      <c r="J122" s="1511"/>
      <c r="K122" s="1511"/>
      <c r="L122" s="1502"/>
      <c r="M122" s="1502"/>
      <c r="N122" s="1502"/>
      <c r="O122" s="1503"/>
      <c r="P122" s="1502"/>
      <c r="Q122" s="1512"/>
      <c r="R122" s="1502"/>
      <c r="S122" s="1502"/>
      <c r="T122" s="1502"/>
      <c r="U122" s="1503"/>
      <c r="V122" s="972"/>
      <c r="W122" s="972"/>
      <c r="X122" s="972"/>
      <c r="Y122" s="972"/>
      <c r="Z122" s="972"/>
      <c r="AA122" s="972"/>
      <c r="AB122" s="972"/>
      <c r="AC122" s="972"/>
      <c r="AD122" s="972"/>
      <c r="AE122" s="969"/>
      <c r="AF122" s="969"/>
      <c r="AG122" s="969"/>
      <c r="AH122" s="952">
        <f t="shared" si="1"/>
        <v>0</v>
      </c>
    </row>
    <row r="123" spans="1:34" ht="16.149999999999999" customHeight="1">
      <c r="A123" s="1789"/>
      <c r="B123" s="1789"/>
      <c r="C123" s="1506" t="s">
        <v>4447</v>
      </c>
      <c r="D123" s="1518"/>
      <c r="E123" s="1518"/>
      <c r="F123" s="1511"/>
      <c r="G123" s="1511"/>
      <c r="H123" s="1511"/>
      <c r="I123" s="1511"/>
      <c r="J123" s="1511"/>
      <c r="K123" s="1511"/>
      <c r="L123" s="1502"/>
      <c r="M123" s="1502"/>
      <c r="N123" s="1502"/>
      <c r="O123" s="1503"/>
      <c r="P123" s="1502"/>
      <c r="Q123" s="1512"/>
      <c r="R123" s="1502"/>
      <c r="S123" s="1502"/>
      <c r="T123" s="1502"/>
      <c r="U123" s="1503"/>
      <c r="V123" s="972"/>
      <c r="W123" s="972"/>
      <c r="X123" s="972"/>
      <c r="Y123" s="972"/>
      <c r="Z123" s="972"/>
      <c r="AA123" s="972"/>
      <c r="AB123" s="972"/>
      <c r="AC123" s="972"/>
      <c r="AD123" s="972"/>
      <c r="AE123" s="969"/>
      <c r="AF123" s="969"/>
      <c r="AG123" s="969"/>
      <c r="AH123" s="952">
        <f t="shared" si="1"/>
        <v>0</v>
      </c>
    </row>
    <row r="124" spans="1:34" ht="16.149999999999999" customHeight="1">
      <c r="A124" s="1789"/>
      <c r="B124" s="1789"/>
      <c r="C124" s="1506" t="s">
        <v>4448</v>
      </c>
      <c r="D124" s="1518"/>
      <c r="E124" s="1518"/>
      <c r="F124" s="1511"/>
      <c r="G124" s="1511"/>
      <c r="H124" s="1511"/>
      <c r="I124" s="1511"/>
      <c r="J124" s="1511"/>
      <c r="K124" s="1511"/>
      <c r="L124" s="1502"/>
      <c r="M124" s="1502"/>
      <c r="N124" s="1502"/>
      <c r="O124" s="1503"/>
      <c r="P124" s="1502"/>
      <c r="Q124" s="1512"/>
      <c r="R124" s="1502"/>
      <c r="S124" s="1502"/>
      <c r="T124" s="1502"/>
      <c r="U124" s="1503"/>
      <c r="V124" s="972"/>
      <c r="W124" s="972"/>
      <c r="X124" s="972"/>
      <c r="Y124" s="972"/>
      <c r="Z124" s="972"/>
      <c r="AA124" s="972"/>
      <c r="AB124" s="972"/>
      <c r="AC124" s="972"/>
      <c r="AD124" s="972"/>
      <c r="AE124" s="969"/>
      <c r="AF124" s="969"/>
      <c r="AG124" s="969"/>
      <c r="AH124" s="952">
        <f t="shared" si="1"/>
        <v>0</v>
      </c>
    </row>
    <row r="125" spans="1:34" ht="16.149999999999999" customHeight="1">
      <c r="A125" s="1789"/>
      <c r="B125" s="1789"/>
      <c r="C125" s="1506" t="s">
        <v>4449</v>
      </c>
      <c r="D125" s="1518"/>
      <c r="E125" s="1518"/>
      <c r="F125" s="1511"/>
      <c r="G125" s="1511"/>
      <c r="H125" s="1511"/>
      <c r="I125" s="1511"/>
      <c r="J125" s="1511"/>
      <c r="K125" s="1511"/>
      <c r="L125" s="1502"/>
      <c r="M125" s="1502"/>
      <c r="N125" s="1502"/>
      <c r="O125" s="1503"/>
      <c r="P125" s="1502"/>
      <c r="Q125" s="1512"/>
      <c r="R125" s="1502"/>
      <c r="S125" s="1502"/>
      <c r="T125" s="1502"/>
      <c r="U125" s="1503"/>
      <c r="V125" s="972"/>
      <c r="W125" s="972"/>
      <c r="X125" s="972"/>
      <c r="Y125" s="972"/>
      <c r="Z125" s="972"/>
      <c r="AA125" s="972"/>
      <c r="AB125" s="972"/>
      <c r="AC125" s="972"/>
      <c r="AD125" s="972"/>
      <c r="AE125" s="969"/>
      <c r="AF125" s="969"/>
      <c r="AG125" s="969"/>
      <c r="AH125" s="952">
        <f t="shared" si="1"/>
        <v>0</v>
      </c>
    </row>
    <row r="126" spans="1:34" ht="16.149999999999999" customHeight="1">
      <c r="A126" s="1789"/>
      <c r="B126" s="1789"/>
      <c r="C126" s="1506" t="s">
        <v>4457</v>
      </c>
      <c r="D126" s="1518"/>
      <c r="E126" s="1518"/>
      <c r="F126" s="1511"/>
      <c r="G126" s="1511"/>
      <c r="H126" s="1511"/>
      <c r="I126" s="1511"/>
      <c r="J126" s="1511"/>
      <c r="K126" s="1511"/>
      <c r="L126" s="1502"/>
      <c r="M126" s="1502"/>
      <c r="N126" s="1502"/>
      <c r="O126" s="1503"/>
      <c r="P126" s="1502"/>
      <c r="Q126" s="1512"/>
      <c r="R126" s="1502"/>
      <c r="S126" s="1502"/>
      <c r="T126" s="1502"/>
      <c r="U126" s="1503"/>
      <c r="V126" s="972"/>
      <c r="W126" s="972"/>
      <c r="X126" s="972"/>
      <c r="Y126" s="972"/>
      <c r="Z126" s="972"/>
      <c r="AA126" s="972"/>
      <c r="AB126" s="972"/>
      <c r="AC126" s="972"/>
      <c r="AD126" s="972"/>
      <c r="AE126" s="969"/>
      <c r="AF126" s="969"/>
      <c r="AG126" s="969"/>
      <c r="AH126" s="952">
        <f t="shared" si="1"/>
        <v>0</v>
      </c>
    </row>
    <row r="127" spans="1:34" ht="16.149999999999999" customHeight="1">
      <c r="A127" s="1789"/>
      <c r="B127" s="1794"/>
      <c r="C127" s="1510" t="s">
        <v>4458</v>
      </c>
      <c r="D127" s="1518"/>
      <c r="E127" s="1518"/>
      <c r="F127" s="1511"/>
      <c r="G127" s="1511"/>
      <c r="H127" s="1511"/>
      <c r="I127" s="1511"/>
      <c r="J127" s="1511"/>
      <c r="K127" s="1511"/>
      <c r="L127" s="1502"/>
      <c r="M127" s="1502"/>
      <c r="N127" s="1502"/>
      <c r="O127" s="1503"/>
      <c r="P127" s="1502"/>
      <c r="Q127" s="1512"/>
      <c r="R127" s="1502"/>
      <c r="S127" s="1502"/>
      <c r="T127" s="1502"/>
      <c r="U127" s="1503"/>
      <c r="V127" s="972"/>
      <c r="W127" s="972"/>
      <c r="X127" s="972"/>
      <c r="Y127" s="972"/>
      <c r="Z127" s="972"/>
      <c r="AA127" s="972"/>
      <c r="AB127" s="972"/>
      <c r="AC127" s="972"/>
      <c r="AD127" s="972"/>
      <c r="AE127" s="969"/>
      <c r="AF127" s="969"/>
      <c r="AG127" s="969"/>
      <c r="AH127" s="952">
        <f t="shared" si="1"/>
        <v>0</v>
      </c>
    </row>
    <row r="128" spans="1:34" ht="16.149999999999999" customHeight="1">
      <c r="A128" s="1789"/>
      <c r="B128" s="1788" t="s">
        <v>4507</v>
      </c>
      <c r="C128" s="1250" t="s">
        <v>4145</v>
      </c>
      <c r="D128" s="1518"/>
      <c r="E128" s="1518"/>
      <c r="F128" s="1511"/>
      <c r="G128" s="1511"/>
      <c r="H128" s="1511"/>
      <c r="I128" s="1511"/>
      <c r="J128" s="1511"/>
      <c r="K128" s="1511"/>
      <c r="L128" s="1502"/>
      <c r="M128" s="1502"/>
      <c r="N128" s="1502"/>
      <c r="O128" s="1503"/>
      <c r="P128" s="1502"/>
      <c r="Q128" s="1512"/>
      <c r="R128" s="1502"/>
      <c r="S128" s="1502"/>
      <c r="T128" s="1502"/>
      <c r="U128" s="1503"/>
      <c r="V128" s="972"/>
      <c r="W128" s="972"/>
      <c r="X128" s="972"/>
      <c r="Y128" s="972"/>
      <c r="Z128" s="972"/>
      <c r="AA128" s="972"/>
      <c r="AB128" s="972"/>
      <c r="AC128" s="972"/>
      <c r="AD128" s="972"/>
      <c r="AE128" s="969"/>
      <c r="AF128" s="969"/>
      <c r="AG128" s="969"/>
      <c r="AH128" s="952">
        <f t="shared" si="1"/>
        <v>0</v>
      </c>
    </row>
    <row r="129" spans="1:34" ht="16.149999999999999" customHeight="1">
      <c r="A129" s="1789"/>
      <c r="B129" s="1789"/>
      <c r="C129" s="1506" t="s">
        <v>3801</v>
      </c>
      <c r="D129" s="1518"/>
      <c r="E129" s="1518"/>
      <c r="F129" s="1511"/>
      <c r="G129" s="1511"/>
      <c r="H129" s="1511"/>
      <c r="I129" s="1511"/>
      <c r="J129" s="1511"/>
      <c r="K129" s="1511"/>
      <c r="L129" s="1502"/>
      <c r="M129" s="1502"/>
      <c r="N129" s="1502"/>
      <c r="O129" s="1503"/>
      <c r="P129" s="1502"/>
      <c r="Q129" s="1512"/>
      <c r="R129" s="1502"/>
      <c r="S129" s="1502"/>
      <c r="T129" s="1502"/>
      <c r="U129" s="1503"/>
      <c r="V129" s="972"/>
      <c r="W129" s="972"/>
      <c r="X129" s="972"/>
      <c r="Y129" s="972"/>
      <c r="Z129" s="972"/>
      <c r="AA129" s="972"/>
      <c r="AB129" s="972"/>
      <c r="AC129" s="972"/>
      <c r="AD129" s="972"/>
      <c r="AE129" s="969"/>
      <c r="AF129" s="969"/>
      <c r="AG129" s="969"/>
      <c r="AH129" s="952">
        <f t="shared" si="1"/>
        <v>0</v>
      </c>
    </row>
    <row r="130" spans="1:34" ht="16.149999999999999" customHeight="1">
      <c r="A130" s="1789"/>
      <c r="B130" s="1789"/>
      <c r="C130" s="1506" t="s">
        <v>3802</v>
      </c>
      <c r="D130" s="1518"/>
      <c r="E130" s="1518"/>
      <c r="F130" s="1511"/>
      <c r="G130" s="1511"/>
      <c r="H130" s="1511"/>
      <c r="I130" s="1511"/>
      <c r="J130" s="1511"/>
      <c r="K130" s="1511"/>
      <c r="L130" s="1502"/>
      <c r="M130" s="1502"/>
      <c r="N130" s="1502"/>
      <c r="O130" s="1503"/>
      <c r="P130" s="1502"/>
      <c r="Q130" s="1512"/>
      <c r="R130" s="1502"/>
      <c r="S130" s="1502"/>
      <c r="T130" s="1502"/>
      <c r="U130" s="1503"/>
      <c r="V130" s="972"/>
      <c r="W130" s="972"/>
      <c r="X130" s="972"/>
      <c r="Y130" s="972"/>
      <c r="Z130" s="972"/>
      <c r="AA130" s="972"/>
      <c r="AB130" s="972"/>
      <c r="AC130" s="972"/>
      <c r="AD130" s="972"/>
      <c r="AE130" s="969"/>
      <c r="AF130" s="969"/>
      <c r="AG130" s="969"/>
      <c r="AH130" s="952">
        <f t="shared" si="1"/>
        <v>0</v>
      </c>
    </row>
    <row r="131" spans="1:34" ht="16.149999999999999" customHeight="1">
      <c r="A131" s="1789"/>
      <c r="B131" s="1789"/>
      <c r="C131" s="1506" t="s">
        <v>4446</v>
      </c>
      <c r="D131" s="1518"/>
      <c r="E131" s="1518"/>
      <c r="F131" s="1511"/>
      <c r="G131" s="1511"/>
      <c r="H131" s="1511"/>
      <c r="I131" s="1511"/>
      <c r="J131" s="1511"/>
      <c r="K131" s="1511"/>
      <c r="L131" s="1502"/>
      <c r="M131" s="1502"/>
      <c r="N131" s="1502"/>
      <c r="O131" s="1503"/>
      <c r="P131" s="1502"/>
      <c r="Q131" s="1512"/>
      <c r="R131" s="1502"/>
      <c r="S131" s="1502"/>
      <c r="T131" s="1502"/>
      <c r="U131" s="1503"/>
      <c r="V131" s="972"/>
      <c r="W131" s="972"/>
      <c r="X131" s="972"/>
      <c r="Y131" s="972"/>
      <c r="Z131" s="972"/>
      <c r="AA131" s="972"/>
      <c r="AB131" s="972"/>
      <c r="AC131" s="972"/>
      <c r="AD131" s="972"/>
      <c r="AE131" s="969"/>
      <c r="AF131" s="969"/>
      <c r="AG131" s="969"/>
      <c r="AH131" s="952">
        <f t="shared" ref="AH131:AH194" si="2">COUNTA(D131:AG131)</f>
        <v>0</v>
      </c>
    </row>
    <row r="132" spans="1:34" ht="16.149999999999999" customHeight="1">
      <c r="A132" s="1789"/>
      <c r="B132" s="1789"/>
      <c r="C132" s="1506" t="s">
        <v>4447</v>
      </c>
      <c r="D132" s="1518"/>
      <c r="E132" s="1518"/>
      <c r="F132" s="1511"/>
      <c r="G132" s="1511"/>
      <c r="H132" s="1511"/>
      <c r="I132" s="1511"/>
      <c r="J132" s="1511"/>
      <c r="K132" s="1511"/>
      <c r="L132" s="1502"/>
      <c r="M132" s="1502"/>
      <c r="N132" s="1502"/>
      <c r="O132" s="1503"/>
      <c r="P132" s="1502"/>
      <c r="Q132" s="1512"/>
      <c r="R132" s="1502"/>
      <c r="S132" s="1502"/>
      <c r="T132" s="1502"/>
      <c r="U132" s="1503"/>
      <c r="V132" s="972"/>
      <c r="W132" s="972"/>
      <c r="X132" s="972"/>
      <c r="Y132" s="972"/>
      <c r="Z132" s="972"/>
      <c r="AA132" s="972"/>
      <c r="AB132" s="972"/>
      <c r="AC132" s="972"/>
      <c r="AD132" s="972"/>
      <c r="AE132" s="969"/>
      <c r="AF132" s="969"/>
      <c r="AG132" s="969"/>
      <c r="AH132" s="952">
        <f t="shared" si="2"/>
        <v>0</v>
      </c>
    </row>
    <row r="133" spans="1:34" ht="16.149999999999999" customHeight="1">
      <c r="A133" s="1789"/>
      <c r="B133" s="1789"/>
      <c r="C133" s="1506" t="s">
        <v>4448</v>
      </c>
      <c r="D133" s="1518"/>
      <c r="E133" s="1518"/>
      <c r="F133" s="1511"/>
      <c r="G133" s="1511"/>
      <c r="H133" s="1511"/>
      <c r="I133" s="1511"/>
      <c r="J133" s="1511"/>
      <c r="K133" s="1511"/>
      <c r="L133" s="1502"/>
      <c r="M133" s="1502"/>
      <c r="N133" s="1502"/>
      <c r="O133" s="1503"/>
      <c r="P133" s="1502"/>
      <c r="Q133" s="1512"/>
      <c r="R133" s="1502"/>
      <c r="S133" s="1502"/>
      <c r="T133" s="1502"/>
      <c r="U133" s="1503"/>
      <c r="V133" s="972"/>
      <c r="W133" s="972"/>
      <c r="X133" s="972"/>
      <c r="Y133" s="972"/>
      <c r="Z133" s="972"/>
      <c r="AA133" s="972"/>
      <c r="AB133" s="972"/>
      <c r="AC133" s="972"/>
      <c r="AD133" s="972"/>
      <c r="AE133" s="969"/>
      <c r="AF133" s="969"/>
      <c r="AG133" s="969"/>
      <c r="AH133" s="952">
        <f t="shared" si="2"/>
        <v>0</v>
      </c>
    </row>
    <row r="134" spans="1:34" ht="16.149999999999999" customHeight="1">
      <c r="A134" s="1789"/>
      <c r="B134" s="1789"/>
      <c r="C134" s="1506" t="s">
        <v>4449</v>
      </c>
      <c r="D134" s="1519" t="s">
        <v>1384</v>
      </c>
      <c r="E134" s="1509" t="s">
        <v>3818</v>
      </c>
      <c r="F134" s="1520" t="s">
        <v>4508</v>
      </c>
      <c r="G134" s="1509" t="s">
        <v>4509</v>
      </c>
      <c r="H134" s="1508" t="s">
        <v>4510</v>
      </c>
      <c r="I134" s="1509" t="s">
        <v>4511</v>
      </c>
      <c r="J134" s="1509" t="s">
        <v>4512</v>
      </c>
      <c r="K134" s="1521" t="s">
        <v>4513</v>
      </c>
      <c r="L134" s="1522" t="s">
        <v>4514</v>
      </c>
      <c r="M134" s="1502"/>
      <c r="N134" s="1502"/>
      <c r="O134" s="1503"/>
      <c r="P134" s="1502"/>
      <c r="Q134" s="1512"/>
      <c r="R134" s="1502"/>
      <c r="S134" s="1502"/>
      <c r="T134" s="1502"/>
      <c r="U134" s="1503"/>
      <c r="V134" s="972"/>
      <c r="W134" s="972"/>
      <c r="X134" s="972"/>
      <c r="Y134" s="972"/>
      <c r="Z134" s="972"/>
      <c r="AA134" s="972"/>
      <c r="AB134" s="972"/>
      <c r="AC134" s="972"/>
      <c r="AD134" s="972"/>
      <c r="AE134" s="969"/>
      <c r="AF134" s="969"/>
      <c r="AG134" s="969"/>
      <c r="AH134" s="952">
        <f t="shared" si="2"/>
        <v>9</v>
      </c>
    </row>
    <row r="135" spans="1:34" ht="16.149999999999999" customHeight="1">
      <c r="A135" s="1789"/>
      <c r="B135" s="1789"/>
      <c r="C135" s="1506" t="s">
        <v>4457</v>
      </c>
      <c r="D135" s="1518"/>
      <c r="E135" s="1518"/>
      <c r="F135" s="1511"/>
      <c r="G135" s="1511"/>
      <c r="H135" s="1511"/>
      <c r="I135" s="1511"/>
      <c r="J135" s="1511"/>
      <c r="K135" s="1511"/>
      <c r="L135" s="1502"/>
      <c r="M135" s="1502"/>
      <c r="N135" s="1502"/>
      <c r="O135" s="1503"/>
      <c r="P135" s="1502"/>
      <c r="Q135" s="1512"/>
      <c r="R135" s="1502"/>
      <c r="S135" s="1502"/>
      <c r="T135" s="1502"/>
      <c r="U135" s="1503"/>
      <c r="V135" s="972"/>
      <c r="W135" s="972"/>
      <c r="X135" s="972"/>
      <c r="Y135" s="972"/>
      <c r="Z135" s="972"/>
      <c r="AA135" s="972"/>
      <c r="AB135" s="972"/>
      <c r="AC135" s="972"/>
      <c r="AD135" s="972"/>
      <c r="AE135" s="969"/>
      <c r="AF135" s="969"/>
      <c r="AG135" s="969"/>
      <c r="AH135" s="952">
        <f t="shared" si="2"/>
        <v>0</v>
      </c>
    </row>
    <row r="136" spans="1:34" ht="16.149999999999999" customHeight="1">
      <c r="A136" s="1789"/>
      <c r="B136" s="1794"/>
      <c r="C136" s="1510" t="s">
        <v>4458</v>
      </c>
      <c r="D136" s="1518"/>
      <c r="E136" s="1518"/>
      <c r="F136" s="1511"/>
      <c r="G136" s="1511"/>
      <c r="H136" s="1511"/>
      <c r="I136" s="1511"/>
      <c r="J136" s="1511"/>
      <c r="K136" s="1511"/>
      <c r="L136" s="1502"/>
      <c r="M136" s="1502"/>
      <c r="N136" s="1502"/>
      <c r="O136" s="1503"/>
      <c r="P136" s="1502"/>
      <c r="Q136" s="1512"/>
      <c r="R136" s="1502"/>
      <c r="S136" s="1502"/>
      <c r="T136" s="1502"/>
      <c r="U136" s="1503"/>
      <c r="V136" s="972"/>
      <c r="W136" s="972"/>
      <c r="X136" s="972"/>
      <c r="Y136" s="972"/>
      <c r="Z136" s="972"/>
      <c r="AA136" s="972"/>
      <c r="AB136" s="972"/>
      <c r="AC136" s="972"/>
      <c r="AD136" s="972"/>
      <c r="AE136" s="969"/>
      <c r="AF136" s="969"/>
      <c r="AG136" s="969"/>
      <c r="AH136" s="952">
        <f t="shared" si="2"/>
        <v>0</v>
      </c>
    </row>
    <row r="137" spans="1:34" ht="16.149999999999999" customHeight="1">
      <c r="A137" s="1789"/>
      <c r="B137" s="1788" t="s">
        <v>29</v>
      </c>
      <c r="C137" s="1250" t="s">
        <v>4145</v>
      </c>
      <c r="D137" s="1518"/>
      <c r="E137" s="1518"/>
      <c r="F137" s="1511"/>
      <c r="G137" s="1511"/>
      <c r="H137" s="1511"/>
      <c r="I137" s="1511"/>
      <c r="J137" s="1511"/>
      <c r="K137" s="1511"/>
      <c r="L137" s="1502"/>
      <c r="M137" s="1502"/>
      <c r="N137" s="1502"/>
      <c r="O137" s="1503"/>
      <c r="P137" s="1504"/>
      <c r="Q137" s="1505"/>
      <c r="R137" s="1504"/>
      <c r="S137" s="1504"/>
      <c r="T137" s="1504"/>
      <c r="U137" s="1503"/>
      <c r="V137" s="972"/>
      <c r="W137" s="972"/>
      <c r="X137" s="972"/>
      <c r="Y137" s="972"/>
      <c r="Z137" s="972"/>
      <c r="AA137" s="972"/>
      <c r="AB137" s="972"/>
      <c r="AC137" s="972"/>
      <c r="AD137" s="972"/>
      <c r="AE137" s="969"/>
      <c r="AF137" s="969"/>
      <c r="AG137" s="969"/>
      <c r="AH137" s="952">
        <f t="shared" si="2"/>
        <v>0</v>
      </c>
    </row>
    <row r="138" spans="1:34" ht="16.149999999999999" customHeight="1">
      <c r="A138" s="1789"/>
      <c r="B138" s="1789"/>
      <c r="C138" s="1506" t="s">
        <v>3801</v>
      </c>
      <c r="D138" s="1518"/>
      <c r="E138" s="1518"/>
      <c r="F138" s="1511"/>
      <c r="G138" s="1511"/>
      <c r="H138" s="1511"/>
      <c r="I138" s="1511"/>
      <c r="J138" s="1511"/>
      <c r="K138" s="1511"/>
      <c r="L138" s="1502"/>
      <c r="M138" s="1502"/>
      <c r="N138" s="1502"/>
      <c r="O138" s="1503"/>
      <c r="P138" s="1504"/>
      <c r="Q138" s="1505"/>
      <c r="R138" s="1504"/>
      <c r="S138" s="1504"/>
      <c r="T138" s="1504"/>
      <c r="U138" s="1503"/>
      <c r="V138" s="972"/>
      <c r="W138" s="972"/>
      <c r="X138" s="972"/>
      <c r="Y138" s="972"/>
      <c r="Z138" s="972"/>
      <c r="AA138" s="972"/>
      <c r="AB138" s="972"/>
      <c r="AC138" s="972"/>
      <c r="AD138" s="972"/>
      <c r="AE138" s="969"/>
      <c r="AF138" s="969"/>
      <c r="AG138" s="969"/>
      <c r="AH138" s="952">
        <f t="shared" si="2"/>
        <v>0</v>
      </c>
    </row>
    <row r="139" spans="1:34" ht="16.149999999999999" customHeight="1">
      <c r="A139" s="1789"/>
      <c r="B139" s="1789"/>
      <c r="C139" s="1506" t="s">
        <v>3802</v>
      </c>
      <c r="D139" s="1518"/>
      <c r="E139" s="1518"/>
      <c r="F139" s="1511"/>
      <c r="G139" s="1511"/>
      <c r="H139" s="1511"/>
      <c r="I139" s="1511"/>
      <c r="J139" s="1511"/>
      <c r="K139" s="1511"/>
      <c r="L139" s="1502"/>
      <c r="M139" s="1502"/>
      <c r="N139" s="1502"/>
      <c r="O139" s="1503"/>
      <c r="P139" s="1504"/>
      <c r="Q139" s="1505"/>
      <c r="R139" s="1504"/>
      <c r="S139" s="1504"/>
      <c r="T139" s="1504"/>
      <c r="U139" s="1503"/>
      <c r="V139" s="972"/>
      <c r="W139" s="972"/>
      <c r="X139" s="972"/>
      <c r="Y139" s="972"/>
      <c r="Z139" s="972"/>
      <c r="AA139" s="972"/>
      <c r="AB139" s="972"/>
      <c r="AC139" s="972"/>
      <c r="AD139" s="972"/>
      <c r="AE139" s="969"/>
      <c r="AF139" s="969"/>
      <c r="AG139" s="969"/>
      <c r="AH139" s="952">
        <f t="shared" si="2"/>
        <v>0</v>
      </c>
    </row>
    <row r="140" spans="1:34" ht="16.149999999999999" customHeight="1">
      <c r="A140" s="1789"/>
      <c r="B140" s="1789"/>
      <c r="C140" s="1506" t="s">
        <v>4446</v>
      </c>
      <c r="D140" s="1518"/>
      <c r="E140" s="1518"/>
      <c r="F140" s="1511"/>
      <c r="G140" s="1511"/>
      <c r="H140" s="1511"/>
      <c r="I140" s="1511"/>
      <c r="J140" s="1511"/>
      <c r="K140" s="1511"/>
      <c r="L140" s="1502"/>
      <c r="M140" s="1502"/>
      <c r="N140" s="1502"/>
      <c r="O140" s="1503"/>
      <c r="P140" s="1504"/>
      <c r="Q140" s="1505"/>
      <c r="R140" s="1504"/>
      <c r="S140" s="1504"/>
      <c r="T140" s="1504"/>
      <c r="U140" s="1503"/>
      <c r="V140" s="972"/>
      <c r="W140" s="972"/>
      <c r="X140" s="972"/>
      <c r="Y140" s="972"/>
      <c r="Z140" s="972"/>
      <c r="AA140" s="972"/>
      <c r="AB140" s="972"/>
      <c r="AC140" s="972"/>
      <c r="AD140" s="972"/>
      <c r="AE140" s="969"/>
      <c r="AF140" s="969"/>
      <c r="AG140" s="969"/>
      <c r="AH140" s="952">
        <f t="shared" si="2"/>
        <v>0</v>
      </c>
    </row>
    <row r="141" spans="1:34" ht="16.149999999999999" customHeight="1">
      <c r="A141" s="1789"/>
      <c r="B141" s="1789"/>
      <c r="C141" s="1506" t="s">
        <v>4447</v>
      </c>
      <c r="D141" s="1518"/>
      <c r="E141" s="1518"/>
      <c r="F141" s="1511"/>
      <c r="G141" s="1511"/>
      <c r="H141" s="1511"/>
      <c r="I141" s="1511"/>
      <c r="J141" s="1511"/>
      <c r="K141" s="1511"/>
      <c r="L141" s="1502"/>
      <c r="M141" s="1502"/>
      <c r="N141" s="1502"/>
      <c r="O141" s="1503"/>
      <c r="P141" s="1504"/>
      <c r="Q141" s="1505"/>
      <c r="R141" s="1504"/>
      <c r="S141" s="1504"/>
      <c r="T141" s="1504"/>
      <c r="U141" s="1503"/>
      <c r="V141" s="972"/>
      <c r="W141" s="972"/>
      <c r="X141" s="972"/>
      <c r="Y141" s="972"/>
      <c r="Z141" s="972"/>
      <c r="AA141" s="972"/>
      <c r="AB141" s="972"/>
      <c r="AC141" s="972"/>
      <c r="AD141" s="972"/>
      <c r="AE141" s="969"/>
      <c r="AF141" s="969"/>
      <c r="AG141" s="969"/>
      <c r="AH141" s="952">
        <f t="shared" si="2"/>
        <v>0</v>
      </c>
    </row>
    <row r="142" spans="1:34" ht="16.149999999999999" customHeight="1">
      <c r="A142" s="1789"/>
      <c r="B142" s="1789"/>
      <c r="C142" s="1506" t="s">
        <v>4448</v>
      </c>
      <c r="D142" s="1518"/>
      <c r="E142" s="1518"/>
      <c r="F142" s="1511"/>
      <c r="G142" s="1511"/>
      <c r="H142" s="1511"/>
      <c r="I142" s="1511"/>
      <c r="J142" s="1511"/>
      <c r="K142" s="1511"/>
      <c r="L142" s="1502"/>
      <c r="M142" s="1502"/>
      <c r="N142" s="1502"/>
      <c r="O142" s="1503"/>
      <c r="P142" s="1504"/>
      <c r="Q142" s="1505"/>
      <c r="R142" s="1504"/>
      <c r="S142" s="1504"/>
      <c r="T142" s="1504"/>
      <c r="U142" s="1503"/>
      <c r="V142" s="972"/>
      <c r="W142" s="972"/>
      <c r="X142" s="972"/>
      <c r="Y142" s="972"/>
      <c r="Z142" s="972"/>
      <c r="AA142" s="972"/>
      <c r="AB142" s="972"/>
      <c r="AC142" s="972"/>
      <c r="AD142" s="972"/>
      <c r="AE142" s="969"/>
      <c r="AF142" s="969"/>
      <c r="AG142" s="969"/>
      <c r="AH142" s="952">
        <f t="shared" si="2"/>
        <v>0</v>
      </c>
    </row>
    <row r="143" spans="1:34" ht="16.149999999999999" customHeight="1">
      <c r="A143" s="1789"/>
      <c r="B143" s="1789"/>
      <c r="C143" s="1506" t="s">
        <v>4449</v>
      </c>
      <c r="D143" s="1520" t="s">
        <v>1384</v>
      </c>
      <c r="E143" s="1509" t="s">
        <v>4515</v>
      </c>
      <c r="F143" s="1509" t="s">
        <v>4516</v>
      </c>
      <c r="G143" s="1508" t="s">
        <v>4517</v>
      </c>
      <c r="H143" s="1523" t="s">
        <v>4518</v>
      </c>
      <c r="I143" s="1508" t="s">
        <v>4519</v>
      </c>
      <c r="J143" s="1508" t="s">
        <v>4520</v>
      </c>
      <c r="K143" s="1509" t="s">
        <v>4521</v>
      </c>
      <c r="L143" s="1502"/>
      <c r="M143" s="1502"/>
      <c r="N143" s="1502"/>
      <c r="O143" s="1503"/>
      <c r="P143" s="1504"/>
      <c r="Q143" s="1505"/>
      <c r="R143" s="1504"/>
      <c r="S143" s="1504"/>
      <c r="T143" s="1504"/>
      <c r="U143" s="1503"/>
      <c r="V143" s="972"/>
      <c r="W143" s="972"/>
      <c r="X143" s="972"/>
      <c r="Y143" s="972"/>
      <c r="Z143" s="972"/>
      <c r="AA143" s="972"/>
      <c r="AB143" s="972"/>
      <c r="AC143" s="972"/>
      <c r="AD143" s="972"/>
      <c r="AE143" s="969"/>
      <c r="AF143" s="969"/>
      <c r="AG143" s="969"/>
      <c r="AH143" s="952">
        <f t="shared" si="2"/>
        <v>8</v>
      </c>
    </row>
    <row r="144" spans="1:34" ht="16.149999999999999" customHeight="1">
      <c r="A144" s="1789"/>
      <c r="B144" s="1789"/>
      <c r="C144" s="1506" t="s">
        <v>4457</v>
      </c>
      <c r="D144" s="1520" t="s">
        <v>1384</v>
      </c>
      <c r="E144" s="1509" t="s">
        <v>4515</v>
      </c>
      <c r="F144" s="1509" t="s">
        <v>4516</v>
      </c>
      <c r="G144" s="1508" t="s">
        <v>4517</v>
      </c>
      <c r="H144" s="1523" t="s">
        <v>4518</v>
      </c>
      <c r="I144" s="1508" t="s">
        <v>4519</v>
      </c>
      <c r="J144" s="1508" t="s">
        <v>4520</v>
      </c>
      <c r="K144" s="1509" t="s">
        <v>4521</v>
      </c>
      <c r="L144" s="1502"/>
      <c r="M144" s="1502"/>
      <c r="N144" s="1502"/>
      <c r="O144" s="1503"/>
      <c r="P144" s="1504"/>
      <c r="Q144" s="1505"/>
      <c r="R144" s="1504"/>
      <c r="S144" s="1504"/>
      <c r="T144" s="1504"/>
      <c r="U144" s="1503"/>
      <c r="V144" s="972"/>
      <c r="W144" s="972"/>
      <c r="X144" s="972"/>
      <c r="Y144" s="972"/>
      <c r="Z144" s="972"/>
      <c r="AA144" s="972"/>
      <c r="AB144" s="972"/>
      <c r="AC144" s="972"/>
      <c r="AD144" s="972"/>
      <c r="AE144" s="969"/>
      <c r="AF144" s="969"/>
      <c r="AG144" s="969"/>
      <c r="AH144" s="952">
        <f t="shared" si="2"/>
        <v>8</v>
      </c>
    </row>
    <row r="145" spans="1:34" ht="16.149999999999999" customHeight="1">
      <c r="A145" s="1789"/>
      <c r="B145" s="1794"/>
      <c r="C145" s="1510" t="s">
        <v>4458</v>
      </c>
      <c r="D145" s="1520" t="s">
        <v>1384</v>
      </c>
      <c r="E145" s="1509" t="s">
        <v>4515</v>
      </c>
      <c r="F145" s="1509" t="s">
        <v>4516</v>
      </c>
      <c r="G145" s="1508" t="s">
        <v>4517</v>
      </c>
      <c r="H145" s="1523" t="s">
        <v>4518</v>
      </c>
      <c r="I145" s="1508" t="s">
        <v>4519</v>
      </c>
      <c r="J145" s="1508" t="s">
        <v>4520</v>
      </c>
      <c r="K145" s="1509" t="s">
        <v>4521</v>
      </c>
      <c r="L145" s="1502"/>
      <c r="M145" s="1502"/>
      <c r="N145" s="1502"/>
      <c r="O145" s="1503"/>
      <c r="P145" s="1504"/>
      <c r="Q145" s="1505"/>
      <c r="R145" s="1504"/>
      <c r="S145" s="1504"/>
      <c r="T145" s="1504"/>
      <c r="U145" s="1503"/>
      <c r="V145" s="972"/>
      <c r="W145" s="972"/>
      <c r="X145" s="972"/>
      <c r="Y145" s="972"/>
      <c r="Z145" s="972"/>
      <c r="AA145" s="972"/>
      <c r="AB145" s="972"/>
      <c r="AC145" s="972"/>
      <c r="AD145" s="972"/>
      <c r="AE145" s="969"/>
      <c r="AF145" s="969"/>
      <c r="AG145" s="969"/>
      <c r="AH145" s="952">
        <f t="shared" si="2"/>
        <v>8</v>
      </c>
    </row>
    <row r="146" spans="1:34" ht="16.149999999999999" customHeight="1">
      <c r="A146" s="1789"/>
      <c r="B146" s="1788" t="s">
        <v>30</v>
      </c>
      <c r="C146" s="1250" t="s">
        <v>4145</v>
      </c>
      <c r="D146" s="1518"/>
      <c r="E146" s="1518"/>
      <c r="F146" s="1511"/>
      <c r="G146" s="1511"/>
      <c r="H146" s="1511"/>
      <c r="I146" s="1511"/>
      <c r="J146" s="1511"/>
      <c r="K146" s="1511"/>
      <c r="L146" s="1502"/>
      <c r="M146" s="1502"/>
      <c r="N146" s="1502"/>
      <c r="O146" s="1503"/>
      <c r="P146" s="1504"/>
      <c r="Q146" s="1505"/>
      <c r="R146" s="1504"/>
      <c r="S146" s="1504"/>
      <c r="T146" s="1504"/>
      <c r="U146" s="1503"/>
      <c r="V146" s="972"/>
      <c r="W146" s="972"/>
      <c r="X146" s="972"/>
      <c r="Y146" s="972"/>
      <c r="Z146" s="972"/>
      <c r="AA146" s="972"/>
      <c r="AB146" s="972"/>
      <c r="AC146" s="972"/>
      <c r="AD146" s="972"/>
      <c r="AE146" s="969"/>
      <c r="AF146" s="969"/>
      <c r="AG146" s="969"/>
      <c r="AH146" s="952">
        <f t="shared" si="2"/>
        <v>0</v>
      </c>
    </row>
    <row r="147" spans="1:34" ht="16.149999999999999" customHeight="1">
      <c r="A147" s="1789"/>
      <c r="B147" s="1789"/>
      <c r="C147" s="1506" t="s">
        <v>3801</v>
      </c>
      <c r="D147" s="1518"/>
      <c r="E147" s="1518"/>
      <c r="F147" s="1511"/>
      <c r="G147" s="1511"/>
      <c r="H147" s="1511"/>
      <c r="I147" s="1511"/>
      <c r="J147" s="1511"/>
      <c r="K147" s="1511"/>
      <c r="L147" s="1502"/>
      <c r="M147" s="1502"/>
      <c r="N147" s="1502"/>
      <c r="O147" s="1503"/>
      <c r="P147" s="1504"/>
      <c r="Q147" s="1505"/>
      <c r="R147" s="1504"/>
      <c r="S147" s="1504"/>
      <c r="T147" s="1504"/>
      <c r="U147" s="1503"/>
      <c r="V147" s="972"/>
      <c r="W147" s="972"/>
      <c r="X147" s="972"/>
      <c r="Y147" s="972"/>
      <c r="Z147" s="972"/>
      <c r="AA147" s="972"/>
      <c r="AB147" s="972"/>
      <c r="AC147" s="972"/>
      <c r="AD147" s="972"/>
      <c r="AE147" s="969"/>
      <c r="AF147" s="969"/>
      <c r="AG147" s="969"/>
      <c r="AH147" s="952">
        <f t="shared" si="2"/>
        <v>0</v>
      </c>
    </row>
    <row r="148" spans="1:34" ht="16.149999999999999" customHeight="1">
      <c r="A148" s="1789"/>
      <c r="B148" s="1789"/>
      <c r="C148" s="1506" t="s">
        <v>3802</v>
      </c>
      <c r="D148" s="1518"/>
      <c r="E148" s="1518"/>
      <c r="F148" s="1511"/>
      <c r="G148" s="1511"/>
      <c r="H148" s="1511"/>
      <c r="I148" s="1511"/>
      <c r="J148" s="1511"/>
      <c r="K148" s="1511"/>
      <c r="L148" s="1502"/>
      <c r="M148" s="1502"/>
      <c r="N148" s="1502"/>
      <c r="O148" s="1503"/>
      <c r="P148" s="1504"/>
      <c r="Q148" s="1505"/>
      <c r="R148" s="1504"/>
      <c r="S148" s="1504"/>
      <c r="T148" s="1504"/>
      <c r="U148" s="1503"/>
      <c r="V148" s="972"/>
      <c r="W148" s="972"/>
      <c r="X148" s="972"/>
      <c r="Y148" s="972"/>
      <c r="Z148" s="972"/>
      <c r="AA148" s="972"/>
      <c r="AB148" s="972"/>
      <c r="AC148" s="972"/>
      <c r="AD148" s="972"/>
      <c r="AE148" s="969"/>
      <c r="AF148" s="969"/>
      <c r="AG148" s="969"/>
      <c r="AH148" s="952">
        <f t="shared" si="2"/>
        <v>0</v>
      </c>
    </row>
    <row r="149" spans="1:34" ht="16.149999999999999" customHeight="1">
      <c r="A149" s="1789"/>
      <c r="B149" s="1789"/>
      <c r="C149" s="1506" t="s">
        <v>4446</v>
      </c>
      <c r="D149" s="1518"/>
      <c r="E149" s="1518"/>
      <c r="F149" s="1511"/>
      <c r="G149" s="1511"/>
      <c r="H149" s="1511"/>
      <c r="I149" s="1511"/>
      <c r="J149" s="1511"/>
      <c r="K149" s="1511"/>
      <c r="L149" s="1502"/>
      <c r="M149" s="1502"/>
      <c r="N149" s="1502"/>
      <c r="O149" s="1503"/>
      <c r="P149" s="1504"/>
      <c r="Q149" s="1505"/>
      <c r="R149" s="1504"/>
      <c r="S149" s="1504"/>
      <c r="T149" s="1504"/>
      <c r="U149" s="1503"/>
      <c r="V149" s="972"/>
      <c r="W149" s="972"/>
      <c r="X149" s="972"/>
      <c r="Y149" s="972"/>
      <c r="Z149" s="972"/>
      <c r="AA149" s="972"/>
      <c r="AB149" s="972"/>
      <c r="AC149" s="972"/>
      <c r="AD149" s="972"/>
      <c r="AE149" s="969"/>
      <c r="AF149" s="969"/>
      <c r="AG149" s="969"/>
      <c r="AH149" s="952">
        <f t="shared" si="2"/>
        <v>0</v>
      </c>
    </row>
    <row r="150" spans="1:34" ht="16.149999999999999" customHeight="1">
      <c r="A150" s="1789"/>
      <c r="B150" s="1789"/>
      <c r="C150" s="1506" t="s">
        <v>4447</v>
      </c>
      <c r="D150" s="1518"/>
      <c r="E150" s="1518"/>
      <c r="F150" s="1511"/>
      <c r="G150" s="1511"/>
      <c r="H150" s="1511"/>
      <c r="I150" s="1511"/>
      <c r="J150" s="1511"/>
      <c r="K150" s="1511"/>
      <c r="L150" s="1502"/>
      <c r="M150" s="1502"/>
      <c r="N150" s="1502"/>
      <c r="O150" s="1503"/>
      <c r="P150" s="1504"/>
      <c r="Q150" s="1505"/>
      <c r="R150" s="1504"/>
      <c r="S150" s="1504"/>
      <c r="T150" s="1504"/>
      <c r="U150" s="1503"/>
      <c r="V150" s="972"/>
      <c r="W150" s="972"/>
      <c r="X150" s="972"/>
      <c r="Y150" s="972"/>
      <c r="Z150" s="972"/>
      <c r="AA150" s="972"/>
      <c r="AB150" s="972"/>
      <c r="AC150" s="972"/>
      <c r="AD150" s="972"/>
      <c r="AE150" s="969"/>
      <c r="AF150" s="969"/>
      <c r="AG150" s="969"/>
      <c r="AH150" s="952">
        <f t="shared" si="2"/>
        <v>0</v>
      </c>
    </row>
    <row r="151" spans="1:34" ht="16.149999999999999" customHeight="1">
      <c r="A151" s="1789"/>
      <c r="B151" s="1789"/>
      <c r="C151" s="1506" t="s">
        <v>4448</v>
      </c>
      <c r="D151" s="1518"/>
      <c r="E151" s="1518"/>
      <c r="F151" s="1511"/>
      <c r="G151" s="1511"/>
      <c r="H151" s="1511"/>
      <c r="I151" s="1511"/>
      <c r="J151" s="1511"/>
      <c r="K151" s="1511"/>
      <c r="L151" s="1502"/>
      <c r="M151" s="1502"/>
      <c r="N151" s="1502"/>
      <c r="O151" s="1503"/>
      <c r="P151" s="1504"/>
      <c r="Q151" s="1505"/>
      <c r="R151" s="1504"/>
      <c r="S151" s="1504"/>
      <c r="T151" s="1504"/>
      <c r="U151" s="1503"/>
      <c r="V151" s="972"/>
      <c r="W151" s="972"/>
      <c r="X151" s="972"/>
      <c r="Y151" s="972"/>
      <c r="Z151" s="972"/>
      <c r="AA151" s="972"/>
      <c r="AB151" s="972"/>
      <c r="AC151" s="972"/>
      <c r="AD151" s="972"/>
      <c r="AE151" s="969"/>
      <c r="AF151" s="969"/>
      <c r="AG151" s="969"/>
      <c r="AH151" s="952">
        <f t="shared" si="2"/>
        <v>0</v>
      </c>
    </row>
    <row r="152" spans="1:34" ht="16.149999999999999" customHeight="1">
      <c r="A152" s="1789"/>
      <c r="B152" s="1789"/>
      <c r="C152" s="1506" t="s">
        <v>4449</v>
      </c>
      <c r="D152" s="1518"/>
      <c r="E152" s="1518"/>
      <c r="F152" s="1511"/>
      <c r="G152" s="1511"/>
      <c r="H152" s="1511"/>
      <c r="I152" s="1511"/>
      <c r="J152" s="1511"/>
      <c r="K152" s="1511"/>
      <c r="L152" s="1502"/>
      <c r="M152" s="1502"/>
      <c r="N152" s="1502"/>
      <c r="O152" s="1503"/>
      <c r="P152" s="1504"/>
      <c r="Q152" s="1505"/>
      <c r="R152" s="1504"/>
      <c r="S152" s="1504"/>
      <c r="T152" s="1504"/>
      <c r="U152" s="1503"/>
      <c r="V152" s="972"/>
      <c r="W152" s="972"/>
      <c r="X152" s="972"/>
      <c r="Y152" s="972"/>
      <c r="Z152" s="972"/>
      <c r="AA152" s="972"/>
      <c r="AB152" s="972"/>
      <c r="AC152" s="972"/>
      <c r="AD152" s="972"/>
      <c r="AE152" s="969"/>
      <c r="AF152" s="969"/>
      <c r="AG152" s="969"/>
      <c r="AH152" s="952">
        <f t="shared" si="2"/>
        <v>0</v>
      </c>
    </row>
    <row r="153" spans="1:34" ht="16.149999999999999" customHeight="1">
      <c r="A153" s="1789"/>
      <c r="B153" s="1789"/>
      <c r="C153" s="1506" t="s">
        <v>4457</v>
      </c>
      <c r="D153" s="1519" t="s">
        <v>1384</v>
      </c>
      <c r="E153" s="1509" t="s">
        <v>3819</v>
      </c>
      <c r="F153" s="1509" t="s">
        <v>4522</v>
      </c>
      <c r="G153" s="1508" t="s">
        <v>4523</v>
      </c>
      <c r="H153" s="1508" t="s">
        <v>4524</v>
      </c>
      <c r="I153" s="1508" t="s">
        <v>4525</v>
      </c>
      <c r="J153" s="1508" t="s">
        <v>4526</v>
      </c>
      <c r="K153" s="1508" t="s">
        <v>4527</v>
      </c>
      <c r="L153" s="1502"/>
      <c r="M153" s="1502"/>
      <c r="N153" s="1502"/>
      <c r="O153" s="1503"/>
      <c r="P153" s="1504"/>
      <c r="Q153" s="1505"/>
      <c r="R153" s="1504"/>
      <c r="S153" s="1504"/>
      <c r="T153" s="1504"/>
      <c r="U153" s="1503"/>
      <c r="V153" s="972"/>
      <c r="W153" s="972"/>
      <c r="X153" s="972"/>
      <c r="Y153" s="972"/>
      <c r="Z153" s="972"/>
      <c r="AA153" s="972"/>
      <c r="AB153" s="972"/>
      <c r="AC153" s="972"/>
      <c r="AD153" s="972"/>
      <c r="AE153" s="969"/>
      <c r="AF153" s="969"/>
      <c r="AG153" s="969"/>
      <c r="AH153" s="952">
        <f t="shared" si="2"/>
        <v>8</v>
      </c>
    </row>
    <row r="154" spans="1:34" ht="16.149999999999999" customHeight="1">
      <c r="A154" s="1794"/>
      <c r="B154" s="1794"/>
      <c r="C154" s="1510" t="s">
        <v>4458</v>
      </c>
      <c r="D154" s="1518"/>
      <c r="E154" s="1518"/>
      <c r="F154" s="1511"/>
      <c r="G154" s="1511"/>
      <c r="H154" s="1511"/>
      <c r="I154" s="1511"/>
      <c r="J154" s="1511"/>
      <c r="K154" s="1511"/>
      <c r="L154" s="1502"/>
      <c r="M154" s="1502"/>
      <c r="N154" s="1502"/>
      <c r="O154" s="1503"/>
      <c r="P154" s="1504"/>
      <c r="Q154" s="1505"/>
      <c r="R154" s="1504"/>
      <c r="S154" s="1504"/>
      <c r="T154" s="1504"/>
      <c r="U154" s="1503"/>
      <c r="V154" s="972"/>
      <c r="W154" s="972"/>
      <c r="X154" s="972"/>
      <c r="Y154" s="972"/>
      <c r="Z154" s="972"/>
      <c r="AA154" s="972"/>
      <c r="AB154" s="972"/>
      <c r="AC154" s="972"/>
      <c r="AD154" s="972"/>
      <c r="AE154" s="969"/>
      <c r="AF154" s="969"/>
      <c r="AG154" s="969"/>
      <c r="AH154" s="952">
        <f t="shared" si="2"/>
        <v>0</v>
      </c>
    </row>
    <row r="155" spans="1:34" ht="16.149999999999999" customHeight="1">
      <c r="A155" s="1788" t="s">
        <v>1214</v>
      </c>
      <c r="B155" s="1788" t="s">
        <v>3730</v>
      </c>
      <c r="C155" s="1250" t="s">
        <v>4145</v>
      </c>
      <c r="D155" s="1524" t="s">
        <v>4528</v>
      </c>
      <c r="E155" s="1524" t="s">
        <v>3368</v>
      </c>
      <c r="F155" s="1524" t="s">
        <v>4529</v>
      </c>
      <c r="G155" s="1524" t="s">
        <v>4530</v>
      </c>
      <c r="H155" s="1524" t="s">
        <v>4531</v>
      </c>
      <c r="I155" s="1524" t="s">
        <v>4532</v>
      </c>
      <c r="J155" s="1524" t="s">
        <v>4533</v>
      </c>
      <c r="K155" s="1524" t="s">
        <v>4534</v>
      </c>
      <c r="L155" s="1524" t="s">
        <v>4535</v>
      </c>
      <c r="M155" s="1524" t="s">
        <v>4536</v>
      </c>
      <c r="N155" s="1524" t="s">
        <v>4537</v>
      </c>
      <c r="O155" s="1524" t="s">
        <v>4538</v>
      </c>
      <c r="P155" s="1524" t="s">
        <v>4539</v>
      </c>
      <c r="Q155" s="1524" t="s">
        <v>4540</v>
      </c>
      <c r="R155" s="1524" t="s">
        <v>4541</v>
      </c>
      <c r="S155" s="1524" t="s">
        <v>4542</v>
      </c>
      <c r="T155" s="1524" t="s">
        <v>4543</v>
      </c>
      <c r="U155" s="1524" t="s">
        <v>4544</v>
      </c>
      <c r="V155" s="1524" t="s">
        <v>4545</v>
      </c>
      <c r="W155" s="1525" t="s">
        <v>4546</v>
      </c>
      <c r="X155" s="1525" t="s">
        <v>4547</v>
      </c>
      <c r="Y155" s="1525" t="s">
        <v>4548</v>
      </c>
      <c r="Z155" s="1525" t="s">
        <v>4549</v>
      </c>
      <c r="AA155" s="1525" t="s">
        <v>4550</v>
      </c>
      <c r="AB155" s="1525" t="s">
        <v>4551</v>
      </c>
      <c r="AC155" s="972"/>
      <c r="AD155" s="972"/>
      <c r="AE155" s="969"/>
      <c r="AF155" s="969"/>
      <c r="AG155" s="969"/>
      <c r="AH155" s="952">
        <f t="shared" si="2"/>
        <v>25</v>
      </c>
    </row>
    <row r="156" spans="1:34" ht="16.149999999999999" customHeight="1">
      <c r="A156" s="1789"/>
      <c r="B156" s="1789"/>
      <c r="C156" s="1506" t="s">
        <v>3801</v>
      </c>
      <c r="D156" s="1526" t="s">
        <v>4552</v>
      </c>
      <c r="E156" s="1526" t="s">
        <v>4553</v>
      </c>
      <c r="F156" s="1526" t="s">
        <v>4554</v>
      </c>
      <c r="G156" s="1526" t="s">
        <v>4555</v>
      </c>
      <c r="H156" s="1526" t="s">
        <v>4556</v>
      </c>
      <c r="I156" s="1526" t="s">
        <v>4557</v>
      </c>
      <c r="J156" s="1526" t="s">
        <v>4558</v>
      </c>
      <c r="K156" s="1526" t="s">
        <v>4559</v>
      </c>
      <c r="L156" s="1526" t="s">
        <v>4560</v>
      </c>
      <c r="M156" s="1526" t="s">
        <v>4561</v>
      </c>
      <c r="N156" s="1526" t="s">
        <v>4562</v>
      </c>
      <c r="O156" s="1526" t="s">
        <v>4563</v>
      </c>
      <c r="P156" s="1526" t="s">
        <v>4564</v>
      </c>
      <c r="Q156" s="1526" t="s">
        <v>4545</v>
      </c>
      <c r="R156" s="1527" t="s">
        <v>4565</v>
      </c>
      <c r="S156" s="1526" t="s">
        <v>4566</v>
      </c>
      <c r="T156" s="1526" t="s">
        <v>4567</v>
      </c>
      <c r="U156" s="1526" t="s">
        <v>4568</v>
      </c>
      <c r="V156" s="1526" t="s">
        <v>4569</v>
      </c>
      <c r="W156" s="1526" t="s">
        <v>4570</v>
      </c>
      <c r="X156" s="1528" t="s">
        <v>4571</v>
      </c>
      <c r="Y156" s="972"/>
      <c r="Z156" s="972"/>
      <c r="AA156" s="972"/>
      <c r="AB156" s="972"/>
      <c r="AC156" s="972"/>
      <c r="AD156" s="972"/>
      <c r="AE156" s="969"/>
      <c r="AF156" s="969"/>
      <c r="AG156" s="969"/>
      <c r="AH156" s="952">
        <f t="shared" si="2"/>
        <v>21</v>
      </c>
    </row>
    <row r="157" spans="1:34" ht="16.149999999999999" customHeight="1">
      <c r="A157" s="1789"/>
      <c r="B157" s="1789"/>
      <c r="C157" s="1506" t="s">
        <v>3802</v>
      </c>
      <c r="D157" s="1526" t="s">
        <v>4432</v>
      </c>
      <c r="E157" s="1526" t="s">
        <v>4572</v>
      </c>
      <c r="F157" s="1526" t="s">
        <v>4573</v>
      </c>
      <c r="G157" s="1526" t="s">
        <v>4574</v>
      </c>
      <c r="H157" s="1526" t="s">
        <v>4575</v>
      </c>
      <c r="I157" s="1526" t="s">
        <v>4576</v>
      </c>
      <c r="J157" s="1526" t="s">
        <v>4577</v>
      </c>
      <c r="K157" s="1526" t="s">
        <v>4578</v>
      </c>
      <c r="L157" s="1526" t="s">
        <v>4579</v>
      </c>
      <c r="M157" s="1526" t="s">
        <v>4580</v>
      </c>
      <c r="N157" s="1526" t="s">
        <v>4581</v>
      </c>
      <c r="O157" s="1526" t="s">
        <v>4582</v>
      </c>
      <c r="P157" s="1526" t="s">
        <v>4583</v>
      </c>
      <c r="Q157" s="1526" t="s">
        <v>4584</v>
      </c>
      <c r="R157" s="1527" t="s">
        <v>4585</v>
      </c>
      <c r="S157" s="1526" t="s">
        <v>4586</v>
      </c>
      <c r="T157" s="1526" t="s">
        <v>4587</v>
      </c>
      <c r="U157" s="1526" t="s">
        <v>4588</v>
      </c>
      <c r="V157" s="1526" t="s">
        <v>4589</v>
      </c>
      <c r="W157" s="1526" t="s">
        <v>4570</v>
      </c>
      <c r="X157" s="1528" t="s">
        <v>4571</v>
      </c>
      <c r="Y157" s="972"/>
      <c r="Z157" s="972"/>
      <c r="AA157" s="972"/>
      <c r="AB157" s="972"/>
      <c r="AC157" s="972"/>
      <c r="AD157" s="972"/>
      <c r="AE157" s="969"/>
      <c r="AF157" s="969"/>
      <c r="AG157" s="969"/>
      <c r="AH157" s="952">
        <f t="shared" si="2"/>
        <v>21</v>
      </c>
    </row>
    <row r="158" spans="1:34" ht="16.149999999999999" customHeight="1">
      <c r="A158" s="1789"/>
      <c r="B158" s="1789"/>
      <c r="C158" s="1506" t="s">
        <v>4446</v>
      </c>
      <c r="D158" s="1505"/>
      <c r="E158" s="1505"/>
      <c r="F158" s="1504"/>
      <c r="G158" s="1504"/>
      <c r="H158" s="1504"/>
      <c r="I158" s="1504"/>
      <c r="J158" s="1504"/>
      <c r="K158" s="1504"/>
      <c r="L158" s="1502"/>
      <c r="M158" s="1502"/>
      <c r="N158" s="1502"/>
      <c r="O158" s="1503"/>
      <c r="P158" s="1504"/>
      <c r="Q158" s="1505"/>
      <c r="R158" s="1504"/>
      <c r="S158" s="1504"/>
      <c r="T158" s="1504"/>
      <c r="U158" s="1503"/>
      <c r="V158" s="972"/>
      <c r="W158" s="972"/>
      <c r="X158" s="972"/>
      <c r="Y158" s="972"/>
      <c r="Z158" s="972"/>
      <c r="AA158" s="972"/>
      <c r="AB158" s="972"/>
      <c r="AC158" s="972"/>
      <c r="AD158" s="972"/>
      <c r="AE158" s="969"/>
      <c r="AF158" s="969"/>
      <c r="AG158" s="969"/>
      <c r="AH158" s="952">
        <f t="shared" si="2"/>
        <v>0</v>
      </c>
    </row>
    <row r="159" spans="1:34" ht="16.149999999999999" customHeight="1">
      <c r="A159" s="1789"/>
      <c r="B159" s="1789"/>
      <c r="C159" s="1506" t="s">
        <v>4447</v>
      </c>
      <c r="D159" s="1505"/>
      <c r="E159" s="1505"/>
      <c r="F159" s="1504"/>
      <c r="G159" s="1504"/>
      <c r="H159" s="1504"/>
      <c r="I159" s="1504"/>
      <c r="J159" s="1504"/>
      <c r="K159" s="1504"/>
      <c r="L159" s="1502"/>
      <c r="M159" s="1502"/>
      <c r="N159" s="1502"/>
      <c r="O159" s="1503"/>
      <c r="P159" s="1504"/>
      <c r="Q159" s="1505"/>
      <c r="R159" s="1504"/>
      <c r="S159" s="1504"/>
      <c r="T159" s="1504"/>
      <c r="U159" s="1503"/>
      <c r="V159" s="972"/>
      <c r="W159" s="972"/>
      <c r="X159" s="972"/>
      <c r="Y159" s="972"/>
      <c r="Z159" s="972"/>
      <c r="AA159" s="972"/>
      <c r="AB159" s="972"/>
      <c r="AC159" s="972"/>
      <c r="AD159" s="972"/>
      <c r="AE159" s="969"/>
      <c r="AF159" s="969"/>
      <c r="AG159" s="969"/>
      <c r="AH159" s="952">
        <f t="shared" si="2"/>
        <v>0</v>
      </c>
    </row>
    <row r="160" spans="1:34" ht="16.149999999999999" customHeight="1">
      <c r="A160" s="1789"/>
      <c r="B160" s="1789"/>
      <c r="C160" s="1506" t="s">
        <v>4448</v>
      </c>
      <c r="D160" s="1505"/>
      <c r="E160" s="1505"/>
      <c r="F160" s="1504"/>
      <c r="G160" s="1504"/>
      <c r="H160" s="1504"/>
      <c r="I160" s="1504"/>
      <c r="J160" s="1504"/>
      <c r="K160" s="1504"/>
      <c r="L160" s="1502"/>
      <c r="M160" s="1502"/>
      <c r="N160" s="1502"/>
      <c r="O160" s="1503"/>
      <c r="P160" s="1504"/>
      <c r="Q160" s="1505"/>
      <c r="R160" s="1504"/>
      <c r="S160" s="1504"/>
      <c r="T160" s="1504"/>
      <c r="U160" s="1503"/>
      <c r="V160" s="972"/>
      <c r="W160" s="972"/>
      <c r="X160" s="972"/>
      <c r="Y160" s="972"/>
      <c r="Z160" s="972"/>
      <c r="AA160" s="972"/>
      <c r="AB160" s="972"/>
      <c r="AC160" s="972"/>
      <c r="AD160" s="972"/>
      <c r="AE160" s="969"/>
      <c r="AF160" s="969"/>
      <c r="AG160" s="969"/>
      <c r="AH160" s="952">
        <f t="shared" si="2"/>
        <v>0</v>
      </c>
    </row>
    <row r="161" spans="1:34" ht="16.149999999999999" customHeight="1">
      <c r="A161" s="1789"/>
      <c r="B161" s="1789"/>
      <c r="C161" s="1506" t="s">
        <v>4449</v>
      </c>
      <c r="D161" s="1505"/>
      <c r="E161" s="1505"/>
      <c r="F161" s="1504"/>
      <c r="G161" s="1504"/>
      <c r="H161" s="1504"/>
      <c r="I161" s="1504"/>
      <c r="J161" s="1504"/>
      <c r="K161" s="1504"/>
      <c r="L161" s="1502"/>
      <c r="M161" s="1502"/>
      <c r="N161" s="1502"/>
      <c r="O161" s="1503"/>
      <c r="P161" s="1504"/>
      <c r="Q161" s="1505"/>
      <c r="R161" s="1504"/>
      <c r="S161" s="1504"/>
      <c r="T161" s="1504"/>
      <c r="U161" s="1503"/>
      <c r="V161" s="972"/>
      <c r="W161" s="972"/>
      <c r="X161" s="972"/>
      <c r="Y161" s="972"/>
      <c r="Z161" s="972"/>
      <c r="AA161" s="972"/>
      <c r="AB161" s="972"/>
      <c r="AC161" s="972"/>
      <c r="AD161" s="972"/>
      <c r="AE161" s="969"/>
      <c r="AF161" s="969"/>
      <c r="AG161" s="969"/>
      <c r="AH161" s="952">
        <f t="shared" si="2"/>
        <v>0</v>
      </c>
    </row>
    <row r="162" spans="1:34" ht="16.149999999999999" customHeight="1">
      <c r="A162" s="1789"/>
      <c r="B162" s="1789"/>
      <c r="C162" s="1506" t="s">
        <v>4457</v>
      </c>
      <c r="D162" s="1505"/>
      <c r="E162" s="1505"/>
      <c r="F162" s="1504"/>
      <c r="G162" s="1504"/>
      <c r="H162" s="1504"/>
      <c r="I162" s="1504"/>
      <c r="J162" s="1504"/>
      <c r="K162" s="1504"/>
      <c r="L162" s="1502"/>
      <c r="M162" s="1502"/>
      <c r="N162" s="1502"/>
      <c r="O162" s="1503"/>
      <c r="P162" s="1504"/>
      <c r="Q162" s="1505"/>
      <c r="R162" s="1504"/>
      <c r="S162" s="1504"/>
      <c r="T162" s="1504"/>
      <c r="U162" s="1503"/>
      <c r="V162" s="972"/>
      <c r="W162" s="972"/>
      <c r="X162" s="972"/>
      <c r="Y162" s="972"/>
      <c r="Z162" s="972"/>
      <c r="AA162" s="972"/>
      <c r="AB162" s="972"/>
      <c r="AC162" s="972"/>
      <c r="AD162" s="972"/>
      <c r="AE162" s="969"/>
      <c r="AF162" s="969"/>
      <c r="AG162" s="969"/>
      <c r="AH162" s="952">
        <f t="shared" si="2"/>
        <v>0</v>
      </c>
    </row>
    <row r="163" spans="1:34" ht="16.149999999999999" customHeight="1">
      <c r="A163" s="1789"/>
      <c r="B163" s="1794"/>
      <c r="C163" s="1510" t="s">
        <v>4458</v>
      </c>
      <c r="D163" s="1505"/>
      <c r="E163" s="1505"/>
      <c r="F163" s="1504"/>
      <c r="G163" s="1504"/>
      <c r="H163" s="1504"/>
      <c r="I163" s="1504"/>
      <c r="J163" s="1504"/>
      <c r="K163" s="1504"/>
      <c r="L163" s="1502"/>
      <c r="M163" s="1502"/>
      <c r="N163" s="1502"/>
      <c r="O163" s="1503"/>
      <c r="P163" s="1504"/>
      <c r="Q163" s="1505"/>
      <c r="R163" s="1504"/>
      <c r="S163" s="1504"/>
      <c r="T163" s="1504"/>
      <c r="U163" s="1503"/>
      <c r="V163" s="972"/>
      <c r="W163" s="972"/>
      <c r="X163" s="972"/>
      <c r="Y163" s="972"/>
      <c r="Z163" s="972"/>
      <c r="AA163" s="972"/>
      <c r="AB163" s="972"/>
      <c r="AC163" s="972"/>
      <c r="AD163" s="972"/>
      <c r="AE163" s="969"/>
      <c r="AF163" s="969"/>
      <c r="AG163" s="969"/>
      <c r="AH163" s="952">
        <f t="shared" si="2"/>
        <v>0</v>
      </c>
    </row>
    <row r="164" spans="1:34" ht="16.149999999999999" customHeight="1">
      <c r="A164" s="1789"/>
      <c r="B164" s="1798" t="s">
        <v>4590</v>
      </c>
      <c r="C164" s="1250" t="s">
        <v>4145</v>
      </c>
      <c r="D164" s="1505"/>
      <c r="E164" s="1505"/>
      <c r="F164" s="1504"/>
      <c r="G164" s="1504"/>
      <c r="H164" s="1504"/>
      <c r="I164" s="1504"/>
      <c r="J164" s="1504"/>
      <c r="K164" s="1504"/>
      <c r="L164" s="1502"/>
      <c r="M164" s="1502"/>
      <c r="N164" s="1502"/>
      <c r="O164" s="1503"/>
      <c r="P164" s="1504"/>
      <c r="Q164" s="1505"/>
      <c r="R164" s="1504"/>
      <c r="S164" s="1504"/>
      <c r="T164" s="1504"/>
      <c r="U164" s="1503"/>
      <c r="V164" s="972"/>
      <c r="W164" s="972"/>
      <c r="X164" s="972"/>
      <c r="Y164" s="972"/>
      <c r="Z164" s="972"/>
      <c r="AA164" s="972"/>
      <c r="AB164" s="972"/>
      <c r="AC164" s="972"/>
      <c r="AD164" s="972"/>
      <c r="AE164" s="969"/>
      <c r="AF164" s="969"/>
      <c r="AG164" s="969"/>
      <c r="AH164" s="952">
        <f t="shared" si="2"/>
        <v>0</v>
      </c>
    </row>
    <row r="165" spans="1:34" ht="16.149999999999999" customHeight="1">
      <c r="A165" s="1789"/>
      <c r="B165" s="1799"/>
      <c r="C165" s="1506" t="s">
        <v>3801</v>
      </c>
      <c r="D165" s="1505"/>
      <c r="E165" s="1505"/>
      <c r="F165" s="1504"/>
      <c r="G165" s="1504"/>
      <c r="H165" s="1504"/>
      <c r="I165" s="1504"/>
      <c r="J165" s="1504"/>
      <c r="K165" s="1504"/>
      <c r="L165" s="1502"/>
      <c r="M165" s="1502"/>
      <c r="N165" s="1502"/>
      <c r="O165" s="1503"/>
      <c r="P165" s="1504"/>
      <c r="Q165" s="1505"/>
      <c r="R165" s="1504"/>
      <c r="S165" s="1504"/>
      <c r="T165" s="1504"/>
      <c r="U165" s="1503"/>
      <c r="V165" s="972"/>
      <c r="W165" s="972"/>
      <c r="X165" s="972"/>
      <c r="Y165" s="972"/>
      <c r="Z165" s="972"/>
      <c r="AA165" s="972"/>
      <c r="AB165" s="972"/>
      <c r="AC165" s="972"/>
      <c r="AD165" s="972"/>
      <c r="AE165" s="969"/>
      <c r="AF165" s="969"/>
      <c r="AG165" s="969"/>
      <c r="AH165" s="952">
        <f t="shared" si="2"/>
        <v>0</v>
      </c>
    </row>
    <row r="166" spans="1:34" ht="16.149999999999999" customHeight="1">
      <c r="A166" s="1789"/>
      <c r="B166" s="1799"/>
      <c r="C166" s="1506" t="s">
        <v>3802</v>
      </c>
      <c r="D166" s="1505"/>
      <c r="E166" s="1505"/>
      <c r="F166" s="1504"/>
      <c r="G166" s="1504"/>
      <c r="H166" s="1504"/>
      <c r="I166" s="1504"/>
      <c r="J166" s="1504"/>
      <c r="K166" s="1504"/>
      <c r="L166" s="1502"/>
      <c r="M166" s="1502"/>
      <c r="N166" s="1502"/>
      <c r="O166" s="1503"/>
      <c r="P166" s="1504"/>
      <c r="Q166" s="1505"/>
      <c r="R166" s="1504"/>
      <c r="S166" s="1504"/>
      <c r="T166" s="1504"/>
      <c r="U166" s="1503"/>
      <c r="V166" s="972"/>
      <c r="W166" s="972"/>
      <c r="X166" s="972"/>
      <c r="Y166" s="972"/>
      <c r="Z166" s="972"/>
      <c r="AA166" s="972"/>
      <c r="AB166" s="972"/>
      <c r="AC166" s="972"/>
      <c r="AD166" s="972"/>
      <c r="AE166" s="969"/>
      <c r="AF166" s="969"/>
      <c r="AG166" s="969"/>
      <c r="AH166" s="952">
        <f t="shared" si="2"/>
        <v>0</v>
      </c>
    </row>
    <row r="167" spans="1:34" ht="16.149999999999999" customHeight="1">
      <c r="A167" s="1789"/>
      <c r="B167" s="1799"/>
      <c r="C167" s="1506" t="s">
        <v>4446</v>
      </c>
      <c r="D167" s="1505"/>
      <c r="E167" s="1505"/>
      <c r="F167" s="1504"/>
      <c r="G167" s="1504"/>
      <c r="H167" s="1504"/>
      <c r="I167" s="1504"/>
      <c r="J167" s="1504"/>
      <c r="K167" s="1504"/>
      <c r="L167" s="1502"/>
      <c r="M167" s="1502"/>
      <c r="N167" s="1502"/>
      <c r="O167" s="1503"/>
      <c r="P167" s="1504"/>
      <c r="Q167" s="1505"/>
      <c r="R167" s="1504"/>
      <c r="S167" s="1504"/>
      <c r="T167" s="1504"/>
      <c r="U167" s="1503"/>
      <c r="V167" s="972"/>
      <c r="W167" s="972"/>
      <c r="X167" s="972"/>
      <c r="Y167" s="972"/>
      <c r="Z167" s="972"/>
      <c r="AA167" s="972"/>
      <c r="AB167" s="972"/>
      <c r="AC167" s="972"/>
      <c r="AD167" s="972"/>
      <c r="AE167" s="969"/>
      <c r="AF167" s="969"/>
      <c r="AG167" s="969"/>
      <c r="AH167" s="952">
        <f t="shared" si="2"/>
        <v>0</v>
      </c>
    </row>
    <row r="168" spans="1:34" ht="16.149999999999999" customHeight="1">
      <c r="A168" s="1789"/>
      <c r="B168" s="1799"/>
      <c r="C168" s="1506" t="s">
        <v>4447</v>
      </c>
      <c r="D168" s="1505"/>
      <c r="E168" s="1505"/>
      <c r="F168" s="1504"/>
      <c r="G168" s="1504"/>
      <c r="H168" s="1504"/>
      <c r="I168" s="1504"/>
      <c r="J168" s="1504"/>
      <c r="K168" s="1504"/>
      <c r="L168" s="1502"/>
      <c r="M168" s="1502"/>
      <c r="N168" s="1502"/>
      <c r="O168" s="1503"/>
      <c r="P168" s="1504"/>
      <c r="Q168" s="1505"/>
      <c r="R168" s="1504"/>
      <c r="S168" s="1504"/>
      <c r="T168" s="1504"/>
      <c r="U168" s="1503"/>
      <c r="V168" s="972"/>
      <c r="W168" s="972"/>
      <c r="X168" s="972"/>
      <c r="Y168" s="972"/>
      <c r="Z168" s="972"/>
      <c r="AA168" s="972"/>
      <c r="AB168" s="972"/>
      <c r="AC168" s="972"/>
      <c r="AD168" s="972"/>
      <c r="AE168" s="969"/>
      <c r="AF168" s="969"/>
      <c r="AG168" s="969"/>
      <c r="AH168" s="952">
        <f t="shared" si="2"/>
        <v>0</v>
      </c>
    </row>
    <row r="169" spans="1:34" ht="16.149999999999999" customHeight="1">
      <c r="A169" s="1789"/>
      <c r="B169" s="1799"/>
      <c r="C169" s="1506" t="s">
        <v>4448</v>
      </c>
      <c r="D169" s="1505"/>
      <c r="E169" s="1505"/>
      <c r="F169" s="1504"/>
      <c r="G169" s="1504"/>
      <c r="H169" s="1504"/>
      <c r="I169" s="1504"/>
      <c r="J169" s="1504"/>
      <c r="K169" s="1504"/>
      <c r="L169" s="1502"/>
      <c r="M169" s="1502"/>
      <c r="N169" s="1502"/>
      <c r="O169" s="1503"/>
      <c r="P169" s="1504"/>
      <c r="Q169" s="1505"/>
      <c r="R169" s="1504"/>
      <c r="S169" s="1504"/>
      <c r="T169" s="1504"/>
      <c r="U169" s="1503"/>
      <c r="V169" s="972"/>
      <c r="W169" s="972"/>
      <c r="X169" s="972"/>
      <c r="Y169" s="972"/>
      <c r="Z169" s="972"/>
      <c r="AA169" s="972"/>
      <c r="AB169" s="972"/>
      <c r="AC169" s="972"/>
      <c r="AD169" s="972"/>
      <c r="AE169" s="969"/>
      <c r="AF169" s="969"/>
      <c r="AG169" s="969"/>
      <c r="AH169" s="952">
        <f t="shared" si="2"/>
        <v>0</v>
      </c>
    </row>
    <row r="170" spans="1:34" ht="16.149999999999999" customHeight="1">
      <c r="A170" s="1789"/>
      <c r="B170" s="1799"/>
      <c r="C170" s="1506" t="s">
        <v>4449</v>
      </c>
      <c r="D170" s="1505"/>
      <c r="E170" s="1505"/>
      <c r="F170" s="1504"/>
      <c r="G170" s="1504"/>
      <c r="H170" s="1504"/>
      <c r="I170" s="1504"/>
      <c r="J170" s="1504"/>
      <c r="K170" s="1504"/>
      <c r="L170" s="1502"/>
      <c r="M170" s="1502"/>
      <c r="N170" s="1502"/>
      <c r="O170" s="1503"/>
      <c r="P170" s="1504"/>
      <c r="Q170" s="1505"/>
      <c r="R170" s="1504"/>
      <c r="S170" s="1504"/>
      <c r="T170" s="1504"/>
      <c r="U170" s="1503"/>
      <c r="V170" s="972"/>
      <c r="W170" s="972"/>
      <c r="X170" s="972"/>
      <c r="Y170" s="972"/>
      <c r="Z170" s="972"/>
      <c r="AA170" s="972"/>
      <c r="AB170" s="972"/>
      <c r="AC170" s="972"/>
      <c r="AD170" s="972"/>
      <c r="AE170" s="969"/>
      <c r="AF170" s="969"/>
      <c r="AG170" s="969"/>
      <c r="AH170" s="952">
        <f t="shared" si="2"/>
        <v>0</v>
      </c>
    </row>
    <row r="171" spans="1:34" ht="16.149999999999999" customHeight="1">
      <c r="A171" s="1789"/>
      <c r="B171" s="1799"/>
      <c r="C171" s="1506" t="s">
        <v>4457</v>
      </c>
      <c r="D171" s="1505"/>
      <c r="E171" s="1505"/>
      <c r="F171" s="1504"/>
      <c r="G171" s="1504"/>
      <c r="H171" s="1504"/>
      <c r="I171" s="1504"/>
      <c r="J171" s="1504"/>
      <c r="K171" s="1504"/>
      <c r="L171" s="1502"/>
      <c r="M171" s="1502"/>
      <c r="N171" s="1502"/>
      <c r="O171" s="1503"/>
      <c r="P171" s="1504"/>
      <c r="Q171" s="1505"/>
      <c r="R171" s="1504"/>
      <c r="S171" s="1504"/>
      <c r="T171" s="1504"/>
      <c r="U171" s="1503"/>
      <c r="V171" s="972"/>
      <c r="W171" s="972"/>
      <c r="X171" s="972"/>
      <c r="Y171" s="972"/>
      <c r="Z171" s="972"/>
      <c r="AA171" s="972"/>
      <c r="AB171" s="972"/>
      <c r="AC171" s="972"/>
      <c r="AD171" s="972"/>
      <c r="AE171" s="969"/>
      <c r="AF171" s="969"/>
      <c r="AG171" s="969"/>
      <c r="AH171" s="952">
        <f t="shared" si="2"/>
        <v>0</v>
      </c>
    </row>
    <row r="172" spans="1:34" ht="16.149999999999999" customHeight="1">
      <c r="A172" s="1789"/>
      <c r="B172" s="1800"/>
      <c r="C172" s="1510" t="s">
        <v>4458</v>
      </c>
      <c r="D172" s="1505"/>
      <c r="E172" s="1505"/>
      <c r="F172" s="1504"/>
      <c r="G172" s="1504"/>
      <c r="H172" s="1504"/>
      <c r="I172" s="1504"/>
      <c r="J172" s="1504"/>
      <c r="K172" s="1504"/>
      <c r="L172" s="1502"/>
      <c r="M172" s="1502"/>
      <c r="N172" s="1502"/>
      <c r="O172" s="1503"/>
      <c r="P172" s="1504"/>
      <c r="Q172" s="1505"/>
      <c r="R172" s="1504"/>
      <c r="S172" s="1504"/>
      <c r="T172" s="1504"/>
      <c r="U172" s="1503"/>
      <c r="V172" s="972"/>
      <c r="W172" s="972"/>
      <c r="X172" s="972"/>
      <c r="Y172" s="972"/>
      <c r="Z172" s="972"/>
      <c r="AA172" s="972"/>
      <c r="AB172" s="972"/>
      <c r="AC172" s="972"/>
      <c r="AD172" s="972"/>
      <c r="AE172" s="969"/>
      <c r="AF172" s="969"/>
      <c r="AG172" s="969"/>
      <c r="AH172" s="952">
        <f t="shared" si="2"/>
        <v>0</v>
      </c>
    </row>
    <row r="173" spans="1:34" ht="16.149999999999999" customHeight="1">
      <c r="A173" s="1789"/>
      <c r="B173" s="1788" t="s">
        <v>4591</v>
      </c>
      <c r="C173" s="1250" t="s">
        <v>4145</v>
      </c>
      <c r="D173" s="1518"/>
      <c r="E173" s="1518"/>
      <c r="F173" s="1504"/>
      <c r="G173" s="1504"/>
      <c r="H173" s="1511"/>
      <c r="I173" s="1511"/>
      <c r="J173" s="1511"/>
      <c r="K173" s="1511"/>
      <c r="L173" s="1502"/>
      <c r="M173" s="1502"/>
      <c r="N173" s="1502"/>
      <c r="O173" s="1503"/>
      <c r="P173" s="1504"/>
      <c r="Q173" s="1505"/>
      <c r="R173" s="1504"/>
      <c r="S173" s="1504"/>
      <c r="T173" s="1504"/>
      <c r="U173" s="1503"/>
      <c r="V173" s="972"/>
      <c r="W173" s="972"/>
      <c r="X173" s="972"/>
      <c r="Y173" s="972"/>
      <c r="Z173" s="972"/>
      <c r="AA173" s="972"/>
      <c r="AB173" s="972"/>
      <c r="AC173" s="972"/>
      <c r="AD173" s="972"/>
      <c r="AE173" s="969"/>
      <c r="AF173" s="969"/>
      <c r="AG173" s="969"/>
      <c r="AH173" s="952">
        <f t="shared" si="2"/>
        <v>0</v>
      </c>
    </row>
    <row r="174" spans="1:34" ht="16.149999999999999" customHeight="1">
      <c r="A174" s="1789"/>
      <c r="B174" s="1789"/>
      <c r="C174" s="1506" t="s">
        <v>3801</v>
      </c>
      <c r="D174" s="1526" t="s">
        <v>4432</v>
      </c>
      <c r="E174" s="1526" t="s">
        <v>4572</v>
      </c>
      <c r="F174" s="1526" t="s">
        <v>4573</v>
      </c>
      <c r="G174" s="1526" t="s">
        <v>4574</v>
      </c>
      <c r="H174" s="1526" t="s">
        <v>4575</v>
      </c>
      <c r="I174" s="1526" t="s">
        <v>4576</v>
      </c>
      <c r="J174" s="1526" t="s">
        <v>4577</v>
      </c>
      <c r="K174" s="1526" t="s">
        <v>4578</v>
      </c>
      <c r="L174" s="1526" t="s">
        <v>4579</v>
      </c>
      <c r="M174" s="1526" t="s">
        <v>4580</v>
      </c>
      <c r="N174" s="1526" t="s">
        <v>4581</v>
      </c>
      <c r="O174" s="1526" t="s">
        <v>4582</v>
      </c>
      <c r="P174" s="1526" t="s">
        <v>4583</v>
      </c>
      <c r="Q174" s="1526" t="s">
        <v>4584</v>
      </c>
      <c r="R174" s="1527" t="s">
        <v>4585</v>
      </c>
      <c r="S174" s="1526" t="s">
        <v>4586</v>
      </c>
      <c r="T174" s="1526" t="s">
        <v>4587</v>
      </c>
      <c r="U174" s="1526" t="s">
        <v>4588</v>
      </c>
      <c r="V174" s="1526" t="s">
        <v>4589</v>
      </c>
      <c r="W174" s="1526" t="s">
        <v>4570</v>
      </c>
      <c r="X174" s="1528" t="s">
        <v>4571</v>
      </c>
      <c r="Y174" s="972"/>
      <c r="Z174" s="972"/>
      <c r="AA174" s="972"/>
      <c r="AB174" s="972"/>
      <c r="AC174" s="972"/>
      <c r="AD174" s="972"/>
      <c r="AE174" s="969"/>
      <c r="AF174" s="969"/>
      <c r="AG174" s="969"/>
      <c r="AH174" s="952">
        <f t="shared" si="2"/>
        <v>21</v>
      </c>
    </row>
    <row r="175" spans="1:34" ht="16.149999999999999" customHeight="1">
      <c r="A175" s="1789"/>
      <c r="B175" s="1789"/>
      <c r="C175" s="1506" t="s">
        <v>3802</v>
      </c>
      <c r="D175" s="1526" t="s">
        <v>4432</v>
      </c>
      <c r="E175" s="1526" t="s">
        <v>4572</v>
      </c>
      <c r="F175" s="1526" t="s">
        <v>4573</v>
      </c>
      <c r="G175" s="1526" t="s">
        <v>4574</v>
      </c>
      <c r="H175" s="1526" t="s">
        <v>4575</v>
      </c>
      <c r="I175" s="1526" t="s">
        <v>4576</v>
      </c>
      <c r="J175" s="1526" t="s">
        <v>4577</v>
      </c>
      <c r="K175" s="1526" t="s">
        <v>4578</v>
      </c>
      <c r="L175" s="1526" t="s">
        <v>4579</v>
      </c>
      <c r="M175" s="1526" t="s">
        <v>4580</v>
      </c>
      <c r="N175" s="1526" t="s">
        <v>4581</v>
      </c>
      <c r="O175" s="1526" t="s">
        <v>4582</v>
      </c>
      <c r="P175" s="1526" t="s">
        <v>4583</v>
      </c>
      <c r="Q175" s="1526" t="s">
        <v>4584</v>
      </c>
      <c r="R175" s="1527" t="s">
        <v>4585</v>
      </c>
      <c r="S175" s="1526" t="s">
        <v>4586</v>
      </c>
      <c r="T175" s="1526" t="s">
        <v>4587</v>
      </c>
      <c r="U175" s="1526" t="s">
        <v>4588</v>
      </c>
      <c r="V175" s="1526" t="s">
        <v>4589</v>
      </c>
      <c r="W175" s="1526" t="s">
        <v>4570</v>
      </c>
      <c r="X175" s="1528" t="s">
        <v>4571</v>
      </c>
      <c r="Y175" s="972"/>
      <c r="Z175" s="972"/>
      <c r="AA175" s="972"/>
      <c r="AB175" s="972"/>
      <c r="AC175" s="972"/>
      <c r="AD175" s="972"/>
      <c r="AE175" s="969"/>
      <c r="AF175" s="969"/>
      <c r="AG175" s="969"/>
      <c r="AH175" s="952">
        <f t="shared" si="2"/>
        <v>21</v>
      </c>
    </row>
    <row r="176" spans="1:34" ht="16.149999999999999" customHeight="1">
      <c r="A176" s="1789"/>
      <c r="B176" s="1789"/>
      <c r="C176" s="1506" t="s">
        <v>4446</v>
      </c>
      <c r="D176" s="1518"/>
      <c r="E176" s="1518"/>
      <c r="F176" s="1504"/>
      <c r="G176" s="1504"/>
      <c r="H176" s="1511"/>
      <c r="I176" s="1511"/>
      <c r="J176" s="1511"/>
      <c r="K176" s="1511"/>
      <c r="L176" s="1502"/>
      <c r="M176" s="1502"/>
      <c r="N176" s="1502"/>
      <c r="O176" s="1503"/>
      <c r="P176" s="1504"/>
      <c r="Q176" s="1505"/>
      <c r="R176" s="1504"/>
      <c r="S176" s="1504"/>
      <c r="T176" s="1504"/>
      <c r="U176" s="1503"/>
      <c r="V176" s="972"/>
      <c r="W176" s="972"/>
      <c r="X176" s="972"/>
      <c r="Y176" s="972"/>
      <c r="Z176" s="972"/>
      <c r="AA176" s="972"/>
      <c r="AB176" s="972"/>
      <c r="AC176" s="972"/>
      <c r="AD176" s="972"/>
      <c r="AE176" s="969"/>
      <c r="AF176" s="969"/>
      <c r="AG176" s="969"/>
      <c r="AH176" s="952">
        <f t="shared" si="2"/>
        <v>0</v>
      </c>
    </row>
    <row r="177" spans="1:34" ht="16.149999999999999" customHeight="1">
      <c r="A177" s="1789"/>
      <c r="B177" s="1789"/>
      <c r="C177" s="1506" t="s">
        <v>4447</v>
      </c>
      <c r="D177" s="1518"/>
      <c r="E177" s="1518"/>
      <c r="F177" s="1504"/>
      <c r="G177" s="1504"/>
      <c r="H177" s="1511"/>
      <c r="I177" s="1511"/>
      <c r="J177" s="1511"/>
      <c r="K177" s="1511"/>
      <c r="L177" s="1502"/>
      <c r="M177" s="1502"/>
      <c r="N177" s="1502"/>
      <c r="O177" s="1503"/>
      <c r="P177" s="1504"/>
      <c r="Q177" s="1505"/>
      <c r="R177" s="1504"/>
      <c r="S177" s="1504"/>
      <c r="T177" s="1504"/>
      <c r="U177" s="1503"/>
      <c r="V177" s="972"/>
      <c r="W177" s="972"/>
      <c r="X177" s="972"/>
      <c r="Y177" s="972"/>
      <c r="Z177" s="972"/>
      <c r="AA177" s="972"/>
      <c r="AB177" s="972"/>
      <c r="AC177" s="972"/>
      <c r="AD177" s="972"/>
      <c r="AE177" s="969"/>
      <c r="AF177" s="969"/>
      <c r="AG177" s="969"/>
      <c r="AH177" s="952">
        <f t="shared" si="2"/>
        <v>0</v>
      </c>
    </row>
    <row r="178" spans="1:34" ht="16.149999999999999" customHeight="1">
      <c r="A178" s="1789"/>
      <c r="B178" s="1789"/>
      <c r="C178" s="1506" t="s">
        <v>4448</v>
      </c>
      <c r="D178" s="1518"/>
      <c r="E178" s="1518"/>
      <c r="F178" s="1504"/>
      <c r="G178" s="1504"/>
      <c r="H178" s="1511"/>
      <c r="I178" s="1511"/>
      <c r="J178" s="1511"/>
      <c r="K178" s="1511"/>
      <c r="L178" s="1502"/>
      <c r="M178" s="1502"/>
      <c r="N178" s="1502"/>
      <c r="O178" s="1503"/>
      <c r="P178" s="1504"/>
      <c r="Q178" s="1505"/>
      <c r="R178" s="1504"/>
      <c r="S178" s="1504"/>
      <c r="T178" s="1504"/>
      <c r="U178" s="1503"/>
      <c r="V178" s="972"/>
      <c r="W178" s="972"/>
      <c r="X178" s="972"/>
      <c r="Y178" s="972"/>
      <c r="Z178" s="972"/>
      <c r="AA178" s="972"/>
      <c r="AB178" s="972"/>
      <c r="AC178" s="972"/>
      <c r="AD178" s="972"/>
      <c r="AE178" s="969"/>
      <c r="AF178" s="969"/>
      <c r="AG178" s="969"/>
      <c r="AH178" s="952">
        <f t="shared" si="2"/>
        <v>0</v>
      </c>
    </row>
    <row r="179" spans="1:34" ht="16.149999999999999" customHeight="1">
      <c r="A179" s="1789"/>
      <c r="B179" s="1789"/>
      <c r="C179" s="1506" t="s">
        <v>4449</v>
      </c>
      <c r="D179" s="1518"/>
      <c r="E179" s="1518"/>
      <c r="F179" s="1504"/>
      <c r="G179" s="1504"/>
      <c r="H179" s="1511"/>
      <c r="I179" s="1511"/>
      <c r="J179" s="1511"/>
      <c r="K179" s="1511"/>
      <c r="L179" s="1502"/>
      <c r="M179" s="1502"/>
      <c r="N179" s="1502"/>
      <c r="O179" s="1503"/>
      <c r="P179" s="1504"/>
      <c r="Q179" s="1505"/>
      <c r="R179" s="1504"/>
      <c r="S179" s="1504"/>
      <c r="T179" s="1504"/>
      <c r="U179" s="1503"/>
      <c r="V179" s="972"/>
      <c r="W179" s="972"/>
      <c r="X179" s="972"/>
      <c r="Y179" s="972"/>
      <c r="Z179" s="972"/>
      <c r="AA179" s="972"/>
      <c r="AB179" s="972"/>
      <c r="AC179" s="972"/>
      <c r="AD179" s="972"/>
      <c r="AE179" s="969"/>
      <c r="AF179" s="969"/>
      <c r="AG179" s="969"/>
      <c r="AH179" s="952">
        <f t="shared" si="2"/>
        <v>0</v>
      </c>
    </row>
    <row r="180" spans="1:34" ht="16.149999999999999" customHeight="1">
      <c r="A180" s="1789"/>
      <c r="B180" s="1789"/>
      <c r="C180" s="1506" t="s">
        <v>4457</v>
      </c>
      <c r="D180" s="1518"/>
      <c r="E180" s="1518"/>
      <c r="F180" s="1504"/>
      <c r="G180" s="1504"/>
      <c r="H180" s="1511"/>
      <c r="I180" s="1511"/>
      <c r="J180" s="1511"/>
      <c r="K180" s="1511"/>
      <c r="L180" s="1502"/>
      <c r="M180" s="1502"/>
      <c r="N180" s="1502"/>
      <c r="O180" s="1503"/>
      <c r="P180" s="1504"/>
      <c r="Q180" s="1505"/>
      <c r="R180" s="1504"/>
      <c r="S180" s="1504"/>
      <c r="T180" s="1504"/>
      <c r="U180" s="1503"/>
      <c r="V180" s="972"/>
      <c r="W180" s="972"/>
      <c r="X180" s="972"/>
      <c r="Y180" s="972"/>
      <c r="Z180" s="972"/>
      <c r="AA180" s="972"/>
      <c r="AB180" s="972"/>
      <c r="AC180" s="972"/>
      <c r="AD180" s="972"/>
      <c r="AE180" s="969"/>
      <c r="AF180" s="969"/>
      <c r="AG180" s="969"/>
      <c r="AH180" s="952">
        <f t="shared" si="2"/>
        <v>0</v>
      </c>
    </row>
    <row r="181" spans="1:34" ht="16.149999999999999" customHeight="1">
      <c r="A181" s="1789"/>
      <c r="B181" s="1794"/>
      <c r="C181" s="1510" t="s">
        <v>4458</v>
      </c>
      <c r="D181" s="1518"/>
      <c r="E181" s="1518"/>
      <c r="F181" s="1504"/>
      <c r="G181" s="1504"/>
      <c r="H181" s="1511"/>
      <c r="I181" s="1511"/>
      <c r="J181" s="1511"/>
      <c r="K181" s="1511"/>
      <c r="L181" s="1502"/>
      <c r="M181" s="1502"/>
      <c r="N181" s="1502"/>
      <c r="O181" s="1503"/>
      <c r="P181" s="1504"/>
      <c r="Q181" s="1505"/>
      <c r="R181" s="1504"/>
      <c r="S181" s="1504"/>
      <c r="T181" s="1504"/>
      <c r="U181" s="1503"/>
      <c r="V181" s="972"/>
      <c r="W181" s="972"/>
      <c r="X181" s="972"/>
      <c r="Y181" s="972"/>
      <c r="Z181" s="972"/>
      <c r="AA181" s="972"/>
      <c r="AB181" s="972"/>
      <c r="AC181" s="972"/>
      <c r="AD181" s="972"/>
      <c r="AE181" s="969"/>
      <c r="AF181" s="969"/>
      <c r="AG181" s="969"/>
      <c r="AH181" s="952">
        <f t="shared" si="2"/>
        <v>0</v>
      </c>
    </row>
    <row r="182" spans="1:34" ht="16.149999999999999" customHeight="1">
      <c r="A182" s="1789"/>
      <c r="B182" s="1788" t="s">
        <v>4592</v>
      </c>
      <c r="C182" s="1250" t="s">
        <v>4145</v>
      </c>
      <c r="D182" s="1525" t="s">
        <v>4593</v>
      </c>
      <c r="E182" s="1525" t="s">
        <v>4594</v>
      </c>
      <c r="F182" s="1525" t="s">
        <v>4595</v>
      </c>
      <c r="G182" s="1525" t="s">
        <v>4596</v>
      </c>
      <c r="H182" s="1525" t="s">
        <v>4597</v>
      </c>
      <c r="I182" s="1525" t="s">
        <v>4598</v>
      </c>
      <c r="J182" s="1525" t="s">
        <v>4599</v>
      </c>
      <c r="K182" s="1525" t="s">
        <v>4600</v>
      </c>
      <c r="L182" s="1525" t="s">
        <v>4586</v>
      </c>
      <c r="M182" s="1525" t="s">
        <v>4601</v>
      </c>
      <c r="N182" s="1525" t="s">
        <v>4602</v>
      </c>
      <c r="O182" s="1525" t="s">
        <v>4603</v>
      </c>
      <c r="P182" s="1525" t="s">
        <v>4604</v>
      </c>
      <c r="Q182" s="1525" t="s">
        <v>4605</v>
      </c>
      <c r="R182" s="1525" t="s">
        <v>4606</v>
      </c>
      <c r="S182" s="1525" t="s">
        <v>4607</v>
      </c>
      <c r="T182" s="1525" t="s">
        <v>4608</v>
      </c>
      <c r="U182" s="1525" t="s">
        <v>4609</v>
      </c>
      <c r="V182" s="1525" t="s">
        <v>4610</v>
      </c>
      <c r="W182" s="1529" t="s">
        <v>4611</v>
      </c>
      <c r="X182" s="972"/>
      <c r="Y182" s="972"/>
      <c r="Z182" s="972"/>
      <c r="AA182" s="972"/>
      <c r="AB182" s="972"/>
      <c r="AC182" s="972"/>
      <c r="AD182" s="972"/>
      <c r="AE182" s="969"/>
      <c r="AF182" s="969"/>
      <c r="AG182" s="969"/>
      <c r="AH182" s="952">
        <f t="shared" si="2"/>
        <v>20</v>
      </c>
    </row>
    <row r="183" spans="1:34" ht="16.149999999999999" customHeight="1">
      <c r="A183" s="1789"/>
      <c r="B183" s="1789"/>
      <c r="C183" s="1506" t="s">
        <v>3801</v>
      </c>
      <c r="D183" s="1505"/>
      <c r="E183" s="1505"/>
      <c r="F183" s="1511"/>
      <c r="G183" s="1511"/>
      <c r="H183" s="1511"/>
      <c r="I183" s="1511"/>
      <c r="J183" s="1511"/>
      <c r="K183" s="1511"/>
      <c r="L183" s="1502"/>
      <c r="M183" s="1502"/>
      <c r="N183" s="1502"/>
      <c r="O183" s="1503"/>
      <c r="P183" s="1502"/>
      <c r="Q183" s="1512"/>
      <c r="R183" s="1502"/>
      <c r="S183" s="1502"/>
      <c r="T183" s="1502"/>
      <c r="U183" s="1503"/>
      <c r="V183" s="972"/>
      <c r="W183" s="972"/>
      <c r="X183" s="972"/>
      <c r="Y183" s="972"/>
      <c r="Z183" s="972"/>
      <c r="AA183" s="972"/>
      <c r="AB183" s="972"/>
      <c r="AC183" s="972"/>
      <c r="AD183" s="972"/>
      <c r="AE183" s="969"/>
      <c r="AF183" s="969"/>
      <c r="AG183" s="969"/>
      <c r="AH183" s="952">
        <f t="shared" si="2"/>
        <v>0</v>
      </c>
    </row>
    <row r="184" spans="1:34" ht="16.149999999999999" customHeight="1">
      <c r="A184" s="1789"/>
      <c r="B184" s="1789"/>
      <c r="C184" s="1506" t="s">
        <v>3802</v>
      </c>
      <c r="D184" s="1505"/>
      <c r="E184" s="1505"/>
      <c r="F184" s="1511"/>
      <c r="G184" s="1511"/>
      <c r="H184" s="1511"/>
      <c r="I184" s="1511"/>
      <c r="J184" s="1511"/>
      <c r="K184" s="1511"/>
      <c r="L184" s="1502"/>
      <c r="M184" s="1502"/>
      <c r="N184" s="1502"/>
      <c r="O184" s="1503"/>
      <c r="P184" s="1502"/>
      <c r="Q184" s="1512"/>
      <c r="R184" s="1502"/>
      <c r="S184" s="1502"/>
      <c r="T184" s="1502"/>
      <c r="U184" s="1503"/>
      <c r="V184" s="972"/>
      <c r="W184" s="972"/>
      <c r="X184" s="972"/>
      <c r="Y184" s="972"/>
      <c r="Z184" s="972"/>
      <c r="AA184" s="972"/>
      <c r="AB184" s="972"/>
      <c r="AC184" s="972"/>
      <c r="AD184" s="972"/>
      <c r="AE184" s="969"/>
      <c r="AF184" s="969"/>
      <c r="AG184" s="969"/>
      <c r="AH184" s="952">
        <f t="shared" si="2"/>
        <v>0</v>
      </c>
    </row>
    <row r="185" spans="1:34" ht="16.149999999999999" customHeight="1">
      <c r="A185" s="1789"/>
      <c r="B185" s="1789"/>
      <c r="C185" s="1506" t="s">
        <v>4446</v>
      </c>
      <c r="D185" s="1505"/>
      <c r="E185" s="1505"/>
      <c r="F185" s="1511"/>
      <c r="G185" s="1511"/>
      <c r="H185" s="1511"/>
      <c r="I185" s="1511"/>
      <c r="J185" s="1511"/>
      <c r="K185" s="1511"/>
      <c r="L185" s="1502"/>
      <c r="M185" s="1502"/>
      <c r="N185" s="1502"/>
      <c r="O185" s="1503"/>
      <c r="P185" s="1502"/>
      <c r="Q185" s="1512"/>
      <c r="R185" s="1502"/>
      <c r="S185" s="1502"/>
      <c r="T185" s="1502"/>
      <c r="U185" s="1503"/>
      <c r="V185" s="972"/>
      <c r="W185" s="972"/>
      <c r="X185" s="972"/>
      <c r="Y185" s="972"/>
      <c r="Z185" s="972"/>
      <c r="AA185" s="972"/>
      <c r="AB185" s="972"/>
      <c r="AC185" s="972"/>
      <c r="AD185" s="972"/>
      <c r="AE185" s="969"/>
      <c r="AF185" s="969"/>
      <c r="AG185" s="969"/>
      <c r="AH185" s="952">
        <f t="shared" si="2"/>
        <v>0</v>
      </c>
    </row>
    <row r="186" spans="1:34" ht="16.149999999999999" customHeight="1">
      <c r="A186" s="1789"/>
      <c r="B186" s="1789"/>
      <c r="C186" s="1506" t="s">
        <v>4447</v>
      </c>
      <c r="D186" s="1505"/>
      <c r="E186" s="1505"/>
      <c r="F186" s="1511"/>
      <c r="G186" s="1511"/>
      <c r="H186" s="1511"/>
      <c r="I186" s="1511"/>
      <c r="J186" s="1511"/>
      <c r="K186" s="1511"/>
      <c r="L186" s="1502"/>
      <c r="M186" s="1502"/>
      <c r="N186" s="1502"/>
      <c r="O186" s="1503"/>
      <c r="P186" s="1502"/>
      <c r="Q186" s="1512"/>
      <c r="R186" s="1502"/>
      <c r="S186" s="1502"/>
      <c r="T186" s="1502"/>
      <c r="U186" s="1503"/>
      <c r="V186" s="972"/>
      <c r="W186" s="972"/>
      <c r="X186" s="972"/>
      <c r="Y186" s="972"/>
      <c r="Z186" s="972"/>
      <c r="AA186" s="972"/>
      <c r="AB186" s="972"/>
      <c r="AC186" s="972"/>
      <c r="AD186" s="972"/>
      <c r="AE186" s="969"/>
      <c r="AF186" s="969"/>
      <c r="AG186" s="969"/>
      <c r="AH186" s="952">
        <f t="shared" si="2"/>
        <v>0</v>
      </c>
    </row>
    <row r="187" spans="1:34" ht="16.149999999999999" customHeight="1">
      <c r="A187" s="1789"/>
      <c r="B187" s="1789"/>
      <c r="C187" s="1506" t="s">
        <v>4448</v>
      </c>
      <c r="D187" s="1505"/>
      <c r="E187" s="1505"/>
      <c r="F187" s="1511"/>
      <c r="G187" s="1511"/>
      <c r="H187" s="1511"/>
      <c r="I187" s="1511"/>
      <c r="J187" s="1511"/>
      <c r="K187" s="1511"/>
      <c r="L187" s="1502"/>
      <c r="M187" s="1502"/>
      <c r="N187" s="1502"/>
      <c r="O187" s="1503"/>
      <c r="P187" s="1502"/>
      <c r="Q187" s="1512"/>
      <c r="R187" s="1502"/>
      <c r="S187" s="1502"/>
      <c r="T187" s="1502"/>
      <c r="U187" s="1503"/>
      <c r="V187" s="972"/>
      <c r="W187" s="972"/>
      <c r="X187" s="972"/>
      <c r="Y187" s="972"/>
      <c r="Z187" s="972"/>
      <c r="AA187" s="972"/>
      <c r="AB187" s="972"/>
      <c r="AC187" s="972"/>
      <c r="AD187" s="972"/>
      <c r="AE187" s="969"/>
      <c r="AF187" s="969"/>
      <c r="AG187" s="969"/>
      <c r="AH187" s="952">
        <f t="shared" si="2"/>
        <v>0</v>
      </c>
    </row>
    <row r="188" spans="1:34" ht="16.149999999999999" customHeight="1">
      <c r="A188" s="1789"/>
      <c r="B188" s="1789"/>
      <c r="C188" s="1506" t="s">
        <v>4449</v>
      </c>
      <c r="D188" s="1505"/>
      <c r="E188" s="1505"/>
      <c r="F188" s="1511"/>
      <c r="G188" s="1511"/>
      <c r="H188" s="1511"/>
      <c r="I188" s="1511"/>
      <c r="J188" s="1511"/>
      <c r="K188" s="1511"/>
      <c r="L188" s="1502"/>
      <c r="M188" s="1502"/>
      <c r="N188" s="1502"/>
      <c r="O188" s="1503"/>
      <c r="P188" s="1502"/>
      <c r="Q188" s="1512"/>
      <c r="R188" s="1502"/>
      <c r="S188" s="1502"/>
      <c r="T188" s="1502"/>
      <c r="U188" s="1503"/>
      <c r="V188" s="972"/>
      <c r="W188" s="972"/>
      <c r="X188" s="972"/>
      <c r="Y188" s="972"/>
      <c r="Z188" s="972"/>
      <c r="AA188" s="972"/>
      <c r="AB188" s="972"/>
      <c r="AC188" s="972"/>
      <c r="AD188" s="972"/>
      <c r="AE188" s="969"/>
      <c r="AF188" s="969"/>
      <c r="AG188" s="969"/>
      <c r="AH188" s="952">
        <f t="shared" si="2"/>
        <v>0</v>
      </c>
    </row>
    <row r="189" spans="1:34" ht="16.149999999999999" customHeight="1">
      <c r="A189" s="1789"/>
      <c r="B189" s="1789"/>
      <c r="C189" s="1506" t="s">
        <v>4457</v>
      </c>
      <c r="D189" s="1505"/>
      <c r="E189" s="1505"/>
      <c r="F189" s="1511"/>
      <c r="G189" s="1511"/>
      <c r="H189" s="1511"/>
      <c r="I189" s="1511"/>
      <c r="J189" s="1511"/>
      <c r="K189" s="1511"/>
      <c r="L189" s="1502"/>
      <c r="M189" s="1502"/>
      <c r="N189" s="1502"/>
      <c r="O189" s="1503"/>
      <c r="P189" s="1502"/>
      <c r="Q189" s="1512"/>
      <c r="R189" s="1502"/>
      <c r="S189" s="1502"/>
      <c r="T189" s="1502"/>
      <c r="U189" s="1503"/>
      <c r="V189" s="972"/>
      <c r="W189" s="972"/>
      <c r="X189" s="972"/>
      <c r="Y189" s="972"/>
      <c r="Z189" s="972"/>
      <c r="AA189" s="972"/>
      <c r="AB189" s="972"/>
      <c r="AC189" s="972"/>
      <c r="AD189" s="972"/>
      <c r="AE189" s="969"/>
      <c r="AF189" s="969"/>
      <c r="AG189" s="969"/>
      <c r="AH189" s="952">
        <f t="shared" si="2"/>
        <v>0</v>
      </c>
    </row>
    <row r="190" spans="1:34" ht="16.149999999999999" customHeight="1">
      <c r="A190" s="1789"/>
      <c r="B190" s="1794"/>
      <c r="C190" s="1510" t="s">
        <v>4458</v>
      </c>
      <c r="D190" s="1505"/>
      <c r="E190" s="1505"/>
      <c r="F190" s="1511"/>
      <c r="G190" s="1511"/>
      <c r="H190" s="1511"/>
      <c r="I190" s="1511"/>
      <c r="J190" s="1511"/>
      <c r="K190" s="1511"/>
      <c r="L190" s="1502"/>
      <c r="M190" s="1502"/>
      <c r="N190" s="1502"/>
      <c r="O190" s="1503"/>
      <c r="P190" s="1502"/>
      <c r="Q190" s="1512"/>
      <c r="R190" s="1502"/>
      <c r="S190" s="1502"/>
      <c r="T190" s="1502"/>
      <c r="U190" s="1503"/>
      <c r="V190" s="972"/>
      <c r="W190" s="972"/>
      <c r="X190" s="972"/>
      <c r="Y190" s="972"/>
      <c r="Z190" s="972"/>
      <c r="AA190" s="972"/>
      <c r="AB190" s="972"/>
      <c r="AC190" s="972"/>
      <c r="AD190" s="972"/>
      <c r="AE190" s="969"/>
      <c r="AF190" s="969"/>
      <c r="AG190" s="969"/>
      <c r="AH190" s="952">
        <f t="shared" si="2"/>
        <v>0</v>
      </c>
    </row>
    <row r="191" spans="1:34" ht="16.149999999999999" customHeight="1">
      <c r="A191" s="1789"/>
      <c r="B191" s="1788" t="s">
        <v>4612</v>
      </c>
      <c r="C191" s="1250" t="s">
        <v>4145</v>
      </c>
      <c r="D191" s="1525" t="s">
        <v>4593</v>
      </c>
      <c r="E191" s="1525" t="s">
        <v>4594</v>
      </c>
      <c r="F191" s="1525" t="s">
        <v>4595</v>
      </c>
      <c r="G191" s="1525" t="s">
        <v>4613</v>
      </c>
      <c r="H191" s="1525" t="s">
        <v>4614</v>
      </c>
      <c r="I191" s="1525" t="s">
        <v>4599</v>
      </c>
      <c r="J191" s="1525" t="s">
        <v>4615</v>
      </c>
      <c r="K191" s="1525" t="s">
        <v>4601</v>
      </c>
      <c r="L191" s="1525" t="s">
        <v>4616</v>
      </c>
      <c r="M191" s="1525" t="s">
        <v>4617</v>
      </c>
      <c r="N191" s="1525" t="s">
        <v>4618</v>
      </c>
      <c r="O191" s="1525" t="s">
        <v>4619</v>
      </c>
      <c r="P191" s="1525" t="s">
        <v>4606</v>
      </c>
      <c r="Q191" s="1525" t="s">
        <v>4620</v>
      </c>
      <c r="R191" s="1525" t="s">
        <v>4621</v>
      </c>
      <c r="S191" s="1525" t="s">
        <v>4622</v>
      </c>
      <c r="T191" s="1525" t="s">
        <v>4584</v>
      </c>
      <c r="U191" s="1525" t="s">
        <v>4623</v>
      </c>
      <c r="V191" s="1525" t="s">
        <v>4610</v>
      </c>
      <c r="W191" s="1525" t="s">
        <v>4611</v>
      </c>
      <c r="X191" s="972"/>
      <c r="Y191" s="972"/>
      <c r="Z191" s="972"/>
      <c r="AA191" s="972"/>
      <c r="AB191" s="972"/>
      <c r="AC191" s="972"/>
      <c r="AD191" s="972"/>
      <c r="AE191" s="969"/>
      <c r="AF191" s="969"/>
      <c r="AG191" s="969"/>
      <c r="AH191" s="952">
        <f t="shared" si="2"/>
        <v>20</v>
      </c>
    </row>
    <row r="192" spans="1:34" ht="16.149999999999999" customHeight="1">
      <c r="A192" s="1789"/>
      <c r="B192" s="1789"/>
      <c r="C192" s="1506" t="s">
        <v>3801</v>
      </c>
      <c r="D192" s="1505"/>
      <c r="E192" s="1505"/>
      <c r="F192" s="1511"/>
      <c r="G192" s="1511"/>
      <c r="H192" s="1511"/>
      <c r="I192" s="1511"/>
      <c r="J192" s="1511"/>
      <c r="K192" s="1511"/>
      <c r="L192" s="1502"/>
      <c r="M192" s="1502"/>
      <c r="N192" s="1502"/>
      <c r="O192" s="1503"/>
      <c r="P192" s="1502"/>
      <c r="Q192" s="1512"/>
      <c r="R192" s="1502"/>
      <c r="S192" s="1502"/>
      <c r="T192" s="1502"/>
      <c r="U192" s="1503"/>
      <c r="V192" s="972"/>
      <c r="W192" s="972"/>
      <c r="X192" s="972"/>
      <c r="Y192" s="972"/>
      <c r="Z192" s="972"/>
      <c r="AA192" s="972"/>
      <c r="AB192" s="972"/>
      <c r="AC192" s="972"/>
      <c r="AD192" s="972"/>
      <c r="AE192" s="969"/>
      <c r="AF192" s="969"/>
      <c r="AG192" s="969"/>
      <c r="AH192" s="952">
        <f t="shared" si="2"/>
        <v>0</v>
      </c>
    </row>
    <row r="193" spans="1:34" ht="16.149999999999999" customHeight="1">
      <c r="A193" s="1789"/>
      <c r="B193" s="1789"/>
      <c r="C193" s="1506" t="s">
        <v>3802</v>
      </c>
      <c r="D193" s="1505"/>
      <c r="E193" s="1505"/>
      <c r="F193" s="1511"/>
      <c r="G193" s="1511"/>
      <c r="H193" s="1511"/>
      <c r="I193" s="1511"/>
      <c r="J193" s="1511"/>
      <c r="K193" s="1511"/>
      <c r="L193" s="1502"/>
      <c r="M193" s="1502"/>
      <c r="N193" s="1502"/>
      <c r="O193" s="1503"/>
      <c r="P193" s="1502"/>
      <c r="Q193" s="1512"/>
      <c r="R193" s="1502"/>
      <c r="S193" s="1502"/>
      <c r="T193" s="1502"/>
      <c r="U193" s="1503"/>
      <c r="V193" s="972"/>
      <c r="W193" s="972"/>
      <c r="X193" s="972"/>
      <c r="Y193" s="972"/>
      <c r="Z193" s="972"/>
      <c r="AA193" s="972"/>
      <c r="AB193" s="972"/>
      <c r="AC193" s="972"/>
      <c r="AD193" s="972"/>
      <c r="AE193" s="969"/>
      <c r="AF193" s="969"/>
      <c r="AG193" s="969"/>
      <c r="AH193" s="952">
        <f t="shared" si="2"/>
        <v>0</v>
      </c>
    </row>
    <row r="194" spans="1:34" ht="16.149999999999999" customHeight="1">
      <c r="A194" s="1789"/>
      <c r="B194" s="1789"/>
      <c r="C194" s="1506" t="s">
        <v>4446</v>
      </c>
      <c r="D194" s="1505"/>
      <c r="E194" s="1505"/>
      <c r="F194" s="1511"/>
      <c r="G194" s="1511"/>
      <c r="H194" s="1511"/>
      <c r="I194" s="1511"/>
      <c r="J194" s="1511"/>
      <c r="K194" s="1511"/>
      <c r="L194" s="1502"/>
      <c r="M194" s="1502"/>
      <c r="N194" s="1502"/>
      <c r="O194" s="1503"/>
      <c r="P194" s="1502"/>
      <c r="Q194" s="1512"/>
      <c r="R194" s="1502"/>
      <c r="S194" s="1502"/>
      <c r="T194" s="1502"/>
      <c r="U194" s="1503"/>
      <c r="V194" s="972"/>
      <c r="W194" s="972"/>
      <c r="X194" s="972"/>
      <c r="Y194" s="972"/>
      <c r="Z194" s="972"/>
      <c r="AA194" s="972"/>
      <c r="AB194" s="972"/>
      <c r="AC194" s="972"/>
      <c r="AD194" s="972"/>
      <c r="AE194" s="969"/>
      <c r="AF194" s="969"/>
      <c r="AG194" s="969"/>
      <c r="AH194" s="952">
        <f t="shared" si="2"/>
        <v>0</v>
      </c>
    </row>
    <row r="195" spans="1:34" ht="16.149999999999999" customHeight="1">
      <c r="A195" s="1789"/>
      <c r="B195" s="1789"/>
      <c r="C195" s="1506" t="s">
        <v>4447</v>
      </c>
      <c r="D195" s="1505"/>
      <c r="E195" s="1505"/>
      <c r="F195" s="1511"/>
      <c r="G195" s="1511"/>
      <c r="H195" s="1511"/>
      <c r="I195" s="1511"/>
      <c r="J195" s="1511"/>
      <c r="K195" s="1511"/>
      <c r="L195" s="1502"/>
      <c r="M195" s="1502"/>
      <c r="N195" s="1502"/>
      <c r="O195" s="1503"/>
      <c r="P195" s="1502"/>
      <c r="Q195" s="1512"/>
      <c r="R195" s="1502"/>
      <c r="S195" s="1502"/>
      <c r="T195" s="1502"/>
      <c r="U195" s="1503"/>
      <c r="V195" s="972"/>
      <c r="W195" s="972"/>
      <c r="X195" s="972"/>
      <c r="Y195" s="972"/>
      <c r="Z195" s="972"/>
      <c r="AA195" s="972"/>
      <c r="AB195" s="972"/>
      <c r="AC195" s="972"/>
      <c r="AD195" s="972"/>
      <c r="AE195" s="969"/>
      <c r="AF195" s="969"/>
      <c r="AG195" s="969"/>
      <c r="AH195" s="952">
        <f t="shared" ref="AH195:AH258" si="3">COUNTA(D195:AG195)</f>
        <v>0</v>
      </c>
    </row>
    <row r="196" spans="1:34" ht="16.149999999999999" customHeight="1">
      <c r="A196" s="1789"/>
      <c r="B196" s="1789"/>
      <c r="C196" s="1506" t="s">
        <v>4448</v>
      </c>
      <c r="D196" s="1505"/>
      <c r="E196" s="1505"/>
      <c r="F196" s="1511"/>
      <c r="G196" s="1511"/>
      <c r="H196" s="1511"/>
      <c r="I196" s="1511"/>
      <c r="J196" s="1511"/>
      <c r="K196" s="1511"/>
      <c r="L196" s="1502"/>
      <c r="M196" s="1502"/>
      <c r="N196" s="1502"/>
      <c r="O196" s="1503"/>
      <c r="P196" s="1502"/>
      <c r="Q196" s="1512"/>
      <c r="R196" s="1502"/>
      <c r="S196" s="1502"/>
      <c r="T196" s="1502"/>
      <c r="U196" s="1503"/>
      <c r="V196" s="972"/>
      <c r="W196" s="972"/>
      <c r="X196" s="972"/>
      <c r="Y196" s="972"/>
      <c r="Z196" s="972"/>
      <c r="AA196" s="972"/>
      <c r="AB196" s="972"/>
      <c r="AC196" s="972"/>
      <c r="AD196" s="972"/>
      <c r="AE196" s="969"/>
      <c r="AF196" s="969"/>
      <c r="AG196" s="969"/>
      <c r="AH196" s="952">
        <f t="shared" si="3"/>
        <v>0</v>
      </c>
    </row>
    <row r="197" spans="1:34" ht="16.149999999999999" customHeight="1">
      <c r="A197" s="1789"/>
      <c r="B197" s="1789"/>
      <c r="C197" s="1506" t="s">
        <v>4449</v>
      </c>
      <c r="D197" s="1505"/>
      <c r="E197" s="1505"/>
      <c r="F197" s="1511"/>
      <c r="G197" s="1511"/>
      <c r="H197" s="1511"/>
      <c r="I197" s="1511"/>
      <c r="J197" s="1511"/>
      <c r="K197" s="1511"/>
      <c r="L197" s="1502"/>
      <c r="M197" s="1502"/>
      <c r="N197" s="1502"/>
      <c r="O197" s="1503"/>
      <c r="P197" s="1502"/>
      <c r="Q197" s="1512"/>
      <c r="R197" s="1502"/>
      <c r="S197" s="1502"/>
      <c r="T197" s="1502"/>
      <c r="U197" s="1503"/>
      <c r="V197" s="972"/>
      <c r="W197" s="972"/>
      <c r="X197" s="972"/>
      <c r="Y197" s="972"/>
      <c r="Z197" s="972"/>
      <c r="AA197" s="972"/>
      <c r="AB197" s="972"/>
      <c r="AC197" s="972"/>
      <c r="AD197" s="972"/>
      <c r="AE197" s="969"/>
      <c r="AF197" s="969"/>
      <c r="AG197" s="969"/>
      <c r="AH197" s="952">
        <f t="shared" si="3"/>
        <v>0</v>
      </c>
    </row>
    <row r="198" spans="1:34" ht="16.149999999999999" customHeight="1">
      <c r="A198" s="1789"/>
      <c r="B198" s="1789"/>
      <c r="C198" s="1506" t="s">
        <v>4457</v>
      </c>
      <c r="D198" s="1505"/>
      <c r="E198" s="1505"/>
      <c r="F198" s="1511"/>
      <c r="G198" s="1511"/>
      <c r="H198" s="1511"/>
      <c r="I198" s="1511"/>
      <c r="J198" s="1511"/>
      <c r="K198" s="1511"/>
      <c r="L198" s="1502"/>
      <c r="M198" s="1502"/>
      <c r="N198" s="1502"/>
      <c r="O198" s="1503"/>
      <c r="P198" s="1502"/>
      <c r="Q198" s="1512"/>
      <c r="R198" s="1502"/>
      <c r="S198" s="1502"/>
      <c r="T198" s="1502"/>
      <c r="U198" s="1503"/>
      <c r="V198" s="972"/>
      <c r="W198" s="972"/>
      <c r="X198" s="972"/>
      <c r="Y198" s="972"/>
      <c r="Z198" s="972"/>
      <c r="AA198" s="972"/>
      <c r="AB198" s="972"/>
      <c r="AC198" s="972"/>
      <c r="AD198" s="972"/>
      <c r="AE198" s="969"/>
      <c r="AF198" s="969"/>
      <c r="AG198" s="969"/>
      <c r="AH198" s="952">
        <f t="shared" si="3"/>
        <v>0</v>
      </c>
    </row>
    <row r="199" spans="1:34" ht="16.149999999999999" customHeight="1">
      <c r="A199" s="1789"/>
      <c r="B199" s="1794"/>
      <c r="C199" s="1510" t="s">
        <v>4458</v>
      </c>
      <c r="D199" s="1505"/>
      <c r="E199" s="1505"/>
      <c r="F199" s="1511"/>
      <c r="G199" s="1511"/>
      <c r="H199" s="1511"/>
      <c r="I199" s="1511"/>
      <c r="J199" s="1511"/>
      <c r="K199" s="1511"/>
      <c r="L199" s="1502"/>
      <c r="M199" s="1502"/>
      <c r="N199" s="1502"/>
      <c r="O199" s="1503"/>
      <c r="P199" s="1502"/>
      <c r="Q199" s="1512"/>
      <c r="R199" s="1502"/>
      <c r="S199" s="1502"/>
      <c r="T199" s="1502"/>
      <c r="U199" s="1503"/>
      <c r="V199" s="972"/>
      <c r="W199" s="972"/>
      <c r="X199" s="972"/>
      <c r="Y199" s="972"/>
      <c r="Z199" s="972"/>
      <c r="AA199" s="972"/>
      <c r="AB199" s="972"/>
      <c r="AC199" s="972"/>
      <c r="AD199" s="972"/>
      <c r="AE199" s="969"/>
      <c r="AF199" s="969"/>
      <c r="AG199" s="969"/>
      <c r="AH199" s="952">
        <f t="shared" si="3"/>
        <v>0</v>
      </c>
    </row>
    <row r="200" spans="1:34" ht="16.149999999999999" customHeight="1">
      <c r="A200" s="1789"/>
      <c r="B200" s="1795" t="s">
        <v>3286</v>
      </c>
      <c r="C200" s="1250" t="s">
        <v>4145</v>
      </c>
      <c r="D200" s="1524" t="s">
        <v>4528</v>
      </c>
      <c r="E200" s="1524" t="s">
        <v>3368</v>
      </c>
      <c r="F200" s="1524" t="s">
        <v>4529</v>
      </c>
      <c r="G200" s="1524" t="s">
        <v>4530</v>
      </c>
      <c r="H200" s="1524" t="s">
        <v>4531</v>
      </c>
      <c r="I200" s="1524" t="s">
        <v>4532</v>
      </c>
      <c r="J200" s="1524" t="s">
        <v>4533</v>
      </c>
      <c r="K200" s="1524" t="s">
        <v>4534</v>
      </c>
      <c r="L200" s="1524" t="s">
        <v>4535</v>
      </c>
      <c r="M200" s="1524" t="s">
        <v>4536</v>
      </c>
      <c r="N200" s="1524" t="s">
        <v>4537</v>
      </c>
      <c r="O200" s="1524" t="s">
        <v>4538</v>
      </c>
      <c r="P200" s="1524" t="s">
        <v>4539</v>
      </c>
      <c r="Q200" s="1524" t="s">
        <v>4540</v>
      </c>
      <c r="R200" s="1524" t="s">
        <v>4541</v>
      </c>
      <c r="S200" s="1524" t="s">
        <v>4542</v>
      </c>
      <c r="T200" s="1524" t="s">
        <v>4543</v>
      </c>
      <c r="U200" s="1524" t="s">
        <v>4544</v>
      </c>
      <c r="V200" s="1524" t="s">
        <v>4624</v>
      </c>
      <c r="W200" s="1525" t="s">
        <v>4625</v>
      </c>
      <c r="X200" s="1525" t="s">
        <v>4626</v>
      </c>
      <c r="Y200" s="1525" t="s">
        <v>4627</v>
      </c>
      <c r="Z200" s="1525" t="s">
        <v>4628</v>
      </c>
      <c r="AA200" s="1525" t="s">
        <v>4629</v>
      </c>
      <c r="AB200" s="1525" t="s">
        <v>4630</v>
      </c>
      <c r="AC200" s="972"/>
      <c r="AD200" s="972"/>
      <c r="AE200" s="969"/>
      <c r="AF200" s="969"/>
      <c r="AG200" s="969"/>
      <c r="AH200" s="952">
        <f t="shared" si="3"/>
        <v>25</v>
      </c>
    </row>
    <row r="201" spans="1:34" ht="16.149999999999999" customHeight="1">
      <c r="A201" s="1789"/>
      <c r="B201" s="1796"/>
      <c r="C201" s="1506" t="s">
        <v>3801</v>
      </c>
      <c r="D201" s="1505"/>
      <c r="E201" s="1505"/>
      <c r="F201" s="1511"/>
      <c r="G201" s="1511"/>
      <c r="H201" s="1511"/>
      <c r="I201" s="1511"/>
      <c r="J201" s="1511"/>
      <c r="K201" s="1511"/>
      <c r="L201" s="1502"/>
      <c r="M201" s="1502"/>
      <c r="N201" s="1502"/>
      <c r="O201" s="1503"/>
      <c r="P201" s="1502"/>
      <c r="Q201" s="1512"/>
      <c r="R201" s="1502"/>
      <c r="S201" s="1502"/>
      <c r="T201" s="1502"/>
      <c r="U201" s="1503"/>
      <c r="V201" s="972"/>
      <c r="W201" s="972"/>
      <c r="X201" s="972"/>
      <c r="Y201" s="972"/>
      <c r="Z201" s="972"/>
      <c r="AA201" s="972"/>
      <c r="AB201" s="972"/>
      <c r="AC201" s="972"/>
      <c r="AD201" s="972"/>
      <c r="AE201" s="969"/>
      <c r="AF201" s="969"/>
      <c r="AG201" s="969"/>
      <c r="AH201" s="952">
        <f t="shared" si="3"/>
        <v>0</v>
      </c>
    </row>
    <row r="202" spans="1:34" ht="16.149999999999999" customHeight="1">
      <c r="A202" s="1789"/>
      <c r="B202" s="1796"/>
      <c r="C202" s="1506" t="s">
        <v>3802</v>
      </c>
      <c r="D202" s="1505"/>
      <c r="E202" s="1505"/>
      <c r="F202" s="1511"/>
      <c r="G202" s="1511"/>
      <c r="H202" s="1511"/>
      <c r="I202" s="1511"/>
      <c r="J202" s="1511"/>
      <c r="K202" s="1511"/>
      <c r="L202" s="1502"/>
      <c r="M202" s="1502"/>
      <c r="N202" s="1502"/>
      <c r="O202" s="1503"/>
      <c r="P202" s="1502"/>
      <c r="Q202" s="1512"/>
      <c r="R202" s="1502"/>
      <c r="S202" s="1502"/>
      <c r="T202" s="1502"/>
      <c r="U202" s="1503"/>
      <c r="V202" s="972"/>
      <c r="W202" s="972"/>
      <c r="X202" s="972"/>
      <c r="Y202" s="972"/>
      <c r="Z202" s="972"/>
      <c r="AA202" s="972"/>
      <c r="AB202" s="972"/>
      <c r="AC202" s="972"/>
      <c r="AD202" s="972"/>
      <c r="AE202" s="969"/>
      <c r="AF202" s="969"/>
      <c r="AG202" s="969"/>
      <c r="AH202" s="952">
        <f t="shared" si="3"/>
        <v>0</v>
      </c>
    </row>
    <row r="203" spans="1:34" ht="16.149999999999999" customHeight="1">
      <c r="A203" s="1789"/>
      <c r="B203" s="1796"/>
      <c r="C203" s="1506" t="s">
        <v>4446</v>
      </c>
      <c r="D203" s="1505"/>
      <c r="E203" s="1505"/>
      <c r="F203" s="1511"/>
      <c r="G203" s="1511"/>
      <c r="H203" s="1511"/>
      <c r="I203" s="1511"/>
      <c r="J203" s="1511"/>
      <c r="K203" s="1511"/>
      <c r="L203" s="1502"/>
      <c r="M203" s="1502"/>
      <c r="N203" s="1502"/>
      <c r="O203" s="1503"/>
      <c r="P203" s="1502"/>
      <c r="Q203" s="1512"/>
      <c r="R203" s="1502"/>
      <c r="S203" s="1502"/>
      <c r="T203" s="1502"/>
      <c r="U203" s="1503"/>
      <c r="V203" s="972"/>
      <c r="W203" s="972"/>
      <c r="X203" s="972"/>
      <c r="Y203" s="972"/>
      <c r="Z203" s="972"/>
      <c r="AA203" s="972"/>
      <c r="AB203" s="972"/>
      <c r="AC203" s="972"/>
      <c r="AD203" s="972"/>
      <c r="AE203" s="969"/>
      <c r="AF203" s="969"/>
      <c r="AG203" s="969"/>
      <c r="AH203" s="952">
        <f t="shared" si="3"/>
        <v>0</v>
      </c>
    </row>
    <row r="204" spans="1:34" ht="16.149999999999999" customHeight="1">
      <c r="A204" s="1789"/>
      <c r="B204" s="1796"/>
      <c r="C204" s="1506" t="s">
        <v>4447</v>
      </c>
      <c r="D204" s="1505"/>
      <c r="E204" s="1505"/>
      <c r="F204" s="1511"/>
      <c r="G204" s="1511"/>
      <c r="H204" s="1511"/>
      <c r="I204" s="1511"/>
      <c r="J204" s="1511"/>
      <c r="K204" s="1511"/>
      <c r="L204" s="1502"/>
      <c r="M204" s="1502"/>
      <c r="N204" s="1502"/>
      <c r="O204" s="1503"/>
      <c r="P204" s="1502"/>
      <c r="Q204" s="1512"/>
      <c r="R204" s="1502"/>
      <c r="S204" s="1502"/>
      <c r="T204" s="1502"/>
      <c r="U204" s="1503"/>
      <c r="V204" s="972"/>
      <c r="W204" s="972"/>
      <c r="X204" s="972"/>
      <c r="Y204" s="972"/>
      <c r="Z204" s="972"/>
      <c r="AA204" s="972"/>
      <c r="AB204" s="972"/>
      <c r="AC204" s="972"/>
      <c r="AD204" s="972"/>
      <c r="AE204" s="969"/>
      <c r="AF204" s="969"/>
      <c r="AG204" s="969"/>
      <c r="AH204" s="952">
        <f t="shared" si="3"/>
        <v>0</v>
      </c>
    </row>
    <row r="205" spans="1:34" ht="16.149999999999999" customHeight="1">
      <c r="A205" s="1789"/>
      <c r="B205" s="1796"/>
      <c r="C205" s="1506" t="s">
        <v>4448</v>
      </c>
      <c r="D205" s="1505"/>
      <c r="E205" s="1505"/>
      <c r="F205" s="1511"/>
      <c r="G205" s="1511"/>
      <c r="H205" s="1511"/>
      <c r="I205" s="1511"/>
      <c r="J205" s="1511"/>
      <c r="K205" s="1511"/>
      <c r="L205" s="1502"/>
      <c r="M205" s="1502"/>
      <c r="N205" s="1502"/>
      <c r="O205" s="1503"/>
      <c r="P205" s="1502"/>
      <c r="Q205" s="1512"/>
      <c r="R205" s="1502"/>
      <c r="S205" s="1502"/>
      <c r="T205" s="1502"/>
      <c r="U205" s="1503"/>
      <c r="V205" s="972"/>
      <c r="W205" s="972"/>
      <c r="X205" s="972"/>
      <c r="Y205" s="972"/>
      <c r="Z205" s="972"/>
      <c r="AA205" s="972"/>
      <c r="AB205" s="972"/>
      <c r="AC205" s="972"/>
      <c r="AD205" s="972"/>
      <c r="AE205" s="969"/>
      <c r="AF205" s="969"/>
      <c r="AG205" s="969"/>
      <c r="AH205" s="952">
        <f t="shared" si="3"/>
        <v>0</v>
      </c>
    </row>
    <row r="206" spans="1:34" ht="16.149999999999999" customHeight="1">
      <c r="A206" s="1789"/>
      <c r="B206" s="1796"/>
      <c r="C206" s="1506" t="s">
        <v>4449</v>
      </c>
      <c r="D206" s="1505"/>
      <c r="E206" s="1505"/>
      <c r="F206" s="1511"/>
      <c r="G206" s="1511"/>
      <c r="H206" s="1511"/>
      <c r="I206" s="1511"/>
      <c r="J206" s="1511"/>
      <c r="K206" s="1511"/>
      <c r="L206" s="1502"/>
      <c r="M206" s="1502"/>
      <c r="N206" s="1502"/>
      <c r="O206" s="1503"/>
      <c r="P206" s="1502"/>
      <c r="Q206" s="1512"/>
      <c r="R206" s="1502"/>
      <c r="S206" s="1502"/>
      <c r="T206" s="1502"/>
      <c r="U206" s="1503"/>
      <c r="V206" s="972"/>
      <c r="W206" s="972"/>
      <c r="X206" s="972"/>
      <c r="Y206" s="972"/>
      <c r="Z206" s="972"/>
      <c r="AA206" s="972"/>
      <c r="AB206" s="972"/>
      <c r="AC206" s="972"/>
      <c r="AD206" s="972"/>
      <c r="AE206" s="969"/>
      <c r="AF206" s="969"/>
      <c r="AG206" s="969"/>
      <c r="AH206" s="952">
        <f t="shared" si="3"/>
        <v>0</v>
      </c>
    </row>
    <row r="207" spans="1:34" ht="16.149999999999999" customHeight="1">
      <c r="A207" s="1789"/>
      <c r="B207" s="1796"/>
      <c r="C207" s="1506" t="s">
        <v>4457</v>
      </c>
      <c r="D207" s="1505"/>
      <c r="E207" s="1505"/>
      <c r="F207" s="1511"/>
      <c r="G207" s="1511"/>
      <c r="H207" s="1511"/>
      <c r="I207" s="1511"/>
      <c r="J207" s="1511"/>
      <c r="K207" s="1511"/>
      <c r="L207" s="1502"/>
      <c r="M207" s="1502"/>
      <c r="N207" s="1502"/>
      <c r="O207" s="1503"/>
      <c r="P207" s="1502"/>
      <c r="Q207" s="1512"/>
      <c r="R207" s="1502"/>
      <c r="S207" s="1502"/>
      <c r="T207" s="1502"/>
      <c r="U207" s="1503"/>
      <c r="V207" s="972"/>
      <c r="W207" s="972"/>
      <c r="X207" s="972"/>
      <c r="Y207" s="972"/>
      <c r="Z207" s="972"/>
      <c r="AA207" s="972"/>
      <c r="AB207" s="972"/>
      <c r="AC207" s="972"/>
      <c r="AD207" s="972"/>
      <c r="AE207" s="969"/>
      <c r="AF207" s="969"/>
      <c r="AG207" s="969"/>
      <c r="AH207" s="952">
        <f t="shared" si="3"/>
        <v>0</v>
      </c>
    </row>
    <row r="208" spans="1:34" ht="16.149999999999999" customHeight="1">
      <c r="A208" s="1789"/>
      <c r="B208" s="1797"/>
      <c r="C208" s="1510" t="s">
        <v>4458</v>
      </c>
      <c r="D208" s="1505"/>
      <c r="E208" s="1505"/>
      <c r="F208" s="1511"/>
      <c r="G208" s="1511"/>
      <c r="H208" s="1511"/>
      <c r="I208" s="1511"/>
      <c r="J208" s="1511"/>
      <c r="K208" s="1511"/>
      <c r="L208" s="1502"/>
      <c r="M208" s="1502"/>
      <c r="N208" s="1502"/>
      <c r="O208" s="1503"/>
      <c r="P208" s="1502"/>
      <c r="Q208" s="1512"/>
      <c r="R208" s="1502"/>
      <c r="S208" s="1502"/>
      <c r="T208" s="1502"/>
      <c r="U208" s="1503"/>
      <c r="V208" s="972"/>
      <c r="W208" s="972"/>
      <c r="X208" s="972"/>
      <c r="Y208" s="972"/>
      <c r="Z208" s="972"/>
      <c r="AA208" s="972"/>
      <c r="AB208" s="972"/>
      <c r="AC208" s="972"/>
      <c r="AD208" s="972"/>
      <c r="AE208" s="969"/>
      <c r="AF208" s="969"/>
      <c r="AG208" s="969"/>
      <c r="AH208" s="952">
        <f t="shared" si="3"/>
        <v>0</v>
      </c>
    </row>
    <row r="209" spans="1:34" ht="16.149999999999999" customHeight="1">
      <c r="A209" s="1789"/>
      <c r="B209" s="1795" t="s">
        <v>3287</v>
      </c>
      <c r="C209" s="1250" t="s">
        <v>4145</v>
      </c>
      <c r="D209" s="1524" t="s">
        <v>4528</v>
      </c>
      <c r="E209" s="1524" t="s">
        <v>3368</v>
      </c>
      <c r="F209" s="1524" t="s">
        <v>4529</v>
      </c>
      <c r="G209" s="1524" t="s">
        <v>4530</v>
      </c>
      <c r="H209" s="1524" t="s">
        <v>4531</v>
      </c>
      <c r="I209" s="1524" t="s">
        <v>4532</v>
      </c>
      <c r="J209" s="1524" t="s">
        <v>4533</v>
      </c>
      <c r="K209" s="1524" t="s">
        <v>4534</v>
      </c>
      <c r="L209" s="1524" t="s">
        <v>4535</v>
      </c>
      <c r="M209" s="1524" t="s">
        <v>4536</v>
      </c>
      <c r="N209" s="1524" t="s">
        <v>4537</v>
      </c>
      <c r="O209" s="1524" t="s">
        <v>4538</v>
      </c>
      <c r="P209" s="1524" t="s">
        <v>4539</v>
      </c>
      <c r="Q209" s="1524" t="s">
        <v>4540</v>
      </c>
      <c r="R209" s="1524" t="s">
        <v>4541</v>
      </c>
      <c r="S209" s="1524" t="s">
        <v>4542</v>
      </c>
      <c r="T209" s="1524" t="s">
        <v>4543</v>
      </c>
      <c r="U209" s="1524" t="s">
        <v>4544</v>
      </c>
      <c r="V209" s="1524" t="s">
        <v>4624</v>
      </c>
      <c r="W209" s="1525" t="s">
        <v>4625</v>
      </c>
      <c r="X209" s="1525" t="s">
        <v>4626</v>
      </c>
      <c r="Y209" s="1525" t="s">
        <v>4627</v>
      </c>
      <c r="Z209" s="1525" t="s">
        <v>4628</v>
      </c>
      <c r="AA209" s="1525" t="s">
        <v>4629</v>
      </c>
      <c r="AB209" s="1525" t="s">
        <v>4630</v>
      </c>
      <c r="AC209" s="972"/>
      <c r="AD209" s="972"/>
      <c r="AE209" s="969"/>
      <c r="AF209" s="969"/>
      <c r="AG209" s="969"/>
      <c r="AH209" s="952">
        <f t="shared" si="3"/>
        <v>25</v>
      </c>
    </row>
    <row r="210" spans="1:34" ht="16.149999999999999" customHeight="1">
      <c r="A210" s="1789"/>
      <c r="B210" s="1796"/>
      <c r="C210" s="1506" t="s">
        <v>3801</v>
      </c>
      <c r="D210" s="1505"/>
      <c r="E210" s="1505"/>
      <c r="F210" s="1511"/>
      <c r="G210" s="1511"/>
      <c r="H210" s="1511"/>
      <c r="I210" s="1511"/>
      <c r="J210" s="1511"/>
      <c r="K210" s="1511"/>
      <c r="L210" s="1502"/>
      <c r="M210" s="1502"/>
      <c r="N210" s="1502"/>
      <c r="O210" s="1503"/>
      <c r="P210" s="1502"/>
      <c r="Q210" s="1512"/>
      <c r="R210" s="1502"/>
      <c r="S210" s="1502"/>
      <c r="T210" s="1502"/>
      <c r="U210" s="1503"/>
      <c r="V210" s="972"/>
      <c r="W210" s="972"/>
      <c r="X210" s="972"/>
      <c r="Y210" s="972"/>
      <c r="Z210" s="972"/>
      <c r="AA210" s="972"/>
      <c r="AB210" s="972"/>
      <c r="AC210" s="972"/>
      <c r="AD210" s="972"/>
      <c r="AE210" s="969"/>
      <c r="AF210" s="969"/>
      <c r="AG210" s="969"/>
      <c r="AH210" s="952">
        <f t="shared" si="3"/>
        <v>0</v>
      </c>
    </row>
    <row r="211" spans="1:34" ht="16.149999999999999" customHeight="1">
      <c r="A211" s="1789"/>
      <c r="B211" s="1796"/>
      <c r="C211" s="1506" t="s">
        <v>3802</v>
      </c>
      <c r="D211" s="1505"/>
      <c r="E211" s="1505"/>
      <c r="F211" s="1511"/>
      <c r="G211" s="1511"/>
      <c r="H211" s="1511"/>
      <c r="I211" s="1511"/>
      <c r="J211" s="1511"/>
      <c r="K211" s="1511"/>
      <c r="L211" s="1502"/>
      <c r="M211" s="1502"/>
      <c r="N211" s="1502"/>
      <c r="O211" s="1503"/>
      <c r="P211" s="1502"/>
      <c r="Q211" s="1512"/>
      <c r="R211" s="1502"/>
      <c r="S211" s="1502"/>
      <c r="T211" s="1502"/>
      <c r="U211" s="1503"/>
      <c r="V211" s="972"/>
      <c r="W211" s="972"/>
      <c r="X211" s="972"/>
      <c r="Y211" s="972"/>
      <c r="Z211" s="972"/>
      <c r="AA211" s="972"/>
      <c r="AB211" s="972"/>
      <c r="AC211" s="972"/>
      <c r="AD211" s="972"/>
      <c r="AE211" s="969"/>
      <c r="AF211" s="969"/>
      <c r="AG211" s="969"/>
      <c r="AH211" s="952">
        <f t="shared" si="3"/>
        <v>0</v>
      </c>
    </row>
    <row r="212" spans="1:34" ht="16.149999999999999" customHeight="1">
      <c r="A212" s="1789"/>
      <c r="B212" s="1796"/>
      <c r="C212" s="1506" t="s">
        <v>4446</v>
      </c>
      <c r="D212" s="1505"/>
      <c r="E212" s="1505"/>
      <c r="F212" s="1511"/>
      <c r="G212" s="1511"/>
      <c r="H212" s="1511"/>
      <c r="I212" s="1511"/>
      <c r="J212" s="1511"/>
      <c r="K212" s="1511"/>
      <c r="L212" s="1502"/>
      <c r="M212" s="1502"/>
      <c r="N212" s="1502"/>
      <c r="O212" s="1503"/>
      <c r="P212" s="1502"/>
      <c r="Q212" s="1512"/>
      <c r="R212" s="1502"/>
      <c r="S212" s="1502"/>
      <c r="T212" s="1502"/>
      <c r="U212" s="1503"/>
      <c r="V212" s="972"/>
      <c r="W212" s="972"/>
      <c r="X212" s="972"/>
      <c r="Y212" s="972"/>
      <c r="Z212" s="972"/>
      <c r="AA212" s="972"/>
      <c r="AB212" s="972"/>
      <c r="AC212" s="972"/>
      <c r="AD212" s="972"/>
      <c r="AE212" s="969"/>
      <c r="AF212" s="969"/>
      <c r="AG212" s="969"/>
      <c r="AH212" s="952">
        <f t="shared" si="3"/>
        <v>0</v>
      </c>
    </row>
    <row r="213" spans="1:34" ht="16.149999999999999" customHeight="1">
      <c r="A213" s="1789"/>
      <c r="B213" s="1796"/>
      <c r="C213" s="1506" t="s">
        <v>4447</v>
      </c>
      <c r="D213" s="1505"/>
      <c r="E213" s="1505"/>
      <c r="F213" s="1511"/>
      <c r="G213" s="1511"/>
      <c r="H213" s="1511"/>
      <c r="I213" s="1511"/>
      <c r="J213" s="1511"/>
      <c r="K213" s="1511"/>
      <c r="L213" s="1502"/>
      <c r="M213" s="1502"/>
      <c r="N213" s="1502"/>
      <c r="O213" s="1503"/>
      <c r="P213" s="1502"/>
      <c r="Q213" s="1512"/>
      <c r="R213" s="1502"/>
      <c r="S213" s="1502"/>
      <c r="T213" s="1502"/>
      <c r="U213" s="1503"/>
      <c r="V213" s="972"/>
      <c r="W213" s="972"/>
      <c r="X213" s="972"/>
      <c r="Y213" s="972"/>
      <c r="Z213" s="972"/>
      <c r="AA213" s="972"/>
      <c r="AB213" s="972"/>
      <c r="AC213" s="972"/>
      <c r="AD213" s="972"/>
      <c r="AE213" s="969"/>
      <c r="AF213" s="969"/>
      <c r="AG213" s="969"/>
      <c r="AH213" s="952">
        <f t="shared" si="3"/>
        <v>0</v>
      </c>
    </row>
    <row r="214" spans="1:34" ht="16.149999999999999" customHeight="1">
      <c r="A214" s="1789"/>
      <c r="B214" s="1796"/>
      <c r="C214" s="1506" t="s">
        <v>4448</v>
      </c>
      <c r="D214" s="1505"/>
      <c r="E214" s="1505"/>
      <c r="F214" s="1511"/>
      <c r="G214" s="1511"/>
      <c r="H214" s="1511"/>
      <c r="I214" s="1511"/>
      <c r="J214" s="1511"/>
      <c r="K214" s="1511"/>
      <c r="L214" s="1502"/>
      <c r="M214" s="1502"/>
      <c r="N214" s="1502"/>
      <c r="O214" s="1503"/>
      <c r="P214" s="1502"/>
      <c r="Q214" s="1512"/>
      <c r="R214" s="1502"/>
      <c r="S214" s="1502"/>
      <c r="T214" s="1502"/>
      <c r="U214" s="1503"/>
      <c r="V214" s="972"/>
      <c r="W214" s="972"/>
      <c r="X214" s="972"/>
      <c r="Y214" s="972"/>
      <c r="Z214" s="972"/>
      <c r="AA214" s="972"/>
      <c r="AB214" s="972"/>
      <c r="AC214" s="972"/>
      <c r="AD214" s="972"/>
      <c r="AE214" s="969"/>
      <c r="AF214" s="969"/>
      <c r="AG214" s="969"/>
      <c r="AH214" s="952">
        <f t="shared" si="3"/>
        <v>0</v>
      </c>
    </row>
    <row r="215" spans="1:34" ht="16.149999999999999" customHeight="1">
      <c r="A215" s="1789"/>
      <c r="B215" s="1796"/>
      <c r="C215" s="1506" t="s">
        <v>4449</v>
      </c>
      <c r="D215" s="1505"/>
      <c r="E215" s="1505"/>
      <c r="F215" s="1511"/>
      <c r="G215" s="1511"/>
      <c r="H215" s="1511"/>
      <c r="I215" s="1511"/>
      <c r="J215" s="1511"/>
      <c r="K215" s="1511"/>
      <c r="L215" s="1502"/>
      <c r="M215" s="1502"/>
      <c r="N215" s="1502"/>
      <c r="O215" s="1503"/>
      <c r="P215" s="1502"/>
      <c r="Q215" s="1512"/>
      <c r="R215" s="1502"/>
      <c r="S215" s="1502"/>
      <c r="T215" s="1502"/>
      <c r="U215" s="1503"/>
      <c r="V215" s="972"/>
      <c r="W215" s="972"/>
      <c r="X215" s="972"/>
      <c r="Y215" s="972"/>
      <c r="Z215" s="972"/>
      <c r="AA215" s="972"/>
      <c r="AB215" s="972"/>
      <c r="AC215" s="972"/>
      <c r="AD215" s="972"/>
      <c r="AE215" s="969"/>
      <c r="AF215" s="969"/>
      <c r="AG215" s="969"/>
      <c r="AH215" s="952">
        <f t="shared" si="3"/>
        <v>0</v>
      </c>
    </row>
    <row r="216" spans="1:34" ht="16.149999999999999" customHeight="1">
      <c r="A216" s="1789"/>
      <c r="B216" s="1796"/>
      <c r="C216" s="1506" t="s">
        <v>4457</v>
      </c>
      <c r="D216" s="1505"/>
      <c r="E216" s="1505"/>
      <c r="F216" s="1511"/>
      <c r="G216" s="1511"/>
      <c r="H216" s="1511"/>
      <c r="I216" s="1511"/>
      <c r="J216" s="1511"/>
      <c r="K216" s="1511"/>
      <c r="L216" s="1502"/>
      <c r="M216" s="1502"/>
      <c r="N216" s="1502"/>
      <c r="O216" s="1503"/>
      <c r="P216" s="1502"/>
      <c r="Q216" s="1512"/>
      <c r="R216" s="1502"/>
      <c r="S216" s="1502"/>
      <c r="T216" s="1502"/>
      <c r="U216" s="1503"/>
      <c r="V216" s="972"/>
      <c r="W216" s="972"/>
      <c r="X216" s="972"/>
      <c r="Y216" s="972"/>
      <c r="Z216" s="972"/>
      <c r="AA216" s="972"/>
      <c r="AB216" s="972"/>
      <c r="AC216" s="972"/>
      <c r="AD216" s="972"/>
      <c r="AE216" s="969"/>
      <c r="AF216" s="969"/>
      <c r="AG216" s="969"/>
      <c r="AH216" s="952">
        <f t="shared" si="3"/>
        <v>0</v>
      </c>
    </row>
    <row r="217" spans="1:34" ht="16.149999999999999" customHeight="1">
      <c r="A217" s="1789"/>
      <c r="B217" s="1797"/>
      <c r="C217" s="1510" t="s">
        <v>4458</v>
      </c>
      <c r="D217" s="1505"/>
      <c r="E217" s="1505"/>
      <c r="F217" s="1511"/>
      <c r="G217" s="1511"/>
      <c r="H217" s="1511"/>
      <c r="I217" s="1511"/>
      <c r="J217" s="1511"/>
      <c r="K217" s="1511"/>
      <c r="L217" s="1502"/>
      <c r="M217" s="1502"/>
      <c r="N217" s="1502"/>
      <c r="O217" s="1503"/>
      <c r="P217" s="1502"/>
      <c r="Q217" s="1512"/>
      <c r="R217" s="1502"/>
      <c r="S217" s="1502"/>
      <c r="T217" s="1502"/>
      <c r="U217" s="1503"/>
      <c r="V217" s="972"/>
      <c r="W217" s="972"/>
      <c r="X217" s="972"/>
      <c r="Y217" s="972"/>
      <c r="Z217" s="972"/>
      <c r="AA217" s="972"/>
      <c r="AB217" s="972"/>
      <c r="AC217" s="972"/>
      <c r="AD217" s="972"/>
      <c r="AE217" s="969"/>
      <c r="AF217" s="969"/>
      <c r="AG217" s="969"/>
      <c r="AH217" s="952">
        <f t="shared" si="3"/>
        <v>0</v>
      </c>
    </row>
    <row r="218" spans="1:34" ht="16.149999999999999" customHeight="1">
      <c r="A218" s="1789"/>
      <c r="B218" s="1788" t="s">
        <v>1889</v>
      </c>
      <c r="C218" s="1250" t="s">
        <v>4145</v>
      </c>
      <c r="D218" s="1501" t="s">
        <v>1384</v>
      </c>
      <c r="E218" s="1501" t="s">
        <v>4631</v>
      </c>
      <c r="F218" s="1501" t="s">
        <v>4529</v>
      </c>
      <c r="G218" s="1501" t="s">
        <v>4632</v>
      </c>
      <c r="H218" s="1501" t="s">
        <v>4633</v>
      </c>
      <c r="I218" s="1501" t="s">
        <v>4634</v>
      </c>
      <c r="J218" s="1501" t="s">
        <v>4635</v>
      </c>
      <c r="K218" s="1501" t="s">
        <v>4636</v>
      </c>
      <c r="L218" s="1501" t="s">
        <v>4637</v>
      </c>
      <c r="M218" s="1501" t="s">
        <v>4638</v>
      </c>
      <c r="N218" s="1502"/>
      <c r="O218" s="1503"/>
      <c r="P218" s="1502"/>
      <c r="Q218" s="1512"/>
      <c r="R218" s="1502"/>
      <c r="S218" s="1502"/>
      <c r="T218" s="1502"/>
      <c r="U218" s="1503"/>
      <c r="V218" s="972"/>
      <c r="W218" s="972"/>
      <c r="X218" s="972"/>
      <c r="Y218" s="972"/>
      <c r="Z218" s="972"/>
      <c r="AA218" s="972"/>
      <c r="AB218" s="972"/>
      <c r="AC218" s="972"/>
      <c r="AD218" s="972"/>
      <c r="AE218" s="969"/>
      <c r="AF218" s="969"/>
      <c r="AG218" s="969"/>
      <c r="AH218" s="952">
        <f t="shared" si="3"/>
        <v>10</v>
      </c>
    </row>
    <row r="219" spans="1:34" ht="16.149999999999999" customHeight="1">
      <c r="A219" s="1789"/>
      <c r="B219" s="1789"/>
      <c r="C219" s="1506" t="s">
        <v>3801</v>
      </c>
      <c r="D219" s="1505"/>
      <c r="E219" s="1505"/>
      <c r="F219" s="1511"/>
      <c r="G219" s="1511"/>
      <c r="H219" s="1511"/>
      <c r="I219" s="1511"/>
      <c r="J219" s="1511"/>
      <c r="K219" s="1511"/>
      <c r="L219" s="1502"/>
      <c r="M219" s="1502"/>
      <c r="N219" s="1502"/>
      <c r="O219" s="1503"/>
      <c r="P219" s="1502"/>
      <c r="Q219" s="1512"/>
      <c r="R219" s="1502"/>
      <c r="S219" s="1502"/>
      <c r="T219" s="1502"/>
      <c r="U219" s="1503"/>
      <c r="V219" s="972"/>
      <c r="W219" s="972"/>
      <c r="X219" s="972"/>
      <c r="Y219" s="972"/>
      <c r="Z219" s="972"/>
      <c r="AA219" s="972"/>
      <c r="AB219" s="972"/>
      <c r="AC219" s="972"/>
      <c r="AD219" s="972"/>
      <c r="AE219" s="969"/>
      <c r="AF219" s="969"/>
      <c r="AG219" s="969"/>
      <c r="AH219" s="952">
        <f t="shared" si="3"/>
        <v>0</v>
      </c>
    </row>
    <row r="220" spans="1:34" ht="16.149999999999999" customHeight="1">
      <c r="A220" s="1789"/>
      <c r="B220" s="1789"/>
      <c r="C220" s="1506" t="s">
        <v>3802</v>
      </c>
      <c r="D220" s="1505"/>
      <c r="E220" s="1505"/>
      <c r="F220" s="1511"/>
      <c r="G220" s="1511"/>
      <c r="H220" s="1511"/>
      <c r="I220" s="1511"/>
      <c r="J220" s="1511"/>
      <c r="K220" s="1511"/>
      <c r="L220" s="1502"/>
      <c r="M220" s="1502"/>
      <c r="N220" s="1502"/>
      <c r="O220" s="1503"/>
      <c r="P220" s="1502"/>
      <c r="Q220" s="1512"/>
      <c r="R220" s="1502"/>
      <c r="S220" s="1502"/>
      <c r="T220" s="1502"/>
      <c r="U220" s="1503"/>
      <c r="V220" s="972"/>
      <c r="W220" s="972"/>
      <c r="X220" s="972"/>
      <c r="Y220" s="972"/>
      <c r="Z220" s="972"/>
      <c r="AA220" s="972"/>
      <c r="AB220" s="972"/>
      <c r="AC220" s="972"/>
      <c r="AD220" s="972"/>
      <c r="AE220" s="969"/>
      <c r="AF220" s="969"/>
      <c r="AG220" s="969"/>
      <c r="AH220" s="952">
        <f t="shared" si="3"/>
        <v>0</v>
      </c>
    </row>
    <row r="221" spans="1:34" ht="16.149999999999999" customHeight="1">
      <c r="A221" s="1789"/>
      <c r="B221" s="1789"/>
      <c r="C221" s="1506" t="s">
        <v>4446</v>
      </c>
      <c r="D221" s="1505"/>
      <c r="E221" s="1505"/>
      <c r="F221" s="1511"/>
      <c r="G221" s="1511"/>
      <c r="H221" s="1511"/>
      <c r="I221" s="1511"/>
      <c r="J221" s="1511"/>
      <c r="K221" s="1511"/>
      <c r="L221" s="1502"/>
      <c r="M221" s="1502"/>
      <c r="N221" s="1502"/>
      <c r="O221" s="1503"/>
      <c r="P221" s="1502"/>
      <c r="Q221" s="1512"/>
      <c r="R221" s="1502"/>
      <c r="S221" s="1502"/>
      <c r="T221" s="1502"/>
      <c r="U221" s="1503"/>
      <c r="V221" s="972"/>
      <c r="W221" s="972"/>
      <c r="X221" s="972"/>
      <c r="Y221" s="972"/>
      <c r="Z221" s="972"/>
      <c r="AA221" s="972"/>
      <c r="AB221" s="972"/>
      <c r="AC221" s="972"/>
      <c r="AD221" s="972"/>
      <c r="AE221" s="969"/>
      <c r="AF221" s="969"/>
      <c r="AG221" s="969"/>
      <c r="AH221" s="952">
        <f t="shared" si="3"/>
        <v>0</v>
      </c>
    </row>
    <row r="222" spans="1:34" ht="16.149999999999999" customHeight="1">
      <c r="A222" s="1789"/>
      <c r="B222" s="1789"/>
      <c r="C222" s="1506" t="s">
        <v>4447</v>
      </c>
      <c r="D222" s="1505"/>
      <c r="E222" s="1505"/>
      <c r="F222" s="1511"/>
      <c r="G222" s="1511"/>
      <c r="H222" s="1511"/>
      <c r="I222" s="1511"/>
      <c r="J222" s="1511"/>
      <c r="K222" s="1511"/>
      <c r="L222" s="1502"/>
      <c r="M222" s="1502"/>
      <c r="N222" s="1502"/>
      <c r="O222" s="1503"/>
      <c r="P222" s="1502"/>
      <c r="Q222" s="1512"/>
      <c r="R222" s="1502"/>
      <c r="S222" s="1502"/>
      <c r="T222" s="1502"/>
      <c r="U222" s="1503"/>
      <c r="V222" s="972"/>
      <c r="W222" s="972"/>
      <c r="X222" s="972"/>
      <c r="Y222" s="972"/>
      <c r="Z222" s="972"/>
      <c r="AA222" s="972"/>
      <c r="AB222" s="972"/>
      <c r="AC222" s="972"/>
      <c r="AD222" s="972"/>
      <c r="AE222" s="969"/>
      <c r="AF222" s="969"/>
      <c r="AG222" s="969"/>
      <c r="AH222" s="952">
        <f t="shared" si="3"/>
        <v>0</v>
      </c>
    </row>
    <row r="223" spans="1:34" ht="16.149999999999999" customHeight="1">
      <c r="A223" s="1789"/>
      <c r="B223" s="1789"/>
      <c r="C223" s="1506" t="s">
        <v>4448</v>
      </c>
      <c r="D223" s="1505"/>
      <c r="E223" s="1505"/>
      <c r="F223" s="1511"/>
      <c r="G223" s="1511"/>
      <c r="H223" s="1511"/>
      <c r="I223" s="1511"/>
      <c r="J223" s="1511"/>
      <c r="K223" s="1511"/>
      <c r="L223" s="1502"/>
      <c r="M223" s="1502"/>
      <c r="N223" s="1502"/>
      <c r="O223" s="1503"/>
      <c r="P223" s="1502"/>
      <c r="Q223" s="1512"/>
      <c r="R223" s="1502"/>
      <c r="S223" s="1502"/>
      <c r="T223" s="1502"/>
      <c r="U223" s="1503"/>
      <c r="V223" s="972"/>
      <c r="W223" s="972"/>
      <c r="X223" s="972"/>
      <c r="Y223" s="972"/>
      <c r="Z223" s="972"/>
      <c r="AA223" s="972"/>
      <c r="AB223" s="972"/>
      <c r="AC223" s="972"/>
      <c r="AD223" s="972"/>
      <c r="AE223" s="969"/>
      <c r="AF223" s="969"/>
      <c r="AG223" s="969"/>
      <c r="AH223" s="952">
        <f t="shared" si="3"/>
        <v>0</v>
      </c>
    </row>
    <row r="224" spans="1:34" ht="16.149999999999999" customHeight="1">
      <c r="A224" s="1789"/>
      <c r="B224" s="1789"/>
      <c r="C224" s="1506" t="s">
        <v>4449</v>
      </c>
      <c r="D224" s="1505"/>
      <c r="E224" s="1505"/>
      <c r="F224" s="1511"/>
      <c r="G224" s="1511"/>
      <c r="H224" s="1511"/>
      <c r="I224" s="1511"/>
      <c r="J224" s="1511"/>
      <c r="K224" s="1511"/>
      <c r="L224" s="1502"/>
      <c r="M224" s="1502"/>
      <c r="N224" s="1502"/>
      <c r="O224" s="1503"/>
      <c r="P224" s="1502"/>
      <c r="Q224" s="1512"/>
      <c r="R224" s="1502"/>
      <c r="S224" s="1502"/>
      <c r="T224" s="1502"/>
      <c r="U224" s="1503"/>
      <c r="V224" s="972"/>
      <c r="W224" s="972"/>
      <c r="X224" s="972"/>
      <c r="Y224" s="972"/>
      <c r="Z224" s="972"/>
      <c r="AA224" s="972"/>
      <c r="AB224" s="972"/>
      <c r="AC224" s="972"/>
      <c r="AD224" s="972"/>
      <c r="AE224" s="969"/>
      <c r="AF224" s="969"/>
      <c r="AG224" s="969"/>
      <c r="AH224" s="952">
        <f t="shared" si="3"/>
        <v>0</v>
      </c>
    </row>
    <row r="225" spans="1:34" ht="16.149999999999999" customHeight="1">
      <c r="A225" s="1789"/>
      <c r="B225" s="1789"/>
      <c r="C225" s="1506" t="s">
        <v>4457</v>
      </c>
      <c r="D225" s="1505"/>
      <c r="E225" s="1505"/>
      <c r="F225" s="1511"/>
      <c r="G225" s="1511"/>
      <c r="H225" s="1511"/>
      <c r="I225" s="1511"/>
      <c r="J225" s="1511"/>
      <c r="K225" s="1511"/>
      <c r="L225" s="1502"/>
      <c r="M225" s="1502"/>
      <c r="N225" s="1502"/>
      <c r="O225" s="1503"/>
      <c r="P225" s="1502"/>
      <c r="Q225" s="1512"/>
      <c r="R225" s="1502"/>
      <c r="S225" s="1502"/>
      <c r="T225" s="1502"/>
      <c r="U225" s="1503"/>
      <c r="V225" s="972"/>
      <c r="W225" s="972"/>
      <c r="X225" s="972"/>
      <c r="Y225" s="972"/>
      <c r="Z225" s="972"/>
      <c r="AA225" s="972"/>
      <c r="AB225" s="972"/>
      <c r="AC225" s="972"/>
      <c r="AD225" s="972"/>
      <c r="AE225" s="969"/>
      <c r="AF225" s="969"/>
      <c r="AG225" s="969"/>
      <c r="AH225" s="952">
        <f t="shared" si="3"/>
        <v>0</v>
      </c>
    </row>
    <row r="226" spans="1:34" ht="16.149999999999999" customHeight="1">
      <c r="A226" s="1789"/>
      <c r="B226" s="1794"/>
      <c r="C226" s="1510" t="s">
        <v>4458</v>
      </c>
      <c r="D226" s="1505"/>
      <c r="E226" s="1505"/>
      <c r="F226" s="1511"/>
      <c r="G226" s="1511"/>
      <c r="H226" s="1511"/>
      <c r="I226" s="1511"/>
      <c r="J226" s="1511"/>
      <c r="K226" s="1511"/>
      <c r="L226" s="1502"/>
      <c r="M226" s="1502"/>
      <c r="N226" s="1502"/>
      <c r="O226" s="1503"/>
      <c r="P226" s="1502"/>
      <c r="Q226" s="1512"/>
      <c r="R226" s="1502"/>
      <c r="S226" s="1502"/>
      <c r="T226" s="1502"/>
      <c r="U226" s="1503"/>
      <c r="V226" s="972"/>
      <c r="W226" s="972"/>
      <c r="X226" s="972"/>
      <c r="Y226" s="972"/>
      <c r="Z226" s="972"/>
      <c r="AA226" s="972"/>
      <c r="AB226" s="972"/>
      <c r="AC226" s="972"/>
      <c r="AD226" s="972"/>
      <c r="AE226" s="969"/>
      <c r="AF226" s="969"/>
      <c r="AG226" s="969"/>
      <c r="AH226" s="952">
        <f t="shared" si="3"/>
        <v>0</v>
      </c>
    </row>
    <row r="227" spans="1:34" ht="18.600000000000001" customHeight="1">
      <c r="A227" s="1789"/>
      <c r="B227" s="1788" t="s">
        <v>1138</v>
      </c>
      <c r="C227" s="1250" t="s">
        <v>4145</v>
      </c>
      <c r="D227" s="1524" t="s">
        <v>4528</v>
      </c>
      <c r="E227" s="1524" t="s">
        <v>3368</v>
      </c>
      <c r="F227" s="1524" t="s">
        <v>4529</v>
      </c>
      <c r="G227" s="1524" t="s">
        <v>4530</v>
      </c>
      <c r="H227" s="1524" t="s">
        <v>4531</v>
      </c>
      <c r="I227" s="1524" t="s">
        <v>4532</v>
      </c>
      <c r="J227" s="1524" t="s">
        <v>4533</v>
      </c>
      <c r="K227" s="1524" t="s">
        <v>4534</v>
      </c>
      <c r="L227" s="1524" t="s">
        <v>4535</v>
      </c>
      <c r="M227" s="1524" t="s">
        <v>4536</v>
      </c>
      <c r="N227" s="1524" t="s">
        <v>4537</v>
      </c>
      <c r="O227" s="1524" t="s">
        <v>4538</v>
      </c>
      <c r="P227" s="1524" t="s">
        <v>4539</v>
      </c>
      <c r="Q227" s="1524" t="s">
        <v>4540</v>
      </c>
      <c r="R227" s="1524" t="s">
        <v>4541</v>
      </c>
      <c r="S227" s="1524" t="s">
        <v>4542</v>
      </c>
      <c r="T227" s="1524" t="s">
        <v>4543</v>
      </c>
      <c r="U227" s="1524" t="s">
        <v>4544</v>
      </c>
      <c r="V227" s="1524" t="s">
        <v>4624</v>
      </c>
      <c r="W227" s="1525" t="s">
        <v>4625</v>
      </c>
      <c r="X227" s="1525" t="s">
        <v>4626</v>
      </c>
      <c r="Y227" s="1525" t="s">
        <v>4627</v>
      </c>
      <c r="Z227" s="1525" t="s">
        <v>4628</v>
      </c>
      <c r="AA227" s="1525" t="s">
        <v>4629</v>
      </c>
      <c r="AB227" s="1525" t="s">
        <v>4630</v>
      </c>
      <c r="AC227" s="972"/>
      <c r="AD227" s="972"/>
      <c r="AE227" s="969"/>
      <c r="AF227" s="969"/>
      <c r="AG227" s="969"/>
      <c r="AH227" s="952">
        <f t="shared" si="3"/>
        <v>25</v>
      </c>
    </row>
    <row r="228" spans="1:34" ht="18.600000000000001" customHeight="1">
      <c r="A228" s="1789"/>
      <c r="B228" s="1789"/>
      <c r="C228" s="1506" t="s">
        <v>3801</v>
      </c>
      <c r="D228" s="1505"/>
      <c r="E228" s="1505"/>
      <c r="F228" s="1511"/>
      <c r="G228" s="1511"/>
      <c r="H228" s="1511"/>
      <c r="I228" s="1511"/>
      <c r="J228" s="1511"/>
      <c r="K228" s="1511"/>
      <c r="L228" s="1502"/>
      <c r="M228" s="1502"/>
      <c r="N228" s="1502"/>
      <c r="O228" s="1503"/>
      <c r="P228" s="1502"/>
      <c r="Q228" s="1512"/>
      <c r="R228" s="1502"/>
      <c r="S228" s="1502"/>
      <c r="T228" s="1502"/>
      <c r="U228" s="1503"/>
      <c r="V228" s="972"/>
      <c r="W228" s="972"/>
      <c r="X228" s="972"/>
      <c r="Y228" s="972"/>
      <c r="Z228" s="972"/>
      <c r="AA228" s="972"/>
      <c r="AB228" s="972"/>
      <c r="AC228" s="972"/>
      <c r="AD228" s="972"/>
      <c r="AE228" s="969"/>
      <c r="AF228" s="969"/>
      <c r="AG228" s="969"/>
      <c r="AH228" s="952">
        <f t="shared" si="3"/>
        <v>0</v>
      </c>
    </row>
    <row r="229" spans="1:34" ht="18.600000000000001" customHeight="1">
      <c r="A229" s="1789"/>
      <c r="B229" s="1789"/>
      <c r="C229" s="1506" t="s">
        <v>3802</v>
      </c>
      <c r="D229" s="1505"/>
      <c r="E229" s="1505"/>
      <c r="F229" s="1511"/>
      <c r="G229" s="1511"/>
      <c r="H229" s="1511"/>
      <c r="I229" s="1511"/>
      <c r="J229" s="1511"/>
      <c r="K229" s="1511"/>
      <c r="L229" s="1502"/>
      <c r="M229" s="1502"/>
      <c r="N229" s="1502"/>
      <c r="O229" s="1503"/>
      <c r="P229" s="1502"/>
      <c r="Q229" s="1512"/>
      <c r="R229" s="1502"/>
      <c r="S229" s="1502"/>
      <c r="T229" s="1502"/>
      <c r="U229" s="1503"/>
      <c r="V229" s="972"/>
      <c r="W229" s="972"/>
      <c r="X229" s="972"/>
      <c r="Y229" s="972"/>
      <c r="Z229" s="972"/>
      <c r="AA229" s="972"/>
      <c r="AB229" s="972"/>
      <c r="AC229" s="972"/>
      <c r="AD229" s="972"/>
      <c r="AE229" s="969"/>
      <c r="AF229" s="969"/>
      <c r="AG229" s="969"/>
      <c r="AH229" s="952">
        <f t="shared" si="3"/>
        <v>0</v>
      </c>
    </row>
    <row r="230" spans="1:34" ht="18.600000000000001" customHeight="1">
      <c r="A230" s="1789"/>
      <c r="B230" s="1789"/>
      <c r="C230" s="1506" t="s">
        <v>4446</v>
      </c>
      <c r="D230" s="1505"/>
      <c r="E230" s="1505"/>
      <c r="F230" s="1511"/>
      <c r="G230" s="1511"/>
      <c r="H230" s="1511"/>
      <c r="I230" s="1511"/>
      <c r="J230" s="1511"/>
      <c r="K230" s="1511"/>
      <c r="L230" s="1502"/>
      <c r="M230" s="1502"/>
      <c r="N230" s="1502"/>
      <c r="O230" s="1503"/>
      <c r="P230" s="1502"/>
      <c r="Q230" s="1512"/>
      <c r="R230" s="1502"/>
      <c r="S230" s="1502"/>
      <c r="T230" s="1502"/>
      <c r="U230" s="1503"/>
      <c r="V230" s="972"/>
      <c r="W230" s="972"/>
      <c r="X230" s="972"/>
      <c r="Y230" s="972"/>
      <c r="Z230" s="972"/>
      <c r="AA230" s="972"/>
      <c r="AB230" s="972"/>
      <c r="AC230" s="972"/>
      <c r="AD230" s="972"/>
      <c r="AE230" s="969"/>
      <c r="AF230" s="969"/>
      <c r="AG230" s="969"/>
      <c r="AH230" s="952">
        <f t="shared" si="3"/>
        <v>0</v>
      </c>
    </row>
    <row r="231" spans="1:34" ht="18.600000000000001" customHeight="1">
      <c r="A231" s="1789"/>
      <c r="B231" s="1789"/>
      <c r="C231" s="1506" t="s">
        <v>4447</v>
      </c>
      <c r="D231" s="1505"/>
      <c r="E231" s="1505"/>
      <c r="F231" s="1511"/>
      <c r="G231" s="1511"/>
      <c r="H231" s="1511"/>
      <c r="I231" s="1511"/>
      <c r="J231" s="1511"/>
      <c r="K231" s="1511"/>
      <c r="L231" s="1502"/>
      <c r="M231" s="1502"/>
      <c r="N231" s="1502"/>
      <c r="O231" s="1503"/>
      <c r="P231" s="1502"/>
      <c r="Q231" s="1512"/>
      <c r="R231" s="1502"/>
      <c r="S231" s="1502"/>
      <c r="T231" s="1502"/>
      <c r="U231" s="1503"/>
      <c r="V231" s="972"/>
      <c r="W231" s="972"/>
      <c r="X231" s="972"/>
      <c r="Y231" s="972"/>
      <c r="Z231" s="972"/>
      <c r="AA231" s="972"/>
      <c r="AB231" s="972"/>
      <c r="AC231" s="972"/>
      <c r="AD231" s="972"/>
      <c r="AE231" s="969"/>
      <c r="AF231" s="969"/>
      <c r="AG231" s="969"/>
      <c r="AH231" s="952">
        <f t="shared" si="3"/>
        <v>0</v>
      </c>
    </row>
    <row r="232" spans="1:34" ht="18.600000000000001" customHeight="1">
      <c r="A232" s="1789"/>
      <c r="B232" s="1789"/>
      <c r="C232" s="1506" t="s">
        <v>4448</v>
      </c>
      <c r="D232" s="1505"/>
      <c r="E232" s="1505"/>
      <c r="F232" s="1511"/>
      <c r="G232" s="1511"/>
      <c r="H232" s="1511"/>
      <c r="I232" s="1511"/>
      <c r="J232" s="1511"/>
      <c r="K232" s="1511"/>
      <c r="L232" s="1502"/>
      <c r="M232" s="1502"/>
      <c r="N232" s="1502"/>
      <c r="O232" s="1503"/>
      <c r="P232" s="1502"/>
      <c r="Q232" s="1512"/>
      <c r="R232" s="1502"/>
      <c r="S232" s="1502"/>
      <c r="T232" s="1502"/>
      <c r="U232" s="1503"/>
      <c r="V232" s="972"/>
      <c r="W232" s="972"/>
      <c r="X232" s="972"/>
      <c r="Y232" s="972"/>
      <c r="Z232" s="972"/>
      <c r="AA232" s="972"/>
      <c r="AB232" s="972"/>
      <c r="AC232" s="972"/>
      <c r="AD232" s="972"/>
      <c r="AE232" s="969"/>
      <c r="AF232" s="969"/>
      <c r="AG232" s="969"/>
      <c r="AH232" s="952">
        <f t="shared" si="3"/>
        <v>0</v>
      </c>
    </row>
    <row r="233" spans="1:34" ht="18.600000000000001" customHeight="1">
      <c r="A233" s="1789"/>
      <c r="B233" s="1789"/>
      <c r="C233" s="1506" t="s">
        <v>4449</v>
      </c>
      <c r="D233" s="1505"/>
      <c r="E233" s="1505"/>
      <c r="F233" s="1511"/>
      <c r="G233" s="1511"/>
      <c r="H233" s="1511"/>
      <c r="I233" s="1511"/>
      <c r="J233" s="1511"/>
      <c r="K233" s="1511"/>
      <c r="L233" s="1502"/>
      <c r="M233" s="1502"/>
      <c r="N233" s="1502"/>
      <c r="O233" s="1503"/>
      <c r="P233" s="1502"/>
      <c r="Q233" s="1512"/>
      <c r="R233" s="1502"/>
      <c r="S233" s="1502"/>
      <c r="T233" s="1502"/>
      <c r="U233" s="1503"/>
      <c r="V233" s="972"/>
      <c r="W233" s="972"/>
      <c r="X233" s="972"/>
      <c r="Y233" s="972"/>
      <c r="Z233" s="972"/>
      <c r="AA233" s="972"/>
      <c r="AB233" s="972"/>
      <c r="AC233" s="972"/>
      <c r="AD233" s="972"/>
      <c r="AE233" s="969"/>
      <c r="AF233" s="969"/>
      <c r="AG233" s="969"/>
      <c r="AH233" s="952">
        <f t="shared" si="3"/>
        <v>0</v>
      </c>
    </row>
    <row r="234" spans="1:34" ht="18.600000000000001" customHeight="1">
      <c r="A234" s="1789"/>
      <c r="B234" s="1789"/>
      <c r="C234" s="1506" t="s">
        <v>4457</v>
      </c>
      <c r="D234" s="1505"/>
      <c r="E234" s="1505"/>
      <c r="F234" s="1511"/>
      <c r="G234" s="1511"/>
      <c r="H234" s="1511"/>
      <c r="I234" s="1511"/>
      <c r="J234" s="1511"/>
      <c r="K234" s="1511"/>
      <c r="L234" s="1502"/>
      <c r="M234" s="1502"/>
      <c r="N234" s="1502"/>
      <c r="O234" s="1503"/>
      <c r="P234" s="1502"/>
      <c r="Q234" s="1512"/>
      <c r="R234" s="1502"/>
      <c r="S234" s="1502"/>
      <c r="T234" s="1502"/>
      <c r="U234" s="1503"/>
      <c r="V234" s="972"/>
      <c r="W234" s="972"/>
      <c r="X234" s="972"/>
      <c r="Y234" s="972"/>
      <c r="Z234" s="972"/>
      <c r="AA234" s="972"/>
      <c r="AB234" s="972"/>
      <c r="AC234" s="972"/>
      <c r="AD234" s="972"/>
      <c r="AE234" s="969"/>
      <c r="AF234" s="969"/>
      <c r="AG234" s="969"/>
      <c r="AH234" s="952">
        <f t="shared" si="3"/>
        <v>0</v>
      </c>
    </row>
    <row r="235" spans="1:34" ht="18.600000000000001" customHeight="1">
      <c r="A235" s="1789"/>
      <c r="B235" s="1794"/>
      <c r="C235" s="1510" t="s">
        <v>4458</v>
      </c>
      <c r="D235" s="1505"/>
      <c r="E235" s="1505"/>
      <c r="F235" s="1511"/>
      <c r="G235" s="1511"/>
      <c r="H235" s="1511"/>
      <c r="I235" s="1511"/>
      <c r="J235" s="1511"/>
      <c r="K235" s="1511"/>
      <c r="L235" s="1502"/>
      <c r="M235" s="1502"/>
      <c r="N235" s="1502"/>
      <c r="O235" s="1503"/>
      <c r="P235" s="1502"/>
      <c r="Q235" s="1512"/>
      <c r="R235" s="1502"/>
      <c r="S235" s="1502"/>
      <c r="T235" s="1502"/>
      <c r="U235" s="1503"/>
      <c r="V235" s="972"/>
      <c r="W235" s="972"/>
      <c r="X235" s="972"/>
      <c r="Y235" s="972"/>
      <c r="Z235" s="972"/>
      <c r="AA235" s="972"/>
      <c r="AB235" s="972"/>
      <c r="AC235" s="972"/>
      <c r="AD235" s="972"/>
      <c r="AE235" s="969"/>
      <c r="AF235" s="969"/>
      <c r="AG235" s="969"/>
      <c r="AH235" s="952">
        <f t="shared" si="3"/>
        <v>0</v>
      </c>
    </row>
    <row r="236" spans="1:34" ht="16.149999999999999" customHeight="1">
      <c r="A236" s="1789"/>
      <c r="B236" s="1795" t="s">
        <v>3288</v>
      </c>
      <c r="C236" s="1250" t="s">
        <v>4145</v>
      </c>
      <c r="D236" s="1530" t="s">
        <v>4528</v>
      </c>
      <c r="E236" s="1530" t="s">
        <v>3368</v>
      </c>
      <c r="F236" s="1530" t="s">
        <v>4529</v>
      </c>
      <c r="G236" s="1530" t="s">
        <v>4530</v>
      </c>
      <c r="H236" s="1530" t="s">
        <v>4531</v>
      </c>
      <c r="I236" s="1530" t="s">
        <v>4533</v>
      </c>
      <c r="J236" s="1530" t="s">
        <v>4639</v>
      </c>
      <c r="K236" s="1530" t="s">
        <v>4538</v>
      </c>
      <c r="L236" s="1530" t="s">
        <v>4539</v>
      </c>
      <c r="M236" s="1530" t="s">
        <v>4640</v>
      </c>
      <c r="N236" s="1530" t="s">
        <v>4540</v>
      </c>
      <c r="O236" s="1530" t="s">
        <v>4641</v>
      </c>
      <c r="P236" s="1530" t="s">
        <v>4541</v>
      </c>
      <c r="Q236" s="1530" t="s">
        <v>4542</v>
      </c>
      <c r="R236" s="1530" t="s">
        <v>4543</v>
      </c>
      <c r="S236" s="1530" t="s">
        <v>4642</v>
      </c>
      <c r="T236" s="1530" t="s">
        <v>4544</v>
      </c>
      <c r="U236" s="1530" t="s">
        <v>4624</v>
      </c>
      <c r="V236" s="1530" t="s">
        <v>4625</v>
      </c>
      <c r="W236" s="1530" t="s">
        <v>4626</v>
      </c>
      <c r="X236" s="1530" t="s">
        <v>4627</v>
      </c>
      <c r="Y236" s="1530" t="s">
        <v>4629</v>
      </c>
      <c r="Z236" s="1530" t="s">
        <v>4630</v>
      </c>
      <c r="AA236" s="972"/>
      <c r="AB236" s="972"/>
      <c r="AC236" s="972"/>
      <c r="AD236" s="972"/>
      <c r="AE236" s="969"/>
      <c r="AF236" s="969"/>
      <c r="AG236" s="969"/>
      <c r="AH236" s="952">
        <f t="shared" si="3"/>
        <v>23</v>
      </c>
    </row>
    <row r="237" spans="1:34" ht="16.149999999999999" customHeight="1">
      <c r="A237" s="1789"/>
      <c r="B237" s="1796"/>
      <c r="C237" s="1506" t="s">
        <v>3801</v>
      </c>
      <c r="D237" s="1505"/>
      <c r="E237" s="1505"/>
      <c r="F237" s="1511"/>
      <c r="G237" s="1511"/>
      <c r="H237" s="1511"/>
      <c r="I237" s="1511"/>
      <c r="J237" s="1511"/>
      <c r="K237" s="1511"/>
      <c r="L237" s="1502"/>
      <c r="M237" s="1502"/>
      <c r="N237" s="1502"/>
      <c r="O237" s="1503"/>
      <c r="P237" s="1502"/>
      <c r="Q237" s="1512"/>
      <c r="R237" s="1502"/>
      <c r="S237" s="1502"/>
      <c r="T237" s="1502"/>
      <c r="U237" s="1503"/>
      <c r="V237" s="972"/>
      <c r="W237" s="972"/>
      <c r="X237" s="972"/>
      <c r="Y237" s="972"/>
      <c r="Z237" s="972"/>
      <c r="AA237" s="972"/>
      <c r="AB237" s="972"/>
      <c r="AC237" s="972"/>
      <c r="AD237" s="972"/>
      <c r="AE237" s="969"/>
      <c r="AF237" s="969"/>
      <c r="AG237" s="969"/>
      <c r="AH237" s="952">
        <f t="shared" si="3"/>
        <v>0</v>
      </c>
    </row>
    <row r="238" spans="1:34" ht="16.149999999999999" customHeight="1">
      <c r="A238" s="1789"/>
      <c r="B238" s="1796"/>
      <c r="C238" s="1506" t="s">
        <v>3802</v>
      </c>
      <c r="D238" s="1505"/>
      <c r="E238" s="1505"/>
      <c r="F238" s="1511"/>
      <c r="G238" s="1511"/>
      <c r="H238" s="1511"/>
      <c r="I238" s="1511"/>
      <c r="J238" s="1511"/>
      <c r="K238" s="1511"/>
      <c r="L238" s="1502"/>
      <c r="M238" s="1502"/>
      <c r="N238" s="1502"/>
      <c r="O238" s="1503"/>
      <c r="P238" s="1502"/>
      <c r="Q238" s="1512"/>
      <c r="R238" s="1502"/>
      <c r="S238" s="1502"/>
      <c r="T238" s="1502"/>
      <c r="U238" s="1503"/>
      <c r="V238" s="972"/>
      <c r="W238" s="972"/>
      <c r="X238" s="972"/>
      <c r="Y238" s="972"/>
      <c r="Z238" s="972"/>
      <c r="AA238" s="972"/>
      <c r="AB238" s="972"/>
      <c r="AC238" s="972"/>
      <c r="AD238" s="972"/>
      <c r="AE238" s="969"/>
      <c r="AF238" s="969"/>
      <c r="AG238" s="969"/>
      <c r="AH238" s="952">
        <f t="shared" si="3"/>
        <v>0</v>
      </c>
    </row>
    <row r="239" spans="1:34" ht="16.149999999999999" customHeight="1">
      <c r="A239" s="1789"/>
      <c r="B239" s="1796"/>
      <c r="C239" s="1506" t="s">
        <v>4446</v>
      </c>
      <c r="D239" s="1505"/>
      <c r="E239" s="1505"/>
      <c r="F239" s="1511"/>
      <c r="G239" s="1511"/>
      <c r="H239" s="1511"/>
      <c r="I239" s="1511"/>
      <c r="J239" s="1511"/>
      <c r="K239" s="1511"/>
      <c r="L239" s="1502"/>
      <c r="M239" s="1502"/>
      <c r="N239" s="1502"/>
      <c r="O239" s="1503"/>
      <c r="P239" s="1502"/>
      <c r="Q239" s="1512"/>
      <c r="R239" s="1502"/>
      <c r="S239" s="1502"/>
      <c r="T239" s="1502"/>
      <c r="U239" s="1503"/>
      <c r="V239" s="972"/>
      <c r="W239" s="972"/>
      <c r="X239" s="972"/>
      <c r="Y239" s="972"/>
      <c r="Z239" s="972"/>
      <c r="AA239" s="972"/>
      <c r="AB239" s="972"/>
      <c r="AC239" s="972"/>
      <c r="AD239" s="972"/>
      <c r="AE239" s="969"/>
      <c r="AF239" s="969"/>
      <c r="AG239" s="969"/>
      <c r="AH239" s="952">
        <f t="shared" si="3"/>
        <v>0</v>
      </c>
    </row>
    <row r="240" spans="1:34" ht="16.149999999999999" customHeight="1">
      <c r="A240" s="1789"/>
      <c r="B240" s="1796"/>
      <c r="C240" s="1506" t="s">
        <v>4447</v>
      </c>
      <c r="D240" s="1505"/>
      <c r="E240" s="1505"/>
      <c r="F240" s="1511"/>
      <c r="G240" s="1511"/>
      <c r="H240" s="1511"/>
      <c r="I240" s="1511"/>
      <c r="J240" s="1511"/>
      <c r="K240" s="1511"/>
      <c r="L240" s="1502"/>
      <c r="M240" s="1502"/>
      <c r="N240" s="1502"/>
      <c r="O240" s="1503"/>
      <c r="P240" s="1502"/>
      <c r="Q240" s="1512"/>
      <c r="R240" s="1502"/>
      <c r="S240" s="1502"/>
      <c r="T240" s="1502"/>
      <c r="U240" s="1503"/>
      <c r="V240" s="972"/>
      <c r="W240" s="972"/>
      <c r="X240" s="972"/>
      <c r="Y240" s="972"/>
      <c r="Z240" s="972"/>
      <c r="AA240" s="972"/>
      <c r="AB240" s="972"/>
      <c r="AC240" s="972"/>
      <c r="AD240" s="972"/>
      <c r="AE240" s="969"/>
      <c r="AF240" s="969"/>
      <c r="AG240" s="969"/>
      <c r="AH240" s="952">
        <f t="shared" si="3"/>
        <v>0</v>
      </c>
    </row>
    <row r="241" spans="1:34" ht="16.149999999999999" customHeight="1">
      <c r="A241" s="1789"/>
      <c r="B241" s="1796"/>
      <c r="C241" s="1506" t="s">
        <v>4448</v>
      </c>
      <c r="D241" s="1505"/>
      <c r="E241" s="1505"/>
      <c r="F241" s="1511"/>
      <c r="G241" s="1511"/>
      <c r="H241" s="1511"/>
      <c r="I241" s="1511"/>
      <c r="J241" s="1511"/>
      <c r="K241" s="1511"/>
      <c r="L241" s="1502"/>
      <c r="M241" s="1502"/>
      <c r="N241" s="1502"/>
      <c r="O241" s="1503"/>
      <c r="P241" s="1502"/>
      <c r="Q241" s="1512"/>
      <c r="R241" s="1502"/>
      <c r="S241" s="1502"/>
      <c r="T241" s="1502"/>
      <c r="U241" s="1503"/>
      <c r="V241" s="972"/>
      <c r="W241" s="972"/>
      <c r="X241" s="972"/>
      <c r="Y241" s="972"/>
      <c r="Z241" s="972"/>
      <c r="AA241" s="972"/>
      <c r="AB241" s="972"/>
      <c r="AC241" s="972"/>
      <c r="AD241" s="972"/>
      <c r="AE241" s="969"/>
      <c r="AF241" s="969"/>
      <c r="AG241" s="969"/>
      <c r="AH241" s="952">
        <f t="shared" si="3"/>
        <v>0</v>
      </c>
    </row>
    <row r="242" spans="1:34" ht="16.149999999999999" customHeight="1">
      <c r="A242" s="1789"/>
      <c r="B242" s="1796"/>
      <c r="C242" s="1506" t="s">
        <v>4449</v>
      </c>
      <c r="D242" s="1505"/>
      <c r="E242" s="1505"/>
      <c r="F242" s="1511"/>
      <c r="G242" s="1511"/>
      <c r="H242" s="1511"/>
      <c r="I242" s="1511"/>
      <c r="J242" s="1511"/>
      <c r="K242" s="1511"/>
      <c r="L242" s="1502"/>
      <c r="M242" s="1502"/>
      <c r="N242" s="1502"/>
      <c r="O242" s="1503"/>
      <c r="P242" s="1502"/>
      <c r="Q242" s="1512"/>
      <c r="R242" s="1502"/>
      <c r="S242" s="1502"/>
      <c r="T242" s="1502"/>
      <c r="U242" s="1503"/>
      <c r="V242" s="972"/>
      <c r="W242" s="972"/>
      <c r="X242" s="972"/>
      <c r="Y242" s="972"/>
      <c r="Z242" s="972"/>
      <c r="AA242" s="972"/>
      <c r="AB242" s="972"/>
      <c r="AC242" s="972"/>
      <c r="AD242" s="972"/>
      <c r="AE242" s="969"/>
      <c r="AF242" s="969"/>
      <c r="AG242" s="969"/>
      <c r="AH242" s="952">
        <f t="shared" si="3"/>
        <v>0</v>
      </c>
    </row>
    <row r="243" spans="1:34" ht="16.149999999999999" customHeight="1">
      <c r="A243" s="1789"/>
      <c r="B243" s="1796"/>
      <c r="C243" s="1506" t="s">
        <v>4457</v>
      </c>
      <c r="D243" s="1505"/>
      <c r="E243" s="1505"/>
      <c r="F243" s="1511"/>
      <c r="G243" s="1511"/>
      <c r="H243" s="1511"/>
      <c r="I243" s="1511"/>
      <c r="J243" s="1511"/>
      <c r="K243" s="1511"/>
      <c r="L243" s="1502"/>
      <c r="M243" s="1502"/>
      <c r="N243" s="1502"/>
      <c r="O243" s="1503"/>
      <c r="P243" s="1502"/>
      <c r="Q243" s="1512"/>
      <c r="R243" s="1502"/>
      <c r="S243" s="1502"/>
      <c r="T243" s="1502"/>
      <c r="U243" s="1503"/>
      <c r="V243" s="972"/>
      <c r="W243" s="972"/>
      <c r="X243" s="972"/>
      <c r="Y243" s="972"/>
      <c r="Z243" s="972"/>
      <c r="AA243" s="972"/>
      <c r="AB243" s="972"/>
      <c r="AC243" s="972"/>
      <c r="AD243" s="972"/>
      <c r="AE243" s="969"/>
      <c r="AF243" s="969"/>
      <c r="AG243" s="969"/>
      <c r="AH243" s="952">
        <f t="shared" si="3"/>
        <v>0</v>
      </c>
    </row>
    <row r="244" spans="1:34" ht="16.149999999999999" customHeight="1">
      <c r="A244" s="1789"/>
      <c r="B244" s="1797"/>
      <c r="C244" s="1510" t="s">
        <v>4458</v>
      </c>
      <c r="D244" s="1505"/>
      <c r="E244" s="1505"/>
      <c r="F244" s="1511"/>
      <c r="G244" s="1511"/>
      <c r="H244" s="1511"/>
      <c r="I244" s="1511"/>
      <c r="J244" s="1511"/>
      <c r="K244" s="1511"/>
      <c r="L244" s="1502"/>
      <c r="M244" s="1502"/>
      <c r="N244" s="1502"/>
      <c r="O244" s="1503"/>
      <c r="P244" s="1502"/>
      <c r="Q244" s="1512"/>
      <c r="R244" s="1502"/>
      <c r="S244" s="1502"/>
      <c r="T244" s="1502"/>
      <c r="U244" s="1503"/>
      <c r="V244" s="972"/>
      <c r="W244" s="972"/>
      <c r="X244" s="972"/>
      <c r="Y244" s="972"/>
      <c r="Z244" s="972"/>
      <c r="AA244" s="972"/>
      <c r="AB244" s="972"/>
      <c r="AC244" s="972"/>
      <c r="AD244" s="972"/>
      <c r="AE244" s="969"/>
      <c r="AF244" s="969"/>
      <c r="AG244" s="969"/>
      <c r="AH244" s="952">
        <f t="shared" si="3"/>
        <v>0</v>
      </c>
    </row>
    <row r="245" spans="1:34" ht="16.149999999999999" customHeight="1">
      <c r="A245" s="1789"/>
      <c r="B245" s="1788" t="s">
        <v>3289</v>
      </c>
      <c r="C245" s="1250" t="s">
        <v>4145</v>
      </c>
      <c r="D245" s="1512"/>
      <c r="E245" s="1512"/>
      <c r="F245" s="1502"/>
      <c r="G245" s="1502"/>
      <c r="H245" s="1511"/>
      <c r="I245" s="1511"/>
      <c r="J245" s="1511"/>
      <c r="K245" s="1511"/>
      <c r="L245" s="1502"/>
      <c r="M245" s="1502"/>
      <c r="N245" s="1502"/>
      <c r="O245" s="1503"/>
      <c r="P245" s="1502"/>
      <c r="Q245" s="1512"/>
      <c r="R245" s="1502"/>
      <c r="S245" s="1502"/>
      <c r="T245" s="1502"/>
      <c r="U245" s="1503"/>
      <c r="V245" s="972"/>
      <c r="W245" s="972"/>
      <c r="X245" s="972"/>
      <c r="Y245" s="972"/>
      <c r="Z245" s="972"/>
      <c r="AA245" s="972"/>
      <c r="AB245" s="972"/>
      <c r="AC245" s="972"/>
      <c r="AD245" s="972"/>
      <c r="AE245" s="969"/>
      <c r="AF245" s="969"/>
      <c r="AG245" s="969"/>
      <c r="AH245" s="952">
        <f t="shared" si="3"/>
        <v>0</v>
      </c>
    </row>
    <row r="246" spans="1:34" ht="16.149999999999999" customHeight="1">
      <c r="A246" s="1789"/>
      <c r="B246" s="1789"/>
      <c r="C246" s="1506" t="s">
        <v>3801</v>
      </c>
      <c r="D246" s="1512"/>
      <c r="E246" s="1512"/>
      <c r="F246" s="1502"/>
      <c r="G246" s="1502"/>
      <c r="H246" s="1511"/>
      <c r="I246" s="1511"/>
      <c r="J246" s="1511"/>
      <c r="K246" s="1511"/>
      <c r="L246" s="1502"/>
      <c r="M246" s="1502"/>
      <c r="N246" s="1502"/>
      <c r="O246" s="1503"/>
      <c r="P246" s="1502"/>
      <c r="Q246" s="1512"/>
      <c r="R246" s="1502"/>
      <c r="S246" s="1502"/>
      <c r="T246" s="1502"/>
      <c r="U246" s="1503"/>
      <c r="V246" s="972"/>
      <c r="W246" s="972"/>
      <c r="X246" s="972"/>
      <c r="Y246" s="972"/>
      <c r="Z246" s="972"/>
      <c r="AA246" s="972"/>
      <c r="AB246" s="972"/>
      <c r="AC246" s="972"/>
      <c r="AD246" s="972"/>
      <c r="AE246" s="969"/>
      <c r="AF246" s="969"/>
      <c r="AG246" s="969"/>
      <c r="AH246" s="952">
        <f t="shared" si="3"/>
        <v>0</v>
      </c>
    </row>
    <row r="247" spans="1:34" ht="16.149999999999999" customHeight="1">
      <c r="A247" s="1789"/>
      <c r="B247" s="1789"/>
      <c r="C247" s="1506" t="s">
        <v>3802</v>
      </c>
      <c r="D247" s="1512"/>
      <c r="E247" s="1512"/>
      <c r="F247" s="1502"/>
      <c r="G247" s="1502"/>
      <c r="H247" s="1511"/>
      <c r="I247" s="1511"/>
      <c r="J247" s="1511"/>
      <c r="K247" s="1511"/>
      <c r="L247" s="1502"/>
      <c r="M247" s="1502"/>
      <c r="N247" s="1502"/>
      <c r="O247" s="1503"/>
      <c r="P247" s="1502"/>
      <c r="Q247" s="1512"/>
      <c r="R247" s="1502"/>
      <c r="S247" s="1502"/>
      <c r="T247" s="1502"/>
      <c r="U247" s="1503"/>
      <c r="V247" s="972"/>
      <c r="W247" s="972"/>
      <c r="X247" s="972"/>
      <c r="Y247" s="972"/>
      <c r="Z247" s="972"/>
      <c r="AA247" s="972"/>
      <c r="AB247" s="972"/>
      <c r="AC247" s="972"/>
      <c r="AD247" s="972"/>
      <c r="AE247" s="969"/>
      <c r="AF247" s="969"/>
      <c r="AG247" s="969"/>
      <c r="AH247" s="952">
        <f t="shared" si="3"/>
        <v>0</v>
      </c>
    </row>
    <row r="248" spans="1:34" ht="16.149999999999999" customHeight="1">
      <c r="A248" s="1789"/>
      <c r="B248" s="1789"/>
      <c r="C248" s="1506" t="s">
        <v>4446</v>
      </c>
      <c r="D248" s="1512"/>
      <c r="E248" s="1512"/>
      <c r="F248" s="1502"/>
      <c r="G248" s="1502"/>
      <c r="H248" s="1511"/>
      <c r="I248" s="1511"/>
      <c r="J248" s="1511"/>
      <c r="K248" s="1511"/>
      <c r="L248" s="1502"/>
      <c r="M248" s="1502"/>
      <c r="N248" s="1502"/>
      <c r="O248" s="1503"/>
      <c r="P248" s="1502"/>
      <c r="Q248" s="1512"/>
      <c r="R248" s="1502"/>
      <c r="S248" s="1502"/>
      <c r="T248" s="1502"/>
      <c r="U248" s="1503"/>
      <c r="V248" s="972"/>
      <c r="W248" s="972"/>
      <c r="X248" s="972"/>
      <c r="Y248" s="972"/>
      <c r="Z248" s="972"/>
      <c r="AA248" s="972"/>
      <c r="AB248" s="972"/>
      <c r="AC248" s="972"/>
      <c r="AD248" s="972"/>
      <c r="AE248" s="969"/>
      <c r="AF248" s="969"/>
      <c r="AG248" s="969"/>
      <c r="AH248" s="952">
        <f t="shared" si="3"/>
        <v>0</v>
      </c>
    </row>
    <row r="249" spans="1:34" ht="16.149999999999999" customHeight="1">
      <c r="A249" s="1789"/>
      <c r="B249" s="1789"/>
      <c r="C249" s="1506" t="s">
        <v>4447</v>
      </c>
      <c r="D249" s="1512"/>
      <c r="E249" s="1512"/>
      <c r="F249" s="1502"/>
      <c r="G249" s="1502"/>
      <c r="H249" s="1511"/>
      <c r="I249" s="1511"/>
      <c r="J249" s="1511"/>
      <c r="K249" s="1511"/>
      <c r="L249" s="1502"/>
      <c r="M249" s="1502"/>
      <c r="N249" s="1502"/>
      <c r="O249" s="1503"/>
      <c r="P249" s="1502"/>
      <c r="Q249" s="1512"/>
      <c r="R249" s="1502"/>
      <c r="S249" s="1502"/>
      <c r="T249" s="1502"/>
      <c r="U249" s="1503"/>
      <c r="V249" s="972"/>
      <c r="W249" s="972"/>
      <c r="X249" s="972"/>
      <c r="Y249" s="972"/>
      <c r="Z249" s="972"/>
      <c r="AA249" s="972"/>
      <c r="AB249" s="972"/>
      <c r="AC249" s="972"/>
      <c r="AD249" s="972"/>
      <c r="AE249" s="969"/>
      <c r="AF249" s="969"/>
      <c r="AG249" s="969"/>
      <c r="AH249" s="952">
        <f t="shared" si="3"/>
        <v>0</v>
      </c>
    </row>
    <row r="250" spans="1:34" ht="16.149999999999999" customHeight="1">
      <c r="A250" s="1789"/>
      <c r="B250" s="1789"/>
      <c r="C250" s="1506" t="s">
        <v>4448</v>
      </c>
      <c r="D250" s="1512"/>
      <c r="E250" s="1512"/>
      <c r="F250" s="1502"/>
      <c r="G250" s="1502"/>
      <c r="H250" s="1511"/>
      <c r="I250" s="1511"/>
      <c r="J250" s="1511"/>
      <c r="K250" s="1511"/>
      <c r="L250" s="1502"/>
      <c r="M250" s="1502"/>
      <c r="N250" s="1502"/>
      <c r="O250" s="1503"/>
      <c r="P250" s="1502"/>
      <c r="Q250" s="1512"/>
      <c r="R250" s="1502"/>
      <c r="S250" s="1502"/>
      <c r="T250" s="1502"/>
      <c r="U250" s="1503"/>
      <c r="V250" s="972"/>
      <c r="W250" s="972"/>
      <c r="X250" s="972"/>
      <c r="Y250" s="972"/>
      <c r="Z250" s="972"/>
      <c r="AA250" s="972"/>
      <c r="AB250" s="972"/>
      <c r="AC250" s="972"/>
      <c r="AD250" s="972"/>
      <c r="AE250" s="969"/>
      <c r="AF250" s="969"/>
      <c r="AG250" s="969"/>
      <c r="AH250" s="952">
        <f t="shared" si="3"/>
        <v>0</v>
      </c>
    </row>
    <row r="251" spans="1:34" ht="16.149999999999999" customHeight="1">
      <c r="A251" s="1789"/>
      <c r="B251" s="1789"/>
      <c r="C251" s="1506" t="s">
        <v>4449</v>
      </c>
      <c r="D251" s="1512"/>
      <c r="E251" s="1512"/>
      <c r="F251" s="1502"/>
      <c r="G251" s="1502"/>
      <c r="H251" s="1511"/>
      <c r="I251" s="1511"/>
      <c r="J251" s="1511"/>
      <c r="K251" s="1511"/>
      <c r="L251" s="1502"/>
      <c r="M251" s="1502"/>
      <c r="N251" s="1502"/>
      <c r="O251" s="1503"/>
      <c r="P251" s="1502"/>
      <c r="Q251" s="1512"/>
      <c r="R251" s="1502"/>
      <c r="S251" s="1502"/>
      <c r="T251" s="1502"/>
      <c r="U251" s="1503"/>
      <c r="V251" s="972"/>
      <c r="W251" s="972"/>
      <c r="X251" s="972"/>
      <c r="Y251" s="972"/>
      <c r="Z251" s="972"/>
      <c r="AA251" s="972"/>
      <c r="AB251" s="972"/>
      <c r="AC251" s="972"/>
      <c r="AD251" s="972"/>
      <c r="AE251" s="969"/>
      <c r="AF251" s="969"/>
      <c r="AG251" s="969"/>
      <c r="AH251" s="952">
        <f t="shared" si="3"/>
        <v>0</v>
      </c>
    </row>
    <row r="252" spans="1:34" ht="16.149999999999999" customHeight="1">
      <c r="A252" s="1789"/>
      <c r="B252" s="1789"/>
      <c r="C252" s="1506" t="s">
        <v>4457</v>
      </c>
      <c r="D252" s="1512"/>
      <c r="E252" s="1512"/>
      <c r="F252" s="1502"/>
      <c r="G252" s="1502"/>
      <c r="H252" s="1511"/>
      <c r="I252" s="1511"/>
      <c r="J252" s="1511"/>
      <c r="K252" s="1511"/>
      <c r="L252" s="1502"/>
      <c r="M252" s="1502"/>
      <c r="N252" s="1502"/>
      <c r="O252" s="1503"/>
      <c r="P252" s="1502"/>
      <c r="Q252" s="1512"/>
      <c r="R252" s="1502"/>
      <c r="S252" s="1502"/>
      <c r="T252" s="1502"/>
      <c r="U252" s="1503"/>
      <c r="V252" s="972"/>
      <c r="W252" s="972"/>
      <c r="X252" s="972"/>
      <c r="Y252" s="972"/>
      <c r="Z252" s="972"/>
      <c r="AA252" s="972"/>
      <c r="AB252" s="972"/>
      <c r="AC252" s="972"/>
      <c r="AD252" s="972"/>
      <c r="AE252" s="969"/>
      <c r="AF252" s="969"/>
      <c r="AG252" s="969"/>
      <c r="AH252" s="952">
        <f t="shared" si="3"/>
        <v>0</v>
      </c>
    </row>
    <row r="253" spans="1:34" ht="16.149999999999999" customHeight="1">
      <c r="A253" s="1789"/>
      <c r="B253" s="1794"/>
      <c r="C253" s="1510" t="s">
        <v>4458</v>
      </c>
      <c r="D253" s="1512"/>
      <c r="E253" s="1512"/>
      <c r="F253" s="1502"/>
      <c r="G253" s="1502"/>
      <c r="H253" s="1511"/>
      <c r="I253" s="1511"/>
      <c r="J253" s="1511"/>
      <c r="K253" s="1511"/>
      <c r="L253" s="1502"/>
      <c r="M253" s="1502"/>
      <c r="N253" s="1502"/>
      <c r="O253" s="1503"/>
      <c r="P253" s="1502"/>
      <c r="Q253" s="1512"/>
      <c r="R253" s="1502"/>
      <c r="S253" s="1502"/>
      <c r="T253" s="1502"/>
      <c r="U253" s="1503"/>
      <c r="V253" s="972"/>
      <c r="W253" s="972"/>
      <c r="X253" s="972"/>
      <c r="Y253" s="972"/>
      <c r="Z253" s="972"/>
      <c r="AA253" s="972"/>
      <c r="AB253" s="972"/>
      <c r="AC253" s="972"/>
      <c r="AD253" s="972"/>
      <c r="AE253" s="969"/>
      <c r="AF253" s="969"/>
      <c r="AG253" s="969"/>
      <c r="AH253" s="952">
        <f t="shared" si="3"/>
        <v>0</v>
      </c>
    </row>
    <row r="254" spans="1:34" ht="16.149999999999999" customHeight="1">
      <c r="A254" s="1789"/>
      <c r="B254" s="1788" t="s">
        <v>3290</v>
      </c>
      <c r="C254" s="1250" t="s">
        <v>4145</v>
      </c>
      <c r="D254" s="1512"/>
      <c r="E254" s="1512"/>
      <c r="F254" s="1502"/>
      <c r="G254" s="1502"/>
      <c r="H254" s="1511"/>
      <c r="I254" s="1511"/>
      <c r="J254" s="1511"/>
      <c r="K254" s="1511"/>
      <c r="L254" s="1502"/>
      <c r="M254" s="1502"/>
      <c r="N254" s="1502"/>
      <c r="O254" s="1503"/>
      <c r="P254" s="1502"/>
      <c r="Q254" s="1512"/>
      <c r="R254" s="1502"/>
      <c r="S254" s="1502"/>
      <c r="T254" s="1502"/>
      <c r="U254" s="1503"/>
      <c r="V254" s="972"/>
      <c r="W254" s="972"/>
      <c r="X254" s="972"/>
      <c r="Y254" s="972"/>
      <c r="Z254" s="972"/>
      <c r="AA254" s="972"/>
      <c r="AB254" s="972"/>
      <c r="AC254" s="972"/>
      <c r="AD254" s="972"/>
      <c r="AE254" s="969"/>
      <c r="AF254" s="969"/>
      <c r="AG254" s="969"/>
      <c r="AH254" s="952">
        <f t="shared" si="3"/>
        <v>0</v>
      </c>
    </row>
    <row r="255" spans="1:34" ht="16.149999999999999" customHeight="1">
      <c r="A255" s="1789"/>
      <c r="B255" s="1789"/>
      <c r="C255" s="1506" t="s">
        <v>3801</v>
      </c>
      <c r="D255" s="1512"/>
      <c r="E255" s="1512"/>
      <c r="F255" s="1502"/>
      <c r="G255" s="1502"/>
      <c r="H255" s="1511"/>
      <c r="I255" s="1511"/>
      <c r="J255" s="1511"/>
      <c r="K255" s="1511"/>
      <c r="L255" s="1502"/>
      <c r="M255" s="1502"/>
      <c r="N255" s="1502"/>
      <c r="O255" s="1503"/>
      <c r="P255" s="1502"/>
      <c r="Q255" s="1512"/>
      <c r="R255" s="1502"/>
      <c r="S255" s="1502"/>
      <c r="T255" s="1502"/>
      <c r="U255" s="1503"/>
      <c r="V255" s="972"/>
      <c r="W255" s="972"/>
      <c r="X255" s="972"/>
      <c r="Y255" s="972"/>
      <c r="Z255" s="972"/>
      <c r="AA255" s="972"/>
      <c r="AB255" s="972"/>
      <c r="AC255" s="972"/>
      <c r="AD255" s="972"/>
      <c r="AE255" s="969"/>
      <c r="AF255" s="969"/>
      <c r="AG255" s="969"/>
      <c r="AH255" s="952">
        <f t="shared" si="3"/>
        <v>0</v>
      </c>
    </row>
    <row r="256" spans="1:34" ht="16.149999999999999" customHeight="1">
      <c r="A256" s="1789"/>
      <c r="B256" s="1789"/>
      <c r="C256" s="1506" t="s">
        <v>3802</v>
      </c>
      <c r="D256" s="1512"/>
      <c r="E256" s="1512"/>
      <c r="F256" s="1502"/>
      <c r="G256" s="1502"/>
      <c r="H256" s="1511"/>
      <c r="I256" s="1511"/>
      <c r="J256" s="1511"/>
      <c r="K256" s="1511"/>
      <c r="L256" s="1502"/>
      <c r="M256" s="1502"/>
      <c r="N256" s="1502"/>
      <c r="O256" s="1503"/>
      <c r="P256" s="1502"/>
      <c r="Q256" s="1512"/>
      <c r="R256" s="1502"/>
      <c r="S256" s="1502"/>
      <c r="T256" s="1502"/>
      <c r="U256" s="1503"/>
      <c r="V256" s="972"/>
      <c r="W256" s="972"/>
      <c r="X256" s="972"/>
      <c r="Y256" s="972"/>
      <c r="Z256" s="972"/>
      <c r="AA256" s="972"/>
      <c r="AB256" s="972"/>
      <c r="AC256" s="972"/>
      <c r="AD256" s="972"/>
      <c r="AE256" s="969"/>
      <c r="AF256" s="969"/>
      <c r="AG256" s="969"/>
      <c r="AH256" s="952">
        <f t="shared" si="3"/>
        <v>0</v>
      </c>
    </row>
    <row r="257" spans="1:34" ht="16.149999999999999" customHeight="1">
      <c r="A257" s="1789"/>
      <c r="B257" s="1789"/>
      <c r="C257" s="1506" t="s">
        <v>4446</v>
      </c>
      <c r="D257" s="1512"/>
      <c r="E257" s="1512"/>
      <c r="F257" s="1502"/>
      <c r="G257" s="1502"/>
      <c r="H257" s="1511"/>
      <c r="I257" s="1511"/>
      <c r="J257" s="1511"/>
      <c r="K257" s="1511"/>
      <c r="L257" s="1502"/>
      <c r="M257" s="1502"/>
      <c r="N257" s="1502"/>
      <c r="O257" s="1503"/>
      <c r="P257" s="1502"/>
      <c r="Q257" s="1512"/>
      <c r="R257" s="1502"/>
      <c r="S257" s="1502"/>
      <c r="T257" s="1502"/>
      <c r="U257" s="1503"/>
      <c r="V257" s="972"/>
      <c r="W257" s="972"/>
      <c r="X257" s="972"/>
      <c r="Y257" s="972"/>
      <c r="Z257" s="972"/>
      <c r="AA257" s="972"/>
      <c r="AB257" s="972"/>
      <c r="AC257" s="972"/>
      <c r="AD257" s="972"/>
      <c r="AE257" s="969"/>
      <c r="AF257" s="969"/>
      <c r="AG257" s="969"/>
      <c r="AH257" s="952">
        <f t="shared" si="3"/>
        <v>0</v>
      </c>
    </row>
    <row r="258" spans="1:34" ht="16.149999999999999" customHeight="1">
      <c r="A258" s="1789"/>
      <c r="B258" s="1789"/>
      <c r="C258" s="1506" t="s">
        <v>4447</v>
      </c>
      <c r="D258" s="1512"/>
      <c r="E258" s="1512"/>
      <c r="F258" s="1502"/>
      <c r="G258" s="1502"/>
      <c r="H258" s="1511"/>
      <c r="I258" s="1511"/>
      <c r="J258" s="1511"/>
      <c r="K258" s="1511"/>
      <c r="L258" s="1502"/>
      <c r="M258" s="1502"/>
      <c r="N258" s="1502"/>
      <c r="O258" s="1503"/>
      <c r="P258" s="1502"/>
      <c r="Q258" s="1512"/>
      <c r="R258" s="1502"/>
      <c r="S258" s="1502"/>
      <c r="T258" s="1502"/>
      <c r="U258" s="1503"/>
      <c r="V258" s="972"/>
      <c r="W258" s="972"/>
      <c r="X258" s="972"/>
      <c r="Y258" s="972"/>
      <c r="Z258" s="972"/>
      <c r="AA258" s="972"/>
      <c r="AB258" s="972"/>
      <c r="AC258" s="972"/>
      <c r="AD258" s="972"/>
      <c r="AE258" s="969"/>
      <c r="AF258" s="969"/>
      <c r="AG258" s="969"/>
      <c r="AH258" s="952">
        <f t="shared" si="3"/>
        <v>0</v>
      </c>
    </row>
    <row r="259" spans="1:34" ht="16.149999999999999" customHeight="1">
      <c r="A259" s="1789"/>
      <c r="B259" s="1789"/>
      <c r="C259" s="1506" t="s">
        <v>4448</v>
      </c>
      <c r="D259" s="1512"/>
      <c r="E259" s="1512"/>
      <c r="F259" s="1502"/>
      <c r="G259" s="1502"/>
      <c r="H259" s="1511"/>
      <c r="I259" s="1511"/>
      <c r="J259" s="1511"/>
      <c r="K259" s="1511"/>
      <c r="L259" s="1502"/>
      <c r="M259" s="1502"/>
      <c r="N259" s="1502"/>
      <c r="O259" s="1503"/>
      <c r="P259" s="1502"/>
      <c r="Q259" s="1512"/>
      <c r="R259" s="1502"/>
      <c r="S259" s="1502"/>
      <c r="T259" s="1502"/>
      <c r="U259" s="1503"/>
      <c r="V259" s="972"/>
      <c r="W259" s="972"/>
      <c r="X259" s="972"/>
      <c r="Y259" s="972"/>
      <c r="Z259" s="972"/>
      <c r="AA259" s="972"/>
      <c r="AB259" s="972"/>
      <c r="AC259" s="972"/>
      <c r="AD259" s="972"/>
      <c r="AE259" s="969"/>
      <c r="AF259" s="969"/>
      <c r="AG259" s="969"/>
      <c r="AH259" s="952">
        <f t="shared" ref="AH259:AH322" si="4">COUNTA(D259:AG259)</f>
        <v>0</v>
      </c>
    </row>
    <row r="260" spans="1:34" ht="16.149999999999999" customHeight="1">
      <c r="A260" s="1789"/>
      <c r="B260" s="1789"/>
      <c r="C260" s="1506" t="s">
        <v>4449</v>
      </c>
      <c r="D260" s="1512"/>
      <c r="E260" s="1512"/>
      <c r="F260" s="1502"/>
      <c r="G260" s="1502"/>
      <c r="H260" s="1511"/>
      <c r="I260" s="1511"/>
      <c r="J260" s="1511"/>
      <c r="K260" s="1511"/>
      <c r="L260" s="1502"/>
      <c r="M260" s="1502"/>
      <c r="N260" s="1502"/>
      <c r="O260" s="1503"/>
      <c r="P260" s="1502"/>
      <c r="Q260" s="1512"/>
      <c r="R260" s="1502"/>
      <c r="S260" s="1502"/>
      <c r="T260" s="1502"/>
      <c r="U260" s="1503"/>
      <c r="V260" s="972"/>
      <c r="W260" s="972"/>
      <c r="X260" s="972"/>
      <c r="Y260" s="972"/>
      <c r="Z260" s="972"/>
      <c r="AA260" s="972"/>
      <c r="AB260" s="972"/>
      <c r="AC260" s="972"/>
      <c r="AD260" s="972"/>
      <c r="AE260" s="969"/>
      <c r="AF260" s="969"/>
      <c r="AG260" s="969"/>
      <c r="AH260" s="952">
        <f t="shared" si="4"/>
        <v>0</v>
      </c>
    </row>
    <row r="261" spans="1:34" ht="16.149999999999999" customHeight="1">
      <c r="A261" s="1789"/>
      <c r="B261" s="1789"/>
      <c r="C261" s="1506" t="s">
        <v>4457</v>
      </c>
      <c r="D261" s="1512"/>
      <c r="E261" s="1512"/>
      <c r="F261" s="1502"/>
      <c r="G261" s="1502"/>
      <c r="H261" s="1511"/>
      <c r="I261" s="1511"/>
      <c r="J261" s="1511"/>
      <c r="K261" s="1511"/>
      <c r="L261" s="1502"/>
      <c r="M261" s="1502"/>
      <c r="N261" s="1502"/>
      <c r="O261" s="1503"/>
      <c r="P261" s="1502"/>
      <c r="Q261" s="1512"/>
      <c r="R261" s="1502"/>
      <c r="S261" s="1502"/>
      <c r="T261" s="1502"/>
      <c r="U261" s="1503"/>
      <c r="V261" s="972"/>
      <c r="W261" s="972"/>
      <c r="X261" s="972"/>
      <c r="Y261" s="972"/>
      <c r="Z261" s="972"/>
      <c r="AA261" s="972"/>
      <c r="AB261" s="972"/>
      <c r="AC261" s="972"/>
      <c r="AD261" s="972"/>
      <c r="AE261" s="969"/>
      <c r="AF261" s="969"/>
      <c r="AG261" s="969"/>
      <c r="AH261" s="952">
        <f t="shared" si="4"/>
        <v>0</v>
      </c>
    </row>
    <row r="262" spans="1:34" ht="16.149999999999999" customHeight="1">
      <c r="A262" s="1789"/>
      <c r="B262" s="1794"/>
      <c r="C262" s="1510" t="s">
        <v>4458</v>
      </c>
      <c r="D262" s="1512"/>
      <c r="E262" s="1512"/>
      <c r="F262" s="1502"/>
      <c r="G262" s="1502"/>
      <c r="H262" s="1511"/>
      <c r="I262" s="1511"/>
      <c r="J262" s="1511"/>
      <c r="K262" s="1511"/>
      <c r="L262" s="1502"/>
      <c r="M262" s="1502"/>
      <c r="N262" s="1502"/>
      <c r="O262" s="1503"/>
      <c r="P262" s="1502"/>
      <c r="Q262" s="1512"/>
      <c r="R262" s="1502"/>
      <c r="S262" s="1502"/>
      <c r="T262" s="1502"/>
      <c r="U262" s="1503"/>
      <c r="V262" s="972"/>
      <c r="W262" s="972"/>
      <c r="X262" s="972"/>
      <c r="Y262" s="972"/>
      <c r="Z262" s="972"/>
      <c r="AA262" s="972"/>
      <c r="AB262" s="972"/>
      <c r="AC262" s="972"/>
      <c r="AD262" s="972"/>
      <c r="AE262" s="969"/>
      <c r="AF262" s="969"/>
      <c r="AG262" s="969"/>
      <c r="AH262" s="952">
        <f t="shared" si="4"/>
        <v>0</v>
      </c>
    </row>
    <row r="263" spans="1:34" ht="16.149999999999999" customHeight="1">
      <c r="A263" s="1789"/>
      <c r="B263" s="1795" t="s">
        <v>3291</v>
      </c>
      <c r="C263" s="1250" t="s">
        <v>4145</v>
      </c>
      <c r="D263" s="1512"/>
      <c r="E263" s="1512"/>
      <c r="F263" s="1502"/>
      <c r="G263" s="1502"/>
      <c r="H263" s="1502"/>
      <c r="I263" s="1502"/>
      <c r="J263" s="1502"/>
      <c r="K263" s="1502"/>
      <c r="L263" s="1502"/>
      <c r="M263" s="1502"/>
      <c r="N263" s="1502"/>
      <c r="O263" s="1503"/>
      <c r="P263" s="1502"/>
      <c r="Q263" s="1512"/>
      <c r="R263" s="1502"/>
      <c r="S263" s="1502"/>
      <c r="T263" s="1502"/>
      <c r="U263" s="1503"/>
      <c r="V263" s="972"/>
      <c r="W263" s="972"/>
      <c r="X263" s="972"/>
      <c r="Y263" s="972"/>
      <c r="Z263" s="972"/>
      <c r="AA263" s="972"/>
      <c r="AB263" s="972"/>
      <c r="AC263" s="972"/>
      <c r="AD263" s="972"/>
      <c r="AE263" s="969"/>
      <c r="AF263" s="969"/>
      <c r="AG263" s="969"/>
      <c r="AH263" s="952">
        <f t="shared" si="4"/>
        <v>0</v>
      </c>
    </row>
    <row r="264" spans="1:34" ht="16.149999999999999" customHeight="1">
      <c r="A264" s="1789"/>
      <c r="B264" s="1796"/>
      <c r="C264" s="1506" t="s">
        <v>3801</v>
      </c>
      <c r="D264" s="1512"/>
      <c r="E264" s="1512"/>
      <c r="F264" s="1502"/>
      <c r="G264" s="1502"/>
      <c r="H264" s="1502"/>
      <c r="I264" s="1502"/>
      <c r="J264" s="1502"/>
      <c r="K264" s="1502"/>
      <c r="L264" s="1502"/>
      <c r="M264" s="1502"/>
      <c r="N264" s="1502"/>
      <c r="O264" s="1503"/>
      <c r="P264" s="1502"/>
      <c r="Q264" s="1512"/>
      <c r="R264" s="1502"/>
      <c r="S264" s="1502"/>
      <c r="T264" s="1502"/>
      <c r="U264" s="1503"/>
      <c r="V264" s="972"/>
      <c r="W264" s="972"/>
      <c r="X264" s="972"/>
      <c r="Y264" s="972"/>
      <c r="Z264" s="972"/>
      <c r="AA264" s="972"/>
      <c r="AB264" s="972"/>
      <c r="AC264" s="972"/>
      <c r="AD264" s="972"/>
      <c r="AE264" s="969"/>
      <c r="AF264" s="969"/>
      <c r="AG264" s="969"/>
      <c r="AH264" s="952">
        <f t="shared" si="4"/>
        <v>0</v>
      </c>
    </row>
    <row r="265" spans="1:34" ht="16.149999999999999" customHeight="1">
      <c r="A265" s="1789"/>
      <c r="B265" s="1796"/>
      <c r="C265" s="1506" t="s">
        <v>3802</v>
      </c>
      <c r="D265" s="1512"/>
      <c r="E265" s="1512"/>
      <c r="F265" s="1502"/>
      <c r="G265" s="1502"/>
      <c r="H265" s="1502"/>
      <c r="I265" s="1502"/>
      <c r="J265" s="1502"/>
      <c r="K265" s="1502"/>
      <c r="L265" s="1502"/>
      <c r="M265" s="1502"/>
      <c r="N265" s="1502"/>
      <c r="O265" s="1503"/>
      <c r="P265" s="1502"/>
      <c r="Q265" s="1512"/>
      <c r="R265" s="1502"/>
      <c r="S265" s="1502"/>
      <c r="T265" s="1502"/>
      <c r="U265" s="1503"/>
      <c r="V265" s="972"/>
      <c r="W265" s="972"/>
      <c r="X265" s="972"/>
      <c r="Y265" s="972"/>
      <c r="Z265" s="972"/>
      <c r="AA265" s="972"/>
      <c r="AB265" s="972"/>
      <c r="AC265" s="972"/>
      <c r="AD265" s="972"/>
      <c r="AE265" s="969"/>
      <c r="AF265" s="969"/>
      <c r="AG265" s="969"/>
      <c r="AH265" s="952">
        <f t="shared" si="4"/>
        <v>0</v>
      </c>
    </row>
    <row r="266" spans="1:34" ht="16.149999999999999" customHeight="1">
      <c r="A266" s="1789"/>
      <c r="B266" s="1796"/>
      <c r="C266" s="1506" t="s">
        <v>4446</v>
      </c>
      <c r="D266" s="1512"/>
      <c r="E266" s="1512"/>
      <c r="F266" s="1502"/>
      <c r="G266" s="1502"/>
      <c r="H266" s="1502"/>
      <c r="I266" s="1502"/>
      <c r="J266" s="1502"/>
      <c r="K266" s="1502"/>
      <c r="L266" s="1502"/>
      <c r="M266" s="1502"/>
      <c r="N266" s="1502"/>
      <c r="O266" s="1503"/>
      <c r="P266" s="1502"/>
      <c r="Q266" s="1512"/>
      <c r="R266" s="1502"/>
      <c r="S266" s="1502"/>
      <c r="T266" s="1502"/>
      <c r="U266" s="1503"/>
      <c r="V266" s="972"/>
      <c r="W266" s="972"/>
      <c r="X266" s="972"/>
      <c r="Y266" s="972"/>
      <c r="Z266" s="972"/>
      <c r="AA266" s="972"/>
      <c r="AB266" s="972"/>
      <c r="AC266" s="972"/>
      <c r="AD266" s="972"/>
      <c r="AE266" s="969"/>
      <c r="AF266" s="969"/>
      <c r="AG266" s="969"/>
      <c r="AH266" s="952">
        <f t="shared" si="4"/>
        <v>0</v>
      </c>
    </row>
    <row r="267" spans="1:34" ht="16.149999999999999" customHeight="1">
      <c r="A267" s="1789"/>
      <c r="B267" s="1796"/>
      <c r="C267" s="1506" t="s">
        <v>4447</v>
      </c>
      <c r="D267" s="1512"/>
      <c r="E267" s="1512"/>
      <c r="F267" s="1502"/>
      <c r="G267" s="1502"/>
      <c r="H267" s="1502"/>
      <c r="I267" s="1502"/>
      <c r="J267" s="1502"/>
      <c r="K267" s="1502"/>
      <c r="L267" s="1502"/>
      <c r="M267" s="1502"/>
      <c r="N267" s="1502"/>
      <c r="O267" s="1503"/>
      <c r="P267" s="1502"/>
      <c r="Q267" s="1512"/>
      <c r="R267" s="1502"/>
      <c r="S267" s="1502"/>
      <c r="T267" s="1502"/>
      <c r="U267" s="1503"/>
      <c r="V267" s="972"/>
      <c r="W267" s="972"/>
      <c r="X267" s="972"/>
      <c r="Y267" s="972"/>
      <c r="Z267" s="972"/>
      <c r="AA267" s="972"/>
      <c r="AB267" s="972"/>
      <c r="AC267" s="972"/>
      <c r="AD267" s="972"/>
      <c r="AE267" s="969"/>
      <c r="AF267" s="969"/>
      <c r="AG267" s="969"/>
      <c r="AH267" s="952">
        <f t="shared" si="4"/>
        <v>0</v>
      </c>
    </row>
    <row r="268" spans="1:34" ht="16.149999999999999" customHeight="1">
      <c r="A268" s="1789"/>
      <c r="B268" s="1796"/>
      <c r="C268" s="1506" t="s">
        <v>4448</v>
      </c>
      <c r="D268" s="1512"/>
      <c r="E268" s="1512"/>
      <c r="F268" s="1502"/>
      <c r="G268" s="1502"/>
      <c r="H268" s="1502"/>
      <c r="I268" s="1502"/>
      <c r="J268" s="1502"/>
      <c r="K268" s="1502"/>
      <c r="L268" s="1502"/>
      <c r="M268" s="1502"/>
      <c r="N268" s="1502"/>
      <c r="O268" s="1503"/>
      <c r="P268" s="1502"/>
      <c r="Q268" s="1512"/>
      <c r="R268" s="1502"/>
      <c r="S268" s="1502"/>
      <c r="T268" s="1502"/>
      <c r="U268" s="1503"/>
      <c r="V268" s="972"/>
      <c r="W268" s="972"/>
      <c r="X268" s="972"/>
      <c r="Y268" s="972"/>
      <c r="Z268" s="972"/>
      <c r="AA268" s="972"/>
      <c r="AB268" s="972"/>
      <c r="AC268" s="972"/>
      <c r="AD268" s="972"/>
      <c r="AE268" s="969"/>
      <c r="AF268" s="969"/>
      <c r="AG268" s="969"/>
      <c r="AH268" s="952">
        <f t="shared" si="4"/>
        <v>0</v>
      </c>
    </row>
    <row r="269" spans="1:34" ht="16.149999999999999" customHeight="1">
      <c r="A269" s="1789"/>
      <c r="B269" s="1796"/>
      <c r="C269" s="1506" t="s">
        <v>4449</v>
      </c>
      <c r="D269" s="1512"/>
      <c r="E269" s="1512"/>
      <c r="F269" s="1502"/>
      <c r="G269" s="1502"/>
      <c r="H269" s="1502"/>
      <c r="I269" s="1502"/>
      <c r="J269" s="1502"/>
      <c r="K269" s="1502"/>
      <c r="L269" s="1502"/>
      <c r="M269" s="1502"/>
      <c r="N269" s="1502"/>
      <c r="O269" s="1503"/>
      <c r="P269" s="1502"/>
      <c r="Q269" s="1512"/>
      <c r="R269" s="1502"/>
      <c r="S269" s="1502"/>
      <c r="T269" s="1502"/>
      <c r="U269" s="1503"/>
      <c r="V269" s="972"/>
      <c r="W269" s="972"/>
      <c r="X269" s="972"/>
      <c r="Y269" s="972"/>
      <c r="Z269" s="972"/>
      <c r="AA269" s="972"/>
      <c r="AB269" s="972"/>
      <c r="AC269" s="972"/>
      <c r="AD269" s="972"/>
      <c r="AE269" s="969"/>
      <c r="AF269" s="969"/>
      <c r="AG269" s="969"/>
      <c r="AH269" s="952">
        <f t="shared" si="4"/>
        <v>0</v>
      </c>
    </row>
    <row r="270" spans="1:34" ht="16.149999999999999" customHeight="1">
      <c r="A270" s="1789"/>
      <c r="B270" s="1796"/>
      <c r="C270" s="1506" t="s">
        <v>4457</v>
      </c>
      <c r="D270" s="1512"/>
      <c r="E270" s="1512"/>
      <c r="F270" s="1502"/>
      <c r="G270" s="1502"/>
      <c r="H270" s="1502"/>
      <c r="I270" s="1502"/>
      <c r="J270" s="1502"/>
      <c r="K270" s="1502"/>
      <c r="L270" s="1502"/>
      <c r="M270" s="1502"/>
      <c r="N270" s="1502"/>
      <c r="O270" s="1503"/>
      <c r="P270" s="1502"/>
      <c r="Q270" s="1512"/>
      <c r="R270" s="1502"/>
      <c r="S270" s="1502"/>
      <c r="T270" s="1502"/>
      <c r="U270" s="1503"/>
      <c r="V270" s="972"/>
      <c r="W270" s="972"/>
      <c r="X270" s="972"/>
      <c r="Y270" s="972"/>
      <c r="Z270" s="972"/>
      <c r="AA270" s="972"/>
      <c r="AB270" s="972"/>
      <c r="AC270" s="972"/>
      <c r="AD270" s="972"/>
      <c r="AE270" s="969"/>
      <c r="AF270" s="969"/>
      <c r="AG270" s="969"/>
      <c r="AH270" s="952">
        <f t="shared" si="4"/>
        <v>0</v>
      </c>
    </row>
    <row r="271" spans="1:34" ht="16.149999999999999" customHeight="1">
      <c r="A271" s="1789"/>
      <c r="B271" s="1797"/>
      <c r="C271" s="1510" t="s">
        <v>4458</v>
      </c>
      <c r="D271" s="1512"/>
      <c r="E271" s="1512"/>
      <c r="F271" s="1502"/>
      <c r="G271" s="1502"/>
      <c r="H271" s="1502"/>
      <c r="I271" s="1502"/>
      <c r="J271" s="1502"/>
      <c r="K271" s="1502"/>
      <c r="L271" s="1502"/>
      <c r="M271" s="1502"/>
      <c r="N271" s="1502"/>
      <c r="O271" s="1503"/>
      <c r="P271" s="1502"/>
      <c r="Q271" s="1512"/>
      <c r="R271" s="1502"/>
      <c r="S271" s="1502"/>
      <c r="T271" s="1502"/>
      <c r="U271" s="1503"/>
      <c r="V271" s="972"/>
      <c r="W271" s="972"/>
      <c r="X271" s="972"/>
      <c r="Y271" s="972"/>
      <c r="Z271" s="972"/>
      <c r="AA271" s="972"/>
      <c r="AB271" s="972"/>
      <c r="AC271" s="972"/>
      <c r="AD271" s="972"/>
      <c r="AE271" s="969"/>
      <c r="AF271" s="969"/>
      <c r="AG271" s="969"/>
      <c r="AH271" s="952">
        <f t="shared" si="4"/>
        <v>0</v>
      </c>
    </row>
    <row r="272" spans="1:34" ht="16.149999999999999" customHeight="1">
      <c r="A272" s="1789"/>
      <c r="B272" s="1795" t="s">
        <v>3292</v>
      </c>
      <c r="C272" s="1250" t="s">
        <v>4145</v>
      </c>
      <c r="D272" s="1512"/>
      <c r="E272" s="1512"/>
      <c r="F272" s="1502"/>
      <c r="G272" s="1502"/>
      <c r="H272" s="1511"/>
      <c r="I272" s="1511"/>
      <c r="J272" s="1511"/>
      <c r="K272" s="1511"/>
      <c r="L272" s="1502"/>
      <c r="M272" s="1502"/>
      <c r="N272" s="1502"/>
      <c r="O272" s="1503"/>
      <c r="P272" s="1502"/>
      <c r="Q272" s="1512"/>
      <c r="R272" s="1502"/>
      <c r="S272" s="1502"/>
      <c r="T272" s="1502"/>
      <c r="U272" s="1503"/>
      <c r="V272" s="972"/>
      <c r="W272" s="972"/>
      <c r="X272" s="972"/>
      <c r="Y272" s="972"/>
      <c r="Z272" s="972"/>
      <c r="AA272" s="972"/>
      <c r="AB272" s="972"/>
      <c r="AC272" s="972"/>
      <c r="AD272" s="972"/>
      <c r="AE272" s="969"/>
      <c r="AF272" s="969"/>
      <c r="AG272" s="969"/>
      <c r="AH272" s="952">
        <f t="shared" si="4"/>
        <v>0</v>
      </c>
    </row>
    <row r="273" spans="1:34" ht="16.149999999999999" customHeight="1">
      <c r="A273" s="1789"/>
      <c r="B273" s="1796"/>
      <c r="C273" s="1506" t="s">
        <v>3801</v>
      </c>
      <c r="D273" s="1512"/>
      <c r="E273" s="1512"/>
      <c r="F273" s="1502"/>
      <c r="G273" s="1502"/>
      <c r="H273" s="1511"/>
      <c r="I273" s="1511"/>
      <c r="J273" s="1511"/>
      <c r="K273" s="1511"/>
      <c r="L273" s="1502"/>
      <c r="M273" s="1502"/>
      <c r="N273" s="1502"/>
      <c r="O273" s="1503"/>
      <c r="P273" s="1502"/>
      <c r="Q273" s="1512"/>
      <c r="R273" s="1502"/>
      <c r="S273" s="1502"/>
      <c r="T273" s="1502"/>
      <c r="U273" s="1503"/>
      <c r="V273" s="972"/>
      <c r="W273" s="972"/>
      <c r="X273" s="972"/>
      <c r="Y273" s="972"/>
      <c r="Z273" s="972"/>
      <c r="AA273" s="972"/>
      <c r="AB273" s="972"/>
      <c r="AC273" s="972"/>
      <c r="AD273" s="972"/>
      <c r="AE273" s="969"/>
      <c r="AF273" s="969"/>
      <c r="AG273" s="969"/>
      <c r="AH273" s="952">
        <f t="shared" si="4"/>
        <v>0</v>
      </c>
    </row>
    <row r="274" spans="1:34" ht="16.149999999999999" customHeight="1">
      <c r="A274" s="1789"/>
      <c r="B274" s="1796"/>
      <c r="C274" s="1506" t="s">
        <v>3802</v>
      </c>
      <c r="D274" s="1512"/>
      <c r="E274" s="1512"/>
      <c r="F274" s="1502"/>
      <c r="G274" s="1502"/>
      <c r="H274" s="1511"/>
      <c r="I274" s="1511"/>
      <c r="J274" s="1511"/>
      <c r="K274" s="1511"/>
      <c r="L274" s="1502"/>
      <c r="M274" s="1502"/>
      <c r="N274" s="1502"/>
      <c r="O274" s="1503"/>
      <c r="P274" s="1502"/>
      <c r="Q274" s="1512"/>
      <c r="R274" s="1502"/>
      <c r="S274" s="1502"/>
      <c r="T274" s="1502"/>
      <c r="U274" s="1503"/>
      <c r="V274" s="972"/>
      <c r="W274" s="972"/>
      <c r="X274" s="972"/>
      <c r="Y274" s="972"/>
      <c r="Z274" s="972"/>
      <c r="AA274" s="972"/>
      <c r="AB274" s="972"/>
      <c r="AC274" s="972"/>
      <c r="AD274" s="972"/>
      <c r="AE274" s="969"/>
      <c r="AF274" s="969"/>
      <c r="AG274" s="969"/>
      <c r="AH274" s="952">
        <f t="shared" si="4"/>
        <v>0</v>
      </c>
    </row>
    <row r="275" spans="1:34" ht="16.149999999999999" customHeight="1">
      <c r="A275" s="1789"/>
      <c r="B275" s="1796"/>
      <c r="C275" s="1506" t="s">
        <v>4446</v>
      </c>
      <c r="D275" s="1512"/>
      <c r="E275" s="1512"/>
      <c r="F275" s="1502"/>
      <c r="G275" s="1502"/>
      <c r="H275" s="1511"/>
      <c r="I275" s="1511"/>
      <c r="J275" s="1511"/>
      <c r="K275" s="1511"/>
      <c r="L275" s="1502"/>
      <c r="M275" s="1502"/>
      <c r="N275" s="1502"/>
      <c r="O275" s="1503"/>
      <c r="P275" s="1502"/>
      <c r="Q275" s="1512"/>
      <c r="R275" s="1502"/>
      <c r="S275" s="1502"/>
      <c r="T275" s="1502"/>
      <c r="U275" s="1503"/>
      <c r="V275" s="972"/>
      <c r="W275" s="972"/>
      <c r="X275" s="972"/>
      <c r="Y275" s="972"/>
      <c r="Z275" s="972"/>
      <c r="AA275" s="972"/>
      <c r="AB275" s="972"/>
      <c r="AC275" s="972"/>
      <c r="AD275" s="972"/>
      <c r="AE275" s="969"/>
      <c r="AF275" s="969"/>
      <c r="AG275" s="969"/>
      <c r="AH275" s="952">
        <f t="shared" si="4"/>
        <v>0</v>
      </c>
    </row>
    <row r="276" spans="1:34" ht="16.149999999999999" customHeight="1">
      <c r="A276" s="1789"/>
      <c r="B276" s="1796"/>
      <c r="C276" s="1506" t="s">
        <v>4447</v>
      </c>
      <c r="D276" s="1512"/>
      <c r="E276" s="1512"/>
      <c r="F276" s="1502"/>
      <c r="G276" s="1502"/>
      <c r="H276" s="1511"/>
      <c r="I276" s="1511"/>
      <c r="J276" s="1511"/>
      <c r="K276" s="1511"/>
      <c r="L276" s="1502"/>
      <c r="M276" s="1502"/>
      <c r="N276" s="1502"/>
      <c r="O276" s="1503"/>
      <c r="P276" s="1502"/>
      <c r="Q276" s="1512"/>
      <c r="R276" s="1502"/>
      <c r="S276" s="1502"/>
      <c r="T276" s="1502"/>
      <c r="U276" s="1503"/>
      <c r="V276" s="972"/>
      <c r="W276" s="972"/>
      <c r="X276" s="972"/>
      <c r="Y276" s="972"/>
      <c r="Z276" s="972"/>
      <c r="AA276" s="972"/>
      <c r="AB276" s="972"/>
      <c r="AC276" s="972"/>
      <c r="AD276" s="972"/>
      <c r="AE276" s="969"/>
      <c r="AF276" s="969"/>
      <c r="AG276" s="969"/>
      <c r="AH276" s="952">
        <f t="shared" si="4"/>
        <v>0</v>
      </c>
    </row>
    <row r="277" spans="1:34" ht="16.149999999999999" customHeight="1">
      <c r="A277" s="1789"/>
      <c r="B277" s="1796"/>
      <c r="C277" s="1506" t="s">
        <v>4448</v>
      </c>
      <c r="D277" s="1512"/>
      <c r="E277" s="1512"/>
      <c r="F277" s="1502"/>
      <c r="G277" s="1502"/>
      <c r="H277" s="1511"/>
      <c r="I277" s="1511"/>
      <c r="J277" s="1511"/>
      <c r="K277" s="1511"/>
      <c r="L277" s="1502"/>
      <c r="M277" s="1502"/>
      <c r="N277" s="1502"/>
      <c r="O277" s="1503"/>
      <c r="P277" s="1502"/>
      <c r="Q277" s="1512"/>
      <c r="R277" s="1502"/>
      <c r="S277" s="1502"/>
      <c r="T277" s="1502"/>
      <c r="U277" s="1503"/>
      <c r="V277" s="972"/>
      <c r="W277" s="972"/>
      <c r="X277" s="972"/>
      <c r="Y277" s="972"/>
      <c r="Z277" s="972"/>
      <c r="AA277" s="972"/>
      <c r="AB277" s="972"/>
      <c r="AC277" s="972"/>
      <c r="AD277" s="972"/>
      <c r="AE277" s="969"/>
      <c r="AF277" s="969"/>
      <c r="AG277" s="969"/>
      <c r="AH277" s="952">
        <f t="shared" si="4"/>
        <v>0</v>
      </c>
    </row>
    <row r="278" spans="1:34" ht="16.149999999999999" customHeight="1">
      <c r="A278" s="1789"/>
      <c r="B278" s="1796"/>
      <c r="C278" s="1506" t="s">
        <v>4449</v>
      </c>
      <c r="D278" s="1512"/>
      <c r="E278" s="1512"/>
      <c r="F278" s="1502"/>
      <c r="G278" s="1502"/>
      <c r="H278" s="1511"/>
      <c r="I278" s="1511"/>
      <c r="J278" s="1511"/>
      <c r="K278" s="1511"/>
      <c r="L278" s="1502"/>
      <c r="M278" s="1502"/>
      <c r="N278" s="1502"/>
      <c r="O278" s="1503"/>
      <c r="P278" s="1502"/>
      <c r="Q278" s="1512"/>
      <c r="R278" s="1502"/>
      <c r="S278" s="1502"/>
      <c r="T278" s="1502"/>
      <c r="U278" s="1503"/>
      <c r="V278" s="972"/>
      <c r="W278" s="972"/>
      <c r="X278" s="972"/>
      <c r="Y278" s="972"/>
      <c r="Z278" s="972"/>
      <c r="AA278" s="972"/>
      <c r="AB278" s="972"/>
      <c r="AC278" s="972"/>
      <c r="AD278" s="972"/>
      <c r="AE278" s="969"/>
      <c r="AF278" s="969"/>
      <c r="AG278" s="969"/>
      <c r="AH278" s="952">
        <f t="shared" si="4"/>
        <v>0</v>
      </c>
    </row>
    <row r="279" spans="1:34" ht="16.149999999999999" customHeight="1">
      <c r="A279" s="1789"/>
      <c r="B279" s="1796"/>
      <c r="C279" s="1506" t="s">
        <v>4457</v>
      </c>
      <c r="D279" s="1512"/>
      <c r="E279" s="1512"/>
      <c r="F279" s="1502"/>
      <c r="G279" s="1502"/>
      <c r="H279" s="1511"/>
      <c r="I279" s="1511"/>
      <c r="J279" s="1511"/>
      <c r="K279" s="1511"/>
      <c r="L279" s="1502"/>
      <c r="M279" s="1502"/>
      <c r="N279" s="1502"/>
      <c r="O279" s="1503"/>
      <c r="P279" s="1502"/>
      <c r="Q279" s="1512"/>
      <c r="R279" s="1502"/>
      <c r="S279" s="1502"/>
      <c r="T279" s="1502"/>
      <c r="U279" s="1503"/>
      <c r="V279" s="972"/>
      <c r="W279" s="972"/>
      <c r="X279" s="972"/>
      <c r="Y279" s="972"/>
      <c r="Z279" s="972"/>
      <c r="AA279" s="972"/>
      <c r="AB279" s="972"/>
      <c r="AC279" s="972"/>
      <c r="AD279" s="972"/>
      <c r="AE279" s="969"/>
      <c r="AF279" s="969"/>
      <c r="AG279" s="969"/>
      <c r="AH279" s="952">
        <f t="shared" si="4"/>
        <v>0</v>
      </c>
    </row>
    <row r="280" spans="1:34" ht="16.149999999999999" customHeight="1">
      <c r="A280" s="1789"/>
      <c r="B280" s="1797"/>
      <c r="C280" s="1510" t="s">
        <v>4458</v>
      </c>
      <c r="D280" s="1512"/>
      <c r="E280" s="1512"/>
      <c r="F280" s="1502"/>
      <c r="G280" s="1502"/>
      <c r="H280" s="1511"/>
      <c r="I280" s="1511"/>
      <c r="J280" s="1511"/>
      <c r="K280" s="1511"/>
      <c r="L280" s="1502"/>
      <c r="M280" s="1502"/>
      <c r="N280" s="1502"/>
      <c r="O280" s="1503"/>
      <c r="P280" s="1502"/>
      <c r="Q280" s="1512"/>
      <c r="R280" s="1502"/>
      <c r="S280" s="1502"/>
      <c r="T280" s="1502"/>
      <c r="U280" s="1503"/>
      <c r="V280" s="972"/>
      <c r="W280" s="972"/>
      <c r="X280" s="972"/>
      <c r="Y280" s="972"/>
      <c r="Z280" s="972"/>
      <c r="AA280" s="972"/>
      <c r="AB280" s="972"/>
      <c r="AC280" s="972"/>
      <c r="AD280" s="972"/>
      <c r="AE280" s="969"/>
      <c r="AF280" s="969"/>
      <c r="AG280" s="969"/>
      <c r="AH280" s="952">
        <f t="shared" si="4"/>
        <v>0</v>
      </c>
    </row>
    <row r="281" spans="1:34" ht="16.149999999999999" customHeight="1">
      <c r="A281" s="1789"/>
      <c r="B281" s="1798" t="s">
        <v>4643</v>
      </c>
      <c r="C281" s="1250" t="s">
        <v>4145</v>
      </c>
      <c r="D281" s="1512"/>
      <c r="E281" s="1512"/>
      <c r="F281" s="1502"/>
      <c r="G281" s="1502"/>
      <c r="H281" s="1511"/>
      <c r="I281" s="1511"/>
      <c r="J281" s="1511"/>
      <c r="K281" s="1511"/>
      <c r="L281" s="1502"/>
      <c r="M281" s="1502"/>
      <c r="N281" s="1502"/>
      <c r="O281" s="1503"/>
      <c r="P281" s="1502"/>
      <c r="Q281" s="1512"/>
      <c r="R281" s="1502"/>
      <c r="S281" s="1502"/>
      <c r="T281" s="1502"/>
      <c r="U281" s="1503"/>
      <c r="V281" s="972"/>
      <c r="W281" s="972"/>
      <c r="X281" s="972"/>
      <c r="Y281" s="972"/>
      <c r="Z281" s="972"/>
      <c r="AA281" s="972"/>
      <c r="AB281" s="972"/>
      <c r="AC281" s="972"/>
      <c r="AD281" s="972"/>
      <c r="AE281" s="969"/>
      <c r="AF281" s="969"/>
      <c r="AG281" s="969"/>
      <c r="AH281" s="952">
        <f t="shared" si="4"/>
        <v>0</v>
      </c>
    </row>
    <row r="282" spans="1:34" ht="16.149999999999999" customHeight="1">
      <c r="A282" s="1789"/>
      <c r="B282" s="1799"/>
      <c r="C282" s="1506" t="s">
        <v>3801</v>
      </c>
      <c r="D282" s="1512"/>
      <c r="E282" s="1512"/>
      <c r="F282" s="1502"/>
      <c r="G282" s="1502"/>
      <c r="H282" s="1511"/>
      <c r="I282" s="1511"/>
      <c r="J282" s="1511"/>
      <c r="K282" s="1511"/>
      <c r="L282" s="1502"/>
      <c r="M282" s="1502"/>
      <c r="N282" s="1502"/>
      <c r="O282" s="1503"/>
      <c r="P282" s="1502"/>
      <c r="Q282" s="1512"/>
      <c r="R282" s="1502"/>
      <c r="S282" s="1502"/>
      <c r="T282" s="1502"/>
      <c r="U282" s="1503"/>
      <c r="V282" s="972"/>
      <c r="W282" s="972"/>
      <c r="X282" s="972"/>
      <c r="Y282" s="972"/>
      <c r="Z282" s="972"/>
      <c r="AA282" s="972"/>
      <c r="AB282" s="972"/>
      <c r="AC282" s="972"/>
      <c r="AD282" s="972"/>
      <c r="AE282" s="969"/>
      <c r="AF282" s="969"/>
      <c r="AG282" s="969"/>
      <c r="AH282" s="952">
        <f t="shared" si="4"/>
        <v>0</v>
      </c>
    </row>
    <row r="283" spans="1:34" ht="16.149999999999999" customHeight="1">
      <c r="A283" s="1789"/>
      <c r="B283" s="1799"/>
      <c r="C283" s="1506" t="s">
        <v>3802</v>
      </c>
      <c r="D283" s="1512"/>
      <c r="E283" s="1512"/>
      <c r="F283" s="1502"/>
      <c r="G283" s="1502"/>
      <c r="H283" s="1511"/>
      <c r="I283" s="1511"/>
      <c r="J283" s="1511"/>
      <c r="K283" s="1511"/>
      <c r="L283" s="1502"/>
      <c r="M283" s="1502"/>
      <c r="N283" s="1502"/>
      <c r="O283" s="1503"/>
      <c r="P283" s="1502"/>
      <c r="Q283" s="1512"/>
      <c r="R283" s="1502"/>
      <c r="S283" s="1502"/>
      <c r="T283" s="1502"/>
      <c r="U283" s="1503"/>
      <c r="V283" s="972"/>
      <c r="W283" s="972"/>
      <c r="X283" s="972"/>
      <c r="Y283" s="972"/>
      <c r="Z283" s="972"/>
      <c r="AA283" s="972"/>
      <c r="AB283" s="972"/>
      <c r="AC283" s="972"/>
      <c r="AD283" s="972"/>
      <c r="AE283" s="969"/>
      <c r="AF283" s="969"/>
      <c r="AG283" s="969"/>
      <c r="AH283" s="952">
        <f t="shared" si="4"/>
        <v>0</v>
      </c>
    </row>
    <row r="284" spans="1:34" ht="16.149999999999999" customHeight="1">
      <c r="A284" s="1789"/>
      <c r="B284" s="1799"/>
      <c r="C284" s="1506" t="s">
        <v>4446</v>
      </c>
      <c r="D284" s="1512"/>
      <c r="E284" s="1512"/>
      <c r="F284" s="1502"/>
      <c r="G284" s="1502"/>
      <c r="H284" s="1511"/>
      <c r="I284" s="1511"/>
      <c r="J284" s="1511"/>
      <c r="K284" s="1511"/>
      <c r="L284" s="1502"/>
      <c r="M284" s="1502"/>
      <c r="N284" s="1502"/>
      <c r="O284" s="1503"/>
      <c r="P284" s="1502"/>
      <c r="Q284" s="1512"/>
      <c r="R284" s="1502"/>
      <c r="S284" s="1502"/>
      <c r="T284" s="1502"/>
      <c r="U284" s="1503"/>
      <c r="V284" s="972"/>
      <c r="W284" s="972"/>
      <c r="X284" s="972"/>
      <c r="Y284" s="972"/>
      <c r="Z284" s="972"/>
      <c r="AA284" s="972"/>
      <c r="AB284" s="972"/>
      <c r="AC284" s="972"/>
      <c r="AD284" s="972"/>
      <c r="AE284" s="969"/>
      <c r="AF284" s="969"/>
      <c r="AG284" s="969"/>
      <c r="AH284" s="952">
        <f t="shared" si="4"/>
        <v>0</v>
      </c>
    </row>
    <row r="285" spans="1:34" ht="16.149999999999999" customHeight="1">
      <c r="A285" s="1789"/>
      <c r="B285" s="1799"/>
      <c r="C285" s="1506" t="s">
        <v>4447</v>
      </c>
      <c r="D285" s="1512"/>
      <c r="E285" s="1512"/>
      <c r="F285" s="1502"/>
      <c r="G285" s="1502"/>
      <c r="H285" s="1511"/>
      <c r="I285" s="1511"/>
      <c r="J285" s="1511"/>
      <c r="K285" s="1511"/>
      <c r="L285" s="1502"/>
      <c r="M285" s="1502"/>
      <c r="N285" s="1502"/>
      <c r="O285" s="1503"/>
      <c r="P285" s="1502"/>
      <c r="Q285" s="1512"/>
      <c r="R285" s="1502"/>
      <c r="S285" s="1502"/>
      <c r="T285" s="1502"/>
      <c r="U285" s="1503"/>
      <c r="V285" s="972"/>
      <c r="W285" s="972"/>
      <c r="X285" s="972"/>
      <c r="Y285" s="972"/>
      <c r="Z285" s="972"/>
      <c r="AA285" s="972"/>
      <c r="AB285" s="972"/>
      <c r="AC285" s="972"/>
      <c r="AD285" s="972"/>
      <c r="AE285" s="969"/>
      <c r="AF285" s="969"/>
      <c r="AG285" s="969"/>
      <c r="AH285" s="952">
        <f t="shared" si="4"/>
        <v>0</v>
      </c>
    </row>
    <row r="286" spans="1:34" ht="16.149999999999999" customHeight="1">
      <c r="A286" s="1789"/>
      <c r="B286" s="1799"/>
      <c r="C286" s="1506" t="s">
        <v>4448</v>
      </c>
      <c r="D286" s="1512"/>
      <c r="E286" s="1512"/>
      <c r="F286" s="1502"/>
      <c r="G286" s="1502"/>
      <c r="H286" s="1511"/>
      <c r="I286" s="1511"/>
      <c r="J286" s="1511"/>
      <c r="K286" s="1511"/>
      <c r="L286" s="1502"/>
      <c r="M286" s="1502"/>
      <c r="N286" s="1502"/>
      <c r="O286" s="1503"/>
      <c r="P286" s="1502"/>
      <c r="Q286" s="1512"/>
      <c r="R286" s="1502"/>
      <c r="S286" s="1502"/>
      <c r="T286" s="1502"/>
      <c r="U286" s="1503"/>
      <c r="V286" s="972"/>
      <c r="W286" s="972"/>
      <c r="X286" s="972"/>
      <c r="Y286" s="972"/>
      <c r="Z286" s="972"/>
      <c r="AA286" s="972"/>
      <c r="AB286" s="972"/>
      <c r="AC286" s="972"/>
      <c r="AD286" s="972"/>
      <c r="AE286" s="969"/>
      <c r="AF286" s="969"/>
      <c r="AG286" s="969"/>
      <c r="AH286" s="952">
        <f t="shared" si="4"/>
        <v>0</v>
      </c>
    </row>
    <row r="287" spans="1:34" ht="16.149999999999999" customHeight="1">
      <c r="A287" s="1789"/>
      <c r="B287" s="1799"/>
      <c r="C287" s="1506" t="s">
        <v>4449</v>
      </c>
      <c r="D287" s="1512"/>
      <c r="E287" s="1512"/>
      <c r="F287" s="1502"/>
      <c r="G287" s="1502"/>
      <c r="H287" s="1511"/>
      <c r="I287" s="1511"/>
      <c r="J287" s="1511"/>
      <c r="K287" s="1511"/>
      <c r="L287" s="1502"/>
      <c r="M287" s="1502"/>
      <c r="N287" s="1502"/>
      <c r="O287" s="1503"/>
      <c r="P287" s="1502"/>
      <c r="Q287" s="1512"/>
      <c r="R287" s="1502"/>
      <c r="S287" s="1502"/>
      <c r="T287" s="1502"/>
      <c r="U287" s="1503"/>
      <c r="V287" s="972"/>
      <c r="W287" s="972"/>
      <c r="X287" s="972"/>
      <c r="Y287" s="972"/>
      <c r="Z287" s="972"/>
      <c r="AA287" s="972"/>
      <c r="AB287" s="972"/>
      <c r="AC287" s="972"/>
      <c r="AD287" s="972"/>
      <c r="AE287" s="969"/>
      <c r="AF287" s="969"/>
      <c r="AG287" s="969"/>
      <c r="AH287" s="952">
        <f t="shared" si="4"/>
        <v>0</v>
      </c>
    </row>
    <row r="288" spans="1:34" ht="16.149999999999999" customHeight="1">
      <c r="A288" s="1789"/>
      <c r="B288" s="1799"/>
      <c r="C288" s="1506" t="s">
        <v>4457</v>
      </c>
      <c r="D288" s="1512"/>
      <c r="E288" s="1512"/>
      <c r="F288" s="1502"/>
      <c r="G288" s="1502"/>
      <c r="H288" s="1511"/>
      <c r="I288" s="1511"/>
      <c r="J288" s="1511"/>
      <c r="K288" s="1511"/>
      <c r="L288" s="1502"/>
      <c r="M288" s="1502"/>
      <c r="N288" s="1502"/>
      <c r="O288" s="1503"/>
      <c r="P288" s="1502"/>
      <c r="Q288" s="1512"/>
      <c r="R288" s="1502"/>
      <c r="S288" s="1502"/>
      <c r="T288" s="1502"/>
      <c r="U288" s="1503"/>
      <c r="V288" s="972"/>
      <c r="W288" s="972"/>
      <c r="X288" s="972"/>
      <c r="Y288" s="972"/>
      <c r="Z288" s="972"/>
      <c r="AA288" s="972"/>
      <c r="AB288" s="972"/>
      <c r="AC288" s="972"/>
      <c r="AD288" s="972"/>
      <c r="AE288" s="969"/>
      <c r="AF288" s="969"/>
      <c r="AG288" s="969"/>
      <c r="AH288" s="952">
        <f t="shared" si="4"/>
        <v>0</v>
      </c>
    </row>
    <row r="289" spans="1:34" ht="16.149999999999999" customHeight="1">
      <c r="A289" s="1789"/>
      <c r="B289" s="1800"/>
      <c r="C289" s="1510" t="s">
        <v>4458</v>
      </c>
      <c r="D289" s="1512"/>
      <c r="E289" s="1512"/>
      <c r="F289" s="1502"/>
      <c r="G289" s="1502"/>
      <c r="H289" s="1511"/>
      <c r="I289" s="1511"/>
      <c r="J289" s="1511"/>
      <c r="K289" s="1511"/>
      <c r="L289" s="1502"/>
      <c r="M289" s="1502"/>
      <c r="N289" s="1502"/>
      <c r="O289" s="1503"/>
      <c r="P289" s="1502"/>
      <c r="Q289" s="1512"/>
      <c r="R289" s="1502"/>
      <c r="S289" s="1502"/>
      <c r="T289" s="1502"/>
      <c r="U289" s="1503"/>
      <c r="V289" s="972"/>
      <c r="W289" s="972"/>
      <c r="X289" s="972"/>
      <c r="Y289" s="972"/>
      <c r="Z289" s="972"/>
      <c r="AA289" s="972"/>
      <c r="AB289" s="972"/>
      <c r="AC289" s="972"/>
      <c r="AD289" s="972"/>
      <c r="AE289" s="969"/>
      <c r="AF289" s="969"/>
      <c r="AG289" s="969"/>
      <c r="AH289" s="952">
        <f t="shared" si="4"/>
        <v>0</v>
      </c>
    </row>
    <row r="290" spans="1:34" ht="16.149999999999999" customHeight="1">
      <c r="A290" s="1789"/>
      <c r="B290" s="1788" t="s">
        <v>79</v>
      </c>
      <c r="C290" s="1250" t="s">
        <v>4145</v>
      </c>
      <c r="D290" s="1512"/>
      <c r="E290" s="1512"/>
      <c r="F290" s="1502"/>
      <c r="G290" s="1502"/>
      <c r="H290" s="1511"/>
      <c r="I290" s="1511"/>
      <c r="J290" s="1511"/>
      <c r="K290" s="1511"/>
      <c r="L290" s="1502"/>
      <c r="M290" s="1502"/>
      <c r="N290" s="1502"/>
      <c r="O290" s="1503"/>
      <c r="P290" s="1502"/>
      <c r="Q290" s="1512"/>
      <c r="R290" s="1502"/>
      <c r="S290" s="1502"/>
      <c r="T290" s="1502"/>
      <c r="U290" s="1503"/>
      <c r="V290" s="972"/>
      <c r="W290" s="972"/>
      <c r="X290" s="972"/>
      <c r="Y290" s="972"/>
      <c r="Z290" s="972"/>
      <c r="AA290" s="972"/>
      <c r="AB290" s="972"/>
      <c r="AC290" s="972"/>
      <c r="AD290" s="972"/>
      <c r="AE290" s="969"/>
      <c r="AF290" s="969"/>
      <c r="AG290" s="969"/>
      <c r="AH290" s="952">
        <f t="shared" si="4"/>
        <v>0</v>
      </c>
    </row>
    <row r="291" spans="1:34" ht="16.149999999999999" customHeight="1">
      <c r="A291" s="1789"/>
      <c r="B291" s="1789"/>
      <c r="C291" s="1506" t="s">
        <v>3801</v>
      </c>
      <c r="D291" s="1512"/>
      <c r="E291" s="1512"/>
      <c r="F291" s="1502"/>
      <c r="G291" s="1502"/>
      <c r="H291" s="1511"/>
      <c r="I291" s="1511"/>
      <c r="J291" s="1511"/>
      <c r="K291" s="1511"/>
      <c r="L291" s="1502"/>
      <c r="M291" s="1502"/>
      <c r="N291" s="1502"/>
      <c r="O291" s="1503"/>
      <c r="P291" s="1502"/>
      <c r="Q291" s="1512"/>
      <c r="R291" s="1502"/>
      <c r="S291" s="1502"/>
      <c r="T291" s="1502"/>
      <c r="U291" s="1503"/>
      <c r="V291" s="972"/>
      <c r="W291" s="972"/>
      <c r="X291" s="972"/>
      <c r="Y291" s="972"/>
      <c r="Z291" s="972"/>
      <c r="AA291" s="972"/>
      <c r="AB291" s="972"/>
      <c r="AC291" s="972"/>
      <c r="AD291" s="972"/>
      <c r="AE291" s="969"/>
      <c r="AF291" s="969"/>
      <c r="AG291" s="969"/>
      <c r="AH291" s="952">
        <f t="shared" si="4"/>
        <v>0</v>
      </c>
    </row>
    <row r="292" spans="1:34" ht="16.149999999999999" customHeight="1">
      <c r="A292" s="1789"/>
      <c r="B292" s="1789"/>
      <c r="C292" s="1506" t="s">
        <v>3802</v>
      </c>
      <c r="D292" s="1512"/>
      <c r="E292" s="1512"/>
      <c r="F292" s="1502"/>
      <c r="G292" s="1502"/>
      <c r="H292" s="1511"/>
      <c r="I292" s="1511"/>
      <c r="J292" s="1511"/>
      <c r="K292" s="1511"/>
      <c r="L292" s="1502"/>
      <c r="M292" s="1502"/>
      <c r="N292" s="1502"/>
      <c r="O292" s="1503"/>
      <c r="P292" s="1502"/>
      <c r="Q292" s="1512"/>
      <c r="R292" s="1502"/>
      <c r="S292" s="1502"/>
      <c r="T292" s="1502"/>
      <c r="U292" s="1503"/>
      <c r="V292" s="972"/>
      <c r="W292" s="972"/>
      <c r="X292" s="972"/>
      <c r="Y292" s="972"/>
      <c r="Z292" s="972"/>
      <c r="AA292" s="972"/>
      <c r="AB292" s="972"/>
      <c r="AC292" s="972"/>
      <c r="AD292" s="972"/>
      <c r="AE292" s="969"/>
      <c r="AF292" s="969"/>
      <c r="AG292" s="969"/>
      <c r="AH292" s="952">
        <f t="shared" si="4"/>
        <v>0</v>
      </c>
    </row>
    <row r="293" spans="1:34" ht="16.149999999999999" customHeight="1">
      <c r="A293" s="1789"/>
      <c r="B293" s="1789"/>
      <c r="C293" s="1506" t="s">
        <v>4446</v>
      </c>
      <c r="D293" s="1512"/>
      <c r="E293" s="1512"/>
      <c r="F293" s="1502"/>
      <c r="G293" s="1502"/>
      <c r="H293" s="1511"/>
      <c r="I293" s="1511"/>
      <c r="J293" s="1511"/>
      <c r="K293" s="1511"/>
      <c r="L293" s="1502"/>
      <c r="M293" s="1502"/>
      <c r="N293" s="1502"/>
      <c r="O293" s="1503"/>
      <c r="P293" s="1502"/>
      <c r="Q293" s="1512"/>
      <c r="R293" s="1502"/>
      <c r="S293" s="1502"/>
      <c r="T293" s="1502"/>
      <c r="U293" s="1503"/>
      <c r="V293" s="972"/>
      <c r="W293" s="972"/>
      <c r="X293" s="972"/>
      <c r="Y293" s="972"/>
      <c r="Z293" s="972"/>
      <c r="AA293" s="972"/>
      <c r="AB293" s="972"/>
      <c r="AC293" s="972"/>
      <c r="AD293" s="972"/>
      <c r="AE293" s="969"/>
      <c r="AF293" s="969"/>
      <c r="AG293" s="969"/>
      <c r="AH293" s="952">
        <f t="shared" si="4"/>
        <v>0</v>
      </c>
    </row>
    <row r="294" spans="1:34" ht="16.149999999999999" customHeight="1">
      <c r="A294" s="1789"/>
      <c r="B294" s="1789"/>
      <c r="C294" s="1506" t="s">
        <v>4447</v>
      </c>
      <c r="D294" s="1512"/>
      <c r="E294" s="1512"/>
      <c r="F294" s="1502"/>
      <c r="G294" s="1502"/>
      <c r="H294" s="1511"/>
      <c r="I294" s="1511"/>
      <c r="J294" s="1511"/>
      <c r="K294" s="1511"/>
      <c r="L294" s="1502"/>
      <c r="M294" s="1502"/>
      <c r="N294" s="1502"/>
      <c r="O294" s="1503"/>
      <c r="P294" s="1502"/>
      <c r="Q294" s="1512"/>
      <c r="R294" s="1502"/>
      <c r="S294" s="1502"/>
      <c r="T294" s="1502"/>
      <c r="U294" s="1503"/>
      <c r="V294" s="972"/>
      <c r="W294" s="972"/>
      <c r="X294" s="972"/>
      <c r="Y294" s="972"/>
      <c r="Z294" s="972"/>
      <c r="AA294" s="972"/>
      <c r="AB294" s="972"/>
      <c r="AC294" s="972"/>
      <c r="AD294" s="972"/>
      <c r="AE294" s="969"/>
      <c r="AF294" s="969"/>
      <c r="AG294" s="969"/>
      <c r="AH294" s="952">
        <f t="shared" si="4"/>
        <v>0</v>
      </c>
    </row>
    <row r="295" spans="1:34" ht="16.149999999999999" customHeight="1">
      <c r="A295" s="1789"/>
      <c r="B295" s="1789"/>
      <c r="C295" s="1506" t="s">
        <v>4448</v>
      </c>
      <c r="D295" s="1512"/>
      <c r="E295" s="1512"/>
      <c r="F295" s="1502"/>
      <c r="G295" s="1502"/>
      <c r="H295" s="1511"/>
      <c r="I295" s="1511"/>
      <c r="J295" s="1511"/>
      <c r="K295" s="1511"/>
      <c r="L295" s="1502"/>
      <c r="M295" s="1502"/>
      <c r="N295" s="1502"/>
      <c r="O295" s="1503"/>
      <c r="P295" s="1502"/>
      <c r="Q295" s="1512"/>
      <c r="R295" s="1502"/>
      <c r="S295" s="1502"/>
      <c r="T295" s="1502"/>
      <c r="U295" s="1503"/>
      <c r="V295" s="972"/>
      <c r="W295" s="972"/>
      <c r="X295" s="972"/>
      <c r="Y295" s="972"/>
      <c r="Z295" s="972"/>
      <c r="AA295" s="972"/>
      <c r="AB295" s="972"/>
      <c r="AC295" s="972"/>
      <c r="AD295" s="972"/>
      <c r="AE295" s="969"/>
      <c r="AF295" s="969"/>
      <c r="AG295" s="969"/>
      <c r="AH295" s="952">
        <f t="shared" si="4"/>
        <v>0</v>
      </c>
    </row>
    <row r="296" spans="1:34" ht="16.149999999999999" customHeight="1">
      <c r="A296" s="1789"/>
      <c r="B296" s="1789"/>
      <c r="C296" s="1506" t="s">
        <v>4449</v>
      </c>
      <c r="D296" s="1512"/>
      <c r="E296" s="1512"/>
      <c r="F296" s="1502"/>
      <c r="G296" s="1502"/>
      <c r="H296" s="1511"/>
      <c r="I296" s="1511"/>
      <c r="J296" s="1511"/>
      <c r="K296" s="1511"/>
      <c r="L296" s="1502"/>
      <c r="M296" s="1502"/>
      <c r="N296" s="1502"/>
      <c r="O296" s="1503"/>
      <c r="P296" s="1502"/>
      <c r="Q296" s="1512"/>
      <c r="R296" s="1502"/>
      <c r="S296" s="1502"/>
      <c r="T296" s="1502"/>
      <c r="U296" s="1503"/>
      <c r="V296" s="972"/>
      <c r="W296" s="972"/>
      <c r="X296" s="972"/>
      <c r="Y296" s="972"/>
      <c r="Z296" s="972"/>
      <c r="AA296" s="972"/>
      <c r="AB296" s="972"/>
      <c r="AC296" s="972"/>
      <c r="AD296" s="972"/>
      <c r="AE296" s="969"/>
      <c r="AF296" s="969"/>
      <c r="AG296" s="969"/>
      <c r="AH296" s="952">
        <f t="shared" si="4"/>
        <v>0</v>
      </c>
    </row>
    <row r="297" spans="1:34" ht="16.149999999999999" customHeight="1">
      <c r="A297" s="1789"/>
      <c r="B297" s="1789"/>
      <c r="C297" s="1506" t="s">
        <v>4457</v>
      </c>
      <c r="D297" s="1512"/>
      <c r="E297" s="1512"/>
      <c r="F297" s="1502"/>
      <c r="G297" s="1502"/>
      <c r="H297" s="1511"/>
      <c r="I297" s="1511"/>
      <c r="J297" s="1511"/>
      <c r="K297" s="1511"/>
      <c r="L297" s="1502"/>
      <c r="M297" s="1502"/>
      <c r="N297" s="1502"/>
      <c r="O297" s="1503"/>
      <c r="P297" s="1502"/>
      <c r="Q297" s="1512"/>
      <c r="R297" s="1502"/>
      <c r="S297" s="1502"/>
      <c r="T297" s="1502"/>
      <c r="U297" s="1503"/>
      <c r="V297" s="972"/>
      <c r="W297" s="972"/>
      <c r="X297" s="972"/>
      <c r="Y297" s="972"/>
      <c r="Z297" s="972"/>
      <c r="AA297" s="972"/>
      <c r="AB297" s="972"/>
      <c r="AC297" s="972"/>
      <c r="AD297" s="972"/>
      <c r="AE297" s="969"/>
      <c r="AF297" s="969"/>
      <c r="AG297" s="969"/>
      <c r="AH297" s="952">
        <f t="shared" si="4"/>
        <v>0</v>
      </c>
    </row>
    <row r="298" spans="1:34" ht="16.149999999999999" customHeight="1">
      <c r="A298" s="1789"/>
      <c r="B298" s="1794"/>
      <c r="C298" s="1510" t="s">
        <v>4458</v>
      </c>
      <c r="D298" s="1512"/>
      <c r="E298" s="1512"/>
      <c r="F298" s="1502"/>
      <c r="G298" s="1502"/>
      <c r="H298" s="1511"/>
      <c r="I298" s="1511"/>
      <c r="J298" s="1511"/>
      <c r="K298" s="1511"/>
      <c r="L298" s="1502"/>
      <c r="M298" s="1502"/>
      <c r="N298" s="1502"/>
      <c r="O298" s="1503"/>
      <c r="P298" s="1502"/>
      <c r="Q298" s="1512"/>
      <c r="R298" s="1502"/>
      <c r="S298" s="1502"/>
      <c r="T298" s="1502"/>
      <c r="U298" s="1503"/>
      <c r="V298" s="972"/>
      <c r="W298" s="972"/>
      <c r="X298" s="972"/>
      <c r="Y298" s="972"/>
      <c r="Z298" s="972"/>
      <c r="AA298" s="972"/>
      <c r="AB298" s="972"/>
      <c r="AC298" s="972"/>
      <c r="AD298" s="972"/>
      <c r="AE298" s="969"/>
      <c r="AF298" s="969"/>
      <c r="AG298" s="969"/>
      <c r="AH298" s="952">
        <f t="shared" si="4"/>
        <v>0</v>
      </c>
    </row>
    <row r="299" spans="1:34" ht="16.149999999999999" customHeight="1">
      <c r="A299" s="1789"/>
      <c r="B299" s="1788" t="s">
        <v>3322</v>
      </c>
      <c r="C299" s="1250" t="s">
        <v>4145</v>
      </c>
      <c r="D299" s="1512"/>
      <c r="E299" s="1512"/>
      <c r="F299" s="1502"/>
      <c r="G299" s="1502"/>
      <c r="H299" s="1502"/>
      <c r="I299" s="1502"/>
      <c r="J299" s="1502"/>
      <c r="K299" s="1502"/>
      <c r="L299" s="1502"/>
      <c r="M299" s="1502"/>
      <c r="N299" s="1502"/>
      <c r="O299" s="1503"/>
      <c r="P299" s="1502"/>
      <c r="Q299" s="1512"/>
      <c r="R299" s="1502"/>
      <c r="S299" s="1502"/>
      <c r="T299" s="1502"/>
      <c r="U299" s="1503"/>
      <c r="V299" s="972"/>
      <c r="W299" s="972"/>
      <c r="X299" s="972"/>
      <c r="Y299" s="972"/>
      <c r="Z299" s="972"/>
      <c r="AA299" s="972"/>
      <c r="AB299" s="972"/>
      <c r="AC299" s="972"/>
      <c r="AD299" s="972"/>
      <c r="AE299" s="969"/>
      <c r="AF299" s="969"/>
      <c r="AG299" s="969"/>
      <c r="AH299" s="952">
        <f t="shared" si="4"/>
        <v>0</v>
      </c>
    </row>
    <row r="300" spans="1:34" ht="16.149999999999999" customHeight="1">
      <c r="A300" s="1789"/>
      <c r="B300" s="1789"/>
      <c r="C300" s="1506" t="s">
        <v>3801</v>
      </c>
      <c r="D300" s="1512"/>
      <c r="E300" s="1512"/>
      <c r="F300" s="1502"/>
      <c r="G300" s="1502"/>
      <c r="H300" s="1502"/>
      <c r="I300" s="1502"/>
      <c r="J300" s="1502"/>
      <c r="K300" s="1502"/>
      <c r="L300" s="1502"/>
      <c r="M300" s="1502"/>
      <c r="N300" s="1502"/>
      <c r="O300" s="1503"/>
      <c r="P300" s="1502"/>
      <c r="Q300" s="1512"/>
      <c r="R300" s="1502"/>
      <c r="S300" s="1502"/>
      <c r="T300" s="1502"/>
      <c r="U300" s="1503"/>
      <c r="V300" s="972"/>
      <c r="W300" s="972"/>
      <c r="X300" s="972"/>
      <c r="Y300" s="972"/>
      <c r="Z300" s="972"/>
      <c r="AA300" s="972"/>
      <c r="AB300" s="972"/>
      <c r="AC300" s="972"/>
      <c r="AD300" s="972"/>
      <c r="AE300" s="969"/>
      <c r="AF300" s="969"/>
      <c r="AG300" s="969"/>
      <c r="AH300" s="952">
        <f t="shared" si="4"/>
        <v>0</v>
      </c>
    </row>
    <row r="301" spans="1:34" ht="16.149999999999999" customHeight="1">
      <c r="A301" s="1789"/>
      <c r="B301" s="1789"/>
      <c r="C301" s="1506" t="s">
        <v>3802</v>
      </c>
      <c r="D301" s="1512"/>
      <c r="E301" s="1512"/>
      <c r="F301" s="1502"/>
      <c r="G301" s="1502"/>
      <c r="H301" s="1502"/>
      <c r="I301" s="1502"/>
      <c r="J301" s="1502"/>
      <c r="K301" s="1502"/>
      <c r="L301" s="1502"/>
      <c r="M301" s="1502"/>
      <c r="N301" s="1502"/>
      <c r="O301" s="1503"/>
      <c r="P301" s="1502"/>
      <c r="Q301" s="1512"/>
      <c r="R301" s="1502"/>
      <c r="S301" s="1502"/>
      <c r="T301" s="1502"/>
      <c r="U301" s="1503"/>
      <c r="V301" s="972"/>
      <c r="W301" s="972"/>
      <c r="X301" s="972"/>
      <c r="Y301" s="972"/>
      <c r="Z301" s="972"/>
      <c r="AA301" s="972"/>
      <c r="AB301" s="972"/>
      <c r="AC301" s="972"/>
      <c r="AD301" s="972"/>
      <c r="AE301" s="969"/>
      <c r="AF301" s="969"/>
      <c r="AG301" s="969"/>
      <c r="AH301" s="952">
        <f t="shared" si="4"/>
        <v>0</v>
      </c>
    </row>
    <row r="302" spans="1:34" ht="16.149999999999999" customHeight="1">
      <c r="A302" s="1789"/>
      <c r="B302" s="1789"/>
      <c r="C302" s="1506" t="s">
        <v>4446</v>
      </c>
      <c r="D302" s="1512"/>
      <c r="E302" s="1512"/>
      <c r="F302" s="1502"/>
      <c r="G302" s="1502"/>
      <c r="H302" s="1502"/>
      <c r="I302" s="1502"/>
      <c r="J302" s="1502"/>
      <c r="K302" s="1502"/>
      <c r="L302" s="1502"/>
      <c r="M302" s="1502"/>
      <c r="N302" s="1502"/>
      <c r="O302" s="1503"/>
      <c r="P302" s="1502"/>
      <c r="Q302" s="1512"/>
      <c r="R302" s="1502"/>
      <c r="S302" s="1502"/>
      <c r="T302" s="1502"/>
      <c r="U302" s="1503"/>
      <c r="V302" s="972"/>
      <c r="W302" s="972"/>
      <c r="X302" s="972"/>
      <c r="Y302" s="972"/>
      <c r="Z302" s="972"/>
      <c r="AA302" s="972"/>
      <c r="AB302" s="972"/>
      <c r="AC302" s="972"/>
      <c r="AD302" s="972"/>
      <c r="AE302" s="969"/>
      <c r="AF302" s="969"/>
      <c r="AG302" s="969"/>
      <c r="AH302" s="952">
        <f t="shared" si="4"/>
        <v>0</v>
      </c>
    </row>
    <row r="303" spans="1:34" ht="16.149999999999999" customHeight="1">
      <c r="A303" s="1789"/>
      <c r="B303" s="1789"/>
      <c r="C303" s="1506" t="s">
        <v>4447</v>
      </c>
      <c r="D303" s="1512"/>
      <c r="E303" s="1512"/>
      <c r="F303" s="1502"/>
      <c r="G303" s="1502"/>
      <c r="H303" s="1502"/>
      <c r="I303" s="1502"/>
      <c r="J303" s="1502"/>
      <c r="K303" s="1502"/>
      <c r="L303" s="1502"/>
      <c r="M303" s="1502"/>
      <c r="N303" s="1502"/>
      <c r="O303" s="1503"/>
      <c r="P303" s="1502"/>
      <c r="Q303" s="1512"/>
      <c r="R303" s="1502"/>
      <c r="S303" s="1502"/>
      <c r="T303" s="1502"/>
      <c r="U303" s="1503"/>
      <c r="V303" s="972"/>
      <c r="W303" s="972"/>
      <c r="X303" s="972"/>
      <c r="Y303" s="972"/>
      <c r="Z303" s="972"/>
      <c r="AA303" s="972"/>
      <c r="AB303" s="972"/>
      <c r="AC303" s="972"/>
      <c r="AD303" s="972"/>
      <c r="AE303" s="969"/>
      <c r="AF303" s="969"/>
      <c r="AG303" s="969"/>
      <c r="AH303" s="952">
        <f t="shared" si="4"/>
        <v>0</v>
      </c>
    </row>
    <row r="304" spans="1:34" ht="16.149999999999999" customHeight="1">
      <c r="A304" s="1789"/>
      <c r="B304" s="1789"/>
      <c r="C304" s="1506" t="s">
        <v>4448</v>
      </c>
      <c r="D304" s="1512"/>
      <c r="E304" s="1512"/>
      <c r="F304" s="1502"/>
      <c r="G304" s="1502"/>
      <c r="H304" s="1502"/>
      <c r="I304" s="1502"/>
      <c r="J304" s="1502"/>
      <c r="K304" s="1502"/>
      <c r="L304" s="1502"/>
      <c r="M304" s="1502"/>
      <c r="N304" s="1502"/>
      <c r="O304" s="1503"/>
      <c r="P304" s="1502"/>
      <c r="Q304" s="1512"/>
      <c r="R304" s="1502"/>
      <c r="S304" s="1502"/>
      <c r="T304" s="1502"/>
      <c r="U304" s="1503"/>
      <c r="V304" s="972"/>
      <c r="W304" s="972"/>
      <c r="X304" s="972"/>
      <c r="Y304" s="972"/>
      <c r="Z304" s="972"/>
      <c r="AA304" s="972"/>
      <c r="AB304" s="972"/>
      <c r="AC304" s="972"/>
      <c r="AD304" s="972"/>
      <c r="AE304" s="969"/>
      <c r="AF304" s="969"/>
      <c r="AG304" s="969"/>
      <c r="AH304" s="952">
        <f t="shared" si="4"/>
        <v>0</v>
      </c>
    </row>
    <row r="305" spans="1:34" ht="16.149999999999999" customHeight="1">
      <c r="A305" s="1789"/>
      <c r="B305" s="1789"/>
      <c r="C305" s="1506" t="s">
        <v>4449</v>
      </c>
      <c r="D305" s="1512"/>
      <c r="E305" s="1512"/>
      <c r="F305" s="1502"/>
      <c r="G305" s="1502"/>
      <c r="H305" s="1502"/>
      <c r="I305" s="1502"/>
      <c r="J305" s="1502"/>
      <c r="K305" s="1502"/>
      <c r="L305" s="1502"/>
      <c r="M305" s="1502"/>
      <c r="N305" s="1502"/>
      <c r="O305" s="1503"/>
      <c r="P305" s="1502"/>
      <c r="Q305" s="1512"/>
      <c r="R305" s="1502"/>
      <c r="S305" s="1502"/>
      <c r="T305" s="1502"/>
      <c r="U305" s="1503"/>
      <c r="V305" s="972"/>
      <c r="W305" s="972"/>
      <c r="X305" s="972"/>
      <c r="Y305" s="972"/>
      <c r="Z305" s="972"/>
      <c r="AA305" s="972"/>
      <c r="AB305" s="972"/>
      <c r="AC305" s="972"/>
      <c r="AD305" s="972"/>
      <c r="AE305" s="969"/>
      <c r="AF305" s="969"/>
      <c r="AG305" s="969"/>
      <c r="AH305" s="952">
        <f t="shared" si="4"/>
        <v>0</v>
      </c>
    </row>
    <row r="306" spans="1:34" ht="16.149999999999999" customHeight="1">
      <c r="A306" s="1789"/>
      <c r="B306" s="1789"/>
      <c r="C306" s="1506" t="s">
        <v>4457</v>
      </c>
      <c r="D306" s="1512"/>
      <c r="E306" s="1512"/>
      <c r="F306" s="1502"/>
      <c r="G306" s="1502"/>
      <c r="H306" s="1502"/>
      <c r="I306" s="1502"/>
      <c r="J306" s="1502"/>
      <c r="K306" s="1502"/>
      <c r="L306" s="1502"/>
      <c r="M306" s="1502"/>
      <c r="N306" s="1502"/>
      <c r="O306" s="1503"/>
      <c r="P306" s="1502"/>
      <c r="Q306" s="1512"/>
      <c r="R306" s="1502"/>
      <c r="S306" s="1502"/>
      <c r="T306" s="1502"/>
      <c r="U306" s="1503"/>
      <c r="V306" s="972"/>
      <c r="W306" s="972"/>
      <c r="X306" s="972"/>
      <c r="Y306" s="972"/>
      <c r="Z306" s="972"/>
      <c r="AA306" s="972"/>
      <c r="AB306" s="972"/>
      <c r="AC306" s="972"/>
      <c r="AD306" s="972"/>
      <c r="AE306" s="969"/>
      <c r="AF306" s="969"/>
      <c r="AG306" s="969"/>
      <c r="AH306" s="952">
        <f t="shared" si="4"/>
        <v>0</v>
      </c>
    </row>
    <row r="307" spans="1:34" ht="16.149999999999999" customHeight="1">
      <c r="A307" s="1789"/>
      <c r="B307" s="1794"/>
      <c r="C307" s="1510" t="s">
        <v>4458</v>
      </c>
      <c r="D307" s="1512"/>
      <c r="E307" s="1512"/>
      <c r="F307" s="1502"/>
      <c r="G307" s="1502"/>
      <c r="H307" s="1502"/>
      <c r="I307" s="1502"/>
      <c r="J307" s="1502"/>
      <c r="K307" s="1502"/>
      <c r="L307" s="1502"/>
      <c r="M307" s="1502"/>
      <c r="N307" s="1502"/>
      <c r="O307" s="1503"/>
      <c r="P307" s="1502"/>
      <c r="Q307" s="1512"/>
      <c r="R307" s="1502"/>
      <c r="S307" s="1502"/>
      <c r="T307" s="1502"/>
      <c r="U307" s="1503"/>
      <c r="V307" s="972"/>
      <c r="W307" s="972"/>
      <c r="X307" s="972"/>
      <c r="Y307" s="972"/>
      <c r="Z307" s="972"/>
      <c r="AA307" s="972"/>
      <c r="AB307" s="972"/>
      <c r="AC307" s="972"/>
      <c r="AD307" s="972"/>
      <c r="AE307" s="969"/>
      <c r="AF307" s="969"/>
      <c r="AG307" s="969"/>
      <c r="AH307" s="952">
        <f t="shared" si="4"/>
        <v>0</v>
      </c>
    </row>
    <row r="308" spans="1:34" ht="16.149999999999999" customHeight="1">
      <c r="A308" s="1789"/>
      <c r="B308" s="1788" t="s">
        <v>81</v>
      </c>
      <c r="C308" s="1250" t="s">
        <v>4145</v>
      </c>
      <c r="D308" s="1525" t="s">
        <v>4528</v>
      </c>
      <c r="E308" s="1525" t="s">
        <v>3368</v>
      </c>
      <c r="F308" s="1525" t="s">
        <v>4644</v>
      </c>
      <c r="G308" s="1525" t="s">
        <v>4645</v>
      </c>
      <c r="H308" s="1525" t="s">
        <v>4646</v>
      </c>
      <c r="I308" s="1525" t="s">
        <v>4647</v>
      </c>
      <c r="J308" s="1525" t="s">
        <v>4648</v>
      </c>
      <c r="K308" s="1525" t="s">
        <v>4649</v>
      </c>
      <c r="L308" s="1525" t="s">
        <v>4650</v>
      </c>
      <c r="M308" s="1525" t="s">
        <v>4651</v>
      </c>
      <c r="N308" s="1525" t="s">
        <v>4652</v>
      </c>
      <c r="O308" s="1525" t="s">
        <v>4653</v>
      </c>
      <c r="P308" s="1525" t="s">
        <v>4654</v>
      </c>
      <c r="Q308" s="1512"/>
      <c r="R308" s="1502"/>
      <c r="S308" s="1502"/>
      <c r="T308" s="1502"/>
      <c r="U308" s="1503"/>
      <c r="V308" s="972"/>
      <c r="W308" s="972"/>
      <c r="X308" s="972"/>
      <c r="Y308" s="972"/>
      <c r="Z308" s="972"/>
      <c r="AA308" s="972"/>
      <c r="AB308" s="972"/>
      <c r="AC308" s="972"/>
      <c r="AD308" s="972"/>
      <c r="AE308" s="969"/>
      <c r="AF308" s="969"/>
      <c r="AG308" s="969"/>
      <c r="AH308" s="952">
        <f t="shared" si="4"/>
        <v>13</v>
      </c>
    </row>
    <row r="309" spans="1:34" ht="16.149999999999999" customHeight="1">
      <c r="A309" s="1789"/>
      <c r="B309" s="1789"/>
      <c r="C309" s="1506" t="s">
        <v>3801</v>
      </c>
      <c r="D309" s="1526" t="s">
        <v>4432</v>
      </c>
      <c r="E309" s="1526" t="s">
        <v>4572</v>
      </c>
      <c r="F309" s="1526" t="s">
        <v>4573</v>
      </c>
      <c r="G309" s="1526" t="s">
        <v>4574</v>
      </c>
      <c r="H309" s="1526" t="s">
        <v>4575</v>
      </c>
      <c r="I309" s="1526" t="s">
        <v>4576</v>
      </c>
      <c r="J309" s="1526" t="s">
        <v>4577</v>
      </c>
      <c r="K309" s="1526" t="s">
        <v>4578</v>
      </c>
      <c r="L309" s="1526" t="s">
        <v>4579</v>
      </c>
      <c r="M309" s="1526" t="s">
        <v>4580</v>
      </c>
      <c r="N309" s="1526" t="s">
        <v>4581</v>
      </c>
      <c r="O309" s="1526" t="s">
        <v>4582</v>
      </c>
      <c r="P309" s="1526" t="s">
        <v>4583</v>
      </c>
      <c r="Q309" s="1526" t="s">
        <v>4584</v>
      </c>
      <c r="R309" s="1527" t="s">
        <v>4585</v>
      </c>
      <c r="S309" s="1526" t="s">
        <v>4586</v>
      </c>
      <c r="T309" s="1526" t="s">
        <v>4587</v>
      </c>
      <c r="U309" s="1526" t="s">
        <v>4588</v>
      </c>
      <c r="V309" s="1526" t="s">
        <v>4589</v>
      </c>
      <c r="W309" s="1526" t="s">
        <v>4570</v>
      </c>
      <c r="X309" s="1528" t="s">
        <v>4571</v>
      </c>
      <c r="Y309" s="972"/>
      <c r="Z309" s="972"/>
      <c r="AA309" s="972"/>
      <c r="AB309" s="972"/>
      <c r="AC309" s="972"/>
      <c r="AD309" s="972"/>
      <c r="AE309" s="969"/>
      <c r="AF309" s="969"/>
      <c r="AG309" s="969"/>
      <c r="AH309" s="952">
        <f t="shared" si="4"/>
        <v>21</v>
      </c>
    </row>
    <row r="310" spans="1:34" ht="16.149999999999999" customHeight="1">
      <c r="A310" s="1789"/>
      <c r="B310" s="1789"/>
      <c r="C310" s="1506" t="s">
        <v>3802</v>
      </c>
      <c r="D310" s="1505"/>
      <c r="E310" s="1505"/>
      <c r="F310" s="1504"/>
      <c r="G310" s="1504"/>
      <c r="H310" s="1502"/>
      <c r="I310" s="1502"/>
      <c r="J310" s="1502"/>
      <c r="K310" s="1502"/>
      <c r="L310" s="1502"/>
      <c r="M310" s="1502"/>
      <c r="N310" s="1502"/>
      <c r="O310" s="1503"/>
      <c r="P310" s="1502"/>
      <c r="Q310" s="1512"/>
      <c r="R310" s="1502"/>
      <c r="S310" s="1502"/>
      <c r="T310" s="1502"/>
      <c r="U310" s="1503"/>
      <c r="V310" s="972"/>
      <c r="W310" s="972"/>
      <c r="X310" s="972"/>
      <c r="Y310" s="972"/>
      <c r="Z310" s="972"/>
      <c r="AA310" s="972"/>
      <c r="AB310" s="972"/>
      <c r="AC310" s="972"/>
      <c r="AD310" s="972"/>
      <c r="AE310" s="969"/>
      <c r="AF310" s="969"/>
      <c r="AG310" s="969"/>
      <c r="AH310" s="952">
        <f t="shared" si="4"/>
        <v>0</v>
      </c>
    </row>
    <row r="311" spans="1:34" ht="16.149999999999999" customHeight="1">
      <c r="A311" s="1789"/>
      <c r="B311" s="1789"/>
      <c r="C311" s="1506" t="s">
        <v>4446</v>
      </c>
      <c r="D311" s="1505"/>
      <c r="E311" s="1505"/>
      <c r="F311" s="1504"/>
      <c r="G311" s="1504"/>
      <c r="H311" s="1502"/>
      <c r="I311" s="1502"/>
      <c r="J311" s="1502"/>
      <c r="K311" s="1502"/>
      <c r="L311" s="1502"/>
      <c r="M311" s="1502"/>
      <c r="N311" s="1502"/>
      <c r="O311" s="1503"/>
      <c r="P311" s="1502"/>
      <c r="Q311" s="1512"/>
      <c r="R311" s="1502"/>
      <c r="S311" s="1502"/>
      <c r="T311" s="1502"/>
      <c r="U311" s="1503"/>
      <c r="V311" s="972"/>
      <c r="W311" s="972"/>
      <c r="X311" s="972"/>
      <c r="Y311" s="972"/>
      <c r="Z311" s="972"/>
      <c r="AA311" s="972"/>
      <c r="AB311" s="972"/>
      <c r="AC311" s="972"/>
      <c r="AD311" s="972"/>
      <c r="AE311" s="969"/>
      <c r="AF311" s="969"/>
      <c r="AG311" s="969"/>
      <c r="AH311" s="952">
        <f t="shared" si="4"/>
        <v>0</v>
      </c>
    </row>
    <row r="312" spans="1:34" ht="16.149999999999999" customHeight="1">
      <c r="A312" s="1789"/>
      <c r="B312" s="1789"/>
      <c r="C312" s="1506" t="s">
        <v>4447</v>
      </c>
      <c r="D312" s="1505"/>
      <c r="E312" s="1505"/>
      <c r="F312" s="1504"/>
      <c r="G312" s="1504"/>
      <c r="H312" s="1502"/>
      <c r="I312" s="1502"/>
      <c r="J312" s="1502"/>
      <c r="K312" s="1502"/>
      <c r="L312" s="1502"/>
      <c r="M312" s="1502"/>
      <c r="N312" s="1502"/>
      <c r="O312" s="1503"/>
      <c r="P312" s="1502"/>
      <c r="Q312" s="1512"/>
      <c r="R312" s="1502"/>
      <c r="S312" s="1502"/>
      <c r="T312" s="1502"/>
      <c r="U312" s="1503"/>
      <c r="V312" s="972"/>
      <c r="W312" s="972"/>
      <c r="X312" s="972"/>
      <c r="Y312" s="972"/>
      <c r="Z312" s="972"/>
      <c r="AA312" s="972"/>
      <c r="AB312" s="972"/>
      <c r="AC312" s="972"/>
      <c r="AD312" s="972"/>
      <c r="AE312" s="969"/>
      <c r="AF312" s="969"/>
      <c r="AG312" s="969"/>
      <c r="AH312" s="952">
        <f t="shared" si="4"/>
        <v>0</v>
      </c>
    </row>
    <row r="313" spans="1:34" ht="16.149999999999999" customHeight="1">
      <c r="A313" s="1789"/>
      <c r="B313" s="1789"/>
      <c r="C313" s="1506" t="s">
        <v>4448</v>
      </c>
      <c r="D313" s="1505"/>
      <c r="E313" s="1505"/>
      <c r="F313" s="1504"/>
      <c r="G313" s="1504"/>
      <c r="H313" s="1502"/>
      <c r="I313" s="1502"/>
      <c r="J313" s="1502"/>
      <c r="K313" s="1502"/>
      <c r="L313" s="1502"/>
      <c r="M313" s="1502"/>
      <c r="N313" s="1502"/>
      <c r="O313" s="1503"/>
      <c r="P313" s="1502"/>
      <c r="Q313" s="1512"/>
      <c r="R313" s="1502"/>
      <c r="S313" s="1502"/>
      <c r="T313" s="1502"/>
      <c r="U313" s="1503"/>
      <c r="V313" s="972"/>
      <c r="W313" s="972"/>
      <c r="X313" s="972"/>
      <c r="Y313" s="972"/>
      <c r="Z313" s="972"/>
      <c r="AA313" s="972"/>
      <c r="AB313" s="972"/>
      <c r="AC313" s="972"/>
      <c r="AD313" s="972"/>
      <c r="AE313" s="969"/>
      <c r="AF313" s="969"/>
      <c r="AG313" s="969"/>
      <c r="AH313" s="952">
        <f t="shared" si="4"/>
        <v>0</v>
      </c>
    </row>
    <row r="314" spans="1:34" ht="16.149999999999999" customHeight="1">
      <c r="A314" s="1789"/>
      <c r="B314" s="1789"/>
      <c r="C314" s="1506" t="s">
        <v>4449</v>
      </c>
      <c r="D314" s="1505"/>
      <c r="E314" s="1505"/>
      <c r="F314" s="1504"/>
      <c r="G314" s="1504"/>
      <c r="H314" s="1502"/>
      <c r="I314" s="1502"/>
      <c r="J314" s="1502"/>
      <c r="K314" s="1502"/>
      <c r="L314" s="1502"/>
      <c r="M314" s="1502"/>
      <c r="N314" s="1502"/>
      <c r="O314" s="1503"/>
      <c r="P314" s="1502"/>
      <c r="Q314" s="1512"/>
      <c r="R314" s="1502"/>
      <c r="S314" s="1502"/>
      <c r="T314" s="1502"/>
      <c r="U314" s="1503"/>
      <c r="V314" s="972"/>
      <c r="W314" s="972"/>
      <c r="X314" s="972"/>
      <c r="Y314" s="972"/>
      <c r="Z314" s="972"/>
      <c r="AA314" s="972"/>
      <c r="AB314" s="972"/>
      <c r="AC314" s="972"/>
      <c r="AD314" s="972"/>
      <c r="AE314" s="969"/>
      <c r="AF314" s="969"/>
      <c r="AG314" s="969"/>
      <c r="AH314" s="952">
        <f t="shared" si="4"/>
        <v>0</v>
      </c>
    </row>
    <row r="315" spans="1:34" ht="16.149999999999999" customHeight="1">
      <c r="A315" s="1789"/>
      <c r="B315" s="1789"/>
      <c r="C315" s="1506" t="s">
        <v>4457</v>
      </c>
      <c r="D315" s="1505"/>
      <c r="E315" s="1505"/>
      <c r="F315" s="1504"/>
      <c r="G315" s="1504"/>
      <c r="H315" s="1502"/>
      <c r="I315" s="1502"/>
      <c r="J315" s="1502"/>
      <c r="K315" s="1502"/>
      <c r="L315" s="1502"/>
      <c r="M315" s="1502"/>
      <c r="N315" s="1502"/>
      <c r="O315" s="1503"/>
      <c r="P315" s="1502"/>
      <c r="Q315" s="1512"/>
      <c r="R315" s="1502"/>
      <c r="S315" s="1502"/>
      <c r="T315" s="1502"/>
      <c r="U315" s="1503"/>
      <c r="V315" s="972"/>
      <c r="W315" s="972"/>
      <c r="X315" s="972"/>
      <c r="Y315" s="972"/>
      <c r="Z315" s="972"/>
      <c r="AA315" s="972"/>
      <c r="AB315" s="972"/>
      <c r="AC315" s="972"/>
      <c r="AD315" s="972"/>
      <c r="AE315" s="969"/>
      <c r="AF315" s="969"/>
      <c r="AG315" s="969"/>
      <c r="AH315" s="952">
        <f t="shared" si="4"/>
        <v>0</v>
      </c>
    </row>
    <row r="316" spans="1:34" ht="16.149999999999999" customHeight="1">
      <c r="A316" s="1789"/>
      <c r="B316" s="1794"/>
      <c r="C316" s="1510" t="s">
        <v>4458</v>
      </c>
      <c r="D316" s="1505"/>
      <c r="E316" s="1505"/>
      <c r="F316" s="1504"/>
      <c r="G316" s="1504"/>
      <c r="H316" s="1502"/>
      <c r="I316" s="1502"/>
      <c r="J316" s="1502"/>
      <c r="K316" s="1502"/>
      <c r="L316" s="1502"/>
      <c r="M316" s="1502"/>
      <c r="N316" s="1502"/>
      <c r="O316" s="1503"/>
      <c r="P316" s="1502"/>
      <c r="Q316" s="1512"/>
      <c r="R316" s="1502"/>
      <c r="S316" s="1502"/>
      <c r="T316" s="1502"/>
      <c r="U316" s="1503"/>
      <c r="V316" s="972"/>
      <c r="W316" s="972"/>
      <c r="X316" s="972"/>
      <c r="Y316" s="972"/>
      <c r="Z316" s="972"/>
      <c r="AA316" s="972"/>
      <c r="AB316" s="972"/>
      <c r="AC316" s="972"/>
      <c r="AD316" s="972"/>
      <c r="AE316" s="969"/>
      <c r="AF316" s="969"/>
      <c r="AG316" s="969"/>
      <c r="AH316" s="952">
        <f t="shared" si="4"/>
        <v>0</v>
      </c>
    </row>
    <row r="317" spans="1:34" ht="16.149999999999999" customHeight="1">
      <c r="A317" s="1789"/>
      <c r="B317" s="1788" t="s">
        <v>4655</v>
      </c>
      <c r="C317" s="1250" t="s">
        <v>4145</v>
      </c>
      <c r="D317" s="1512"/>
      <c r="E317" s="1512"/>
      <c r="F317" s="1502"/>
      <c r="G317" s="1502"/>
      <c r="H317" s="1502"/>
      <c r="I317" s="1502"/>
      <c r="J317" s="1502"/>
      <c r="K317" s="1502"/>
      <c r="L317" s="1502"/>
      <c r="M317" s="1502"/>
      <c r="N317" s="1502"/>
      <c r="O317" s="1503"/>
      <c r="P317" s="1502"/>
      <c r="Q317" s="1512"/>
      <c r="R317" s="1502"/>
      <c r="S317" s="1502"/>
      <c r="T317" s="1502"/>
      <c r="U317" s="1503"/>
      <c r="V317" s="972"/>
      <c r="W317" s="972"/>
      <c r="X317" s="972"/>
      <c r="Y317" s="972"/>
      <c r="Z317" s="972"/>
      <c r="AA317" s="972"/>
      <c r="AB317" s="972"/>
      <c r="AC317" s="972"/>
      <c r="AD317" s="972"/>
      <c r="AE317" s="969"/>
      <c r="AF317" s="969"/>
      <c r="AG317" s="969"/>
      <c r="AH317" s="952">
        <f t="shared" si="4"/>
        <v>0</v>
      </c>
    </row>
    <row r="318" spans="1:34" ht="16.149999999999999" customHeight="1">
      <c r="A318" s="1789"/>
      <c r="B318" s="1789"/>
      <c r="C318" s="1506" t="s">
        <v>3801</v>
      </c>
      <c r="D318" s="1512"/>
      <c r="E318" s="1512"/>
      <c r="F318" s="1502"/>
      <c r="G318" s="1502"/>
      <c r="H318" s="1502"/>
      <c r="I318" s="1502"/>
      <c r="J318" s="1502"/>
      <c r="K318" s="1502"/>
      <c r="L318" s="1502"/>
      <c r="M318" s="1502"/>
      <c r="N318" s="1502"/>
      <c r="O318" s="1503"/>
      <c r="P318" s="1502"/>
      <c r="Q318" s="1512"/>
      <c r="R318" s="1502"/>
      <c r="S318" s="1502"/>
      <c r="T318" s="1502"/>
      <c r="U318" s="1503"/>
      <c r="V318" s="972"/>
      <c r="W318" s="972"/>
      <c r="X318" s="972"/>
      <c r="Y318" s="972"/>
      <c r="Z318" s="972"/>
      <c r="AA318" s="972"/>
      <c r="AB318" s="972"/>
      <c r="AC318" s="972"/>
      <c r="AD318" s="972"/>
      <c r="AE318" s="969"/>
      <c r="AF318" s="969"/>
      <c r="AG318" s="969"/>
      <c r="AH318" s="952">
        <f t="shared" si="4"/>
        <v>0</v>
      </c>
    </row>
    <row r="319" spans="1:34" ht="16.149999999999999" customHeight="1">
      <c r="A319" s="1789"/>
      <c r="B319" s="1789"/>
      <c r="C319" s="1506" t="s">
        <v>3802</v>
      </c>
      <c r="D319" s="1512"/>
      <c r="E319" s="1512"/>
      <c r="F319" s="1502"/>
      <c r="G319" s="1502"/>
      <c r="H319" s="1502"/>
      <c r="I319" s="1502"/>
      <c r="J319" s="1502"/>
      <c r="K319" s="1502"/>
      <c r="L319" s="1502"/>
      <c r="M319" s="1502"/>
      <c r="N319" s="1502"/>
      <c r="O319" s="1503"/>
      <c r="P319" s="1502"/>
      <c r="Q319" s="1512"/>
      <c r="R319" s="1502"/>
      <c r="S319" s="1502"/>
      <c r="T319" s="1502"/>
      <c r="U319" s="1503"/>
      <c r="V319" s="972"/>
      <c r="W319" s="972"/>
      <c r="X319" s="972"/>
      <c r="Y319" s="972"/>
      <c r="Z319" s="972"/>
      <c r="AA319" s="972"/>
      <c r="AB319" s="972"/>
      <c r="AC319" s="972"/>
      <c r="AD319" s="972"/>
      <c r="AE319" s="969"/>
      <c r="AF319" s="969"/>
      <c r="AG319" s="969"/>
      <c r="AH319" s="952">
        <f t="shared" si="4"/>
        <v>0</v>
      </c>
    </row>
    <row r="320" spans="1:34" ht="16.149999999999999" customHeight="1">
      <c r="A320" s="1789"/>
      <c r="B320" s="1789"/>
      <c r="C320" s="1506" t="s">
        <v>4446</v>
      </c>
      <c r="D320" s="1512"/>
      <c r="E320" s="1512"/>
      <c r="F320" s="1502"/>
      <c r="G320" s="1502"/>
      <c r="H320" s="1502"/>
      <c r="I320" s="1502"/>
      <c r="J320" s="1502"/>
      <c r="K320" s="1502"/>
      <c r="L320" s="1502"/>
      <c r="M320" s="1502"/>
      <c r="N320" s="1502"/>
      <c r="O320" s="1503"/>
      <c r="P320" s="1502"/>
      <c r="Q320" s="1512"/>
      <c r="R320" s="1502"/>
      <c r="S320" s="1502"/>
      <c r="T320" s="1502"/>
      <c r="U320" s="1503"/>
      <c r="V320" s="972"/>
      <c r="W320" s="972"/>
      <c r="X320" s="972"/>
      <c r="Y320" s="972"/>
      <c r="Z320" s="972"/>
      <c r="AA320" s="972"/>
      <c r="AB320" s="972"/>
      <c r="AC320" s="972"/>
      <c r="AD320" s="972"/>
      <c r="AE320" s="969"/>
      <c r="AF320" s="969"/>
      <c r="AG320" s="969"/>
      <c r="AH320" s="952">
        <f t="shared" si="4"/>
        <v>0</v>
      </c>
    </row>
    <row r="321" spans="1:34" ht="16.149999999999999" customHeight="1">
      <c r="A321" s="1789"/>
      <c r="B321" s="1789"/>
      <c r="C321" s="1506" t="s">
        <v>4447</v>
      </c>
      <c r="D321" s="1512"/>
      <c r="E321" s="1512"/>
      <c r="F321" s="1502"/>
      <c r="G321" s="1502"/>
      <c r="H321" s="1502"/>
      <c r="I321" s="1502"/>
      <c r="J321" s="1502"/>
      <c r="K321" s="1502"/>
      <c r="L321" s="1502"/>
      <c r="M321" s="1502"/>
      <c r="N321" s="1502"/>
      <c r="O321" s="1503"/>
      <c r="P321" s="1502"/>
      <c r="Q321" s="1512"/>
      <c r="R321" s="1502"/>
      <c r="S321" s="1502"/>
      <c r="T321" s="1502"/>
      <c r="U321" s="1503"/>
      <c r="V321" s="972"/>
      <c r="W321" s="972"/>
      <c r="X321" s="972"/>
      <c r="Y321" s="972"/>
      <c r="Z321" s="972"/>
      <c r="AA321" s="972"/>
      <c r="AB321" s="972"/>
      <c r="AC321" s="972"/>
      <c r="AD321" s="972"/>
      <c r="AE321" s="969"/>
      <c r="AF321" s="969"/>
      <c r="AG321" s="969"/>
      <c r="AH321" s="952">
        <f t="shared" si="4"/>
        <v>0</v>
      </c>
    </row>
    <row r="322" spans="1:34" ht="16.149999999999999" customHeight="1">
      <c r="A322" s="1789"/>
      <c r="B322" s="1789"/>
      <c r="C322" s="1506" t="s">
        <v>4448</v>
      </c>
      <c r="D322" s="1512"/>
      <c r="E322" s="1512"/>
      <c r="F322" s="1502"/>
      <c r="G322" s="1502"/>
      <c r="H322" s="1502"/>
      <c r="I322" s="1502"/>
      <c r="J322" s="1502"/>
      <c r="K322" s="1502"/>
      <c r="L322" s="1502"/>
      <c r="M322" s="1502"/>
      <c r="N322" s="1502"/>
      <c r="O322" s="1503"/>
      <c r="P322" s="1502"/>
      <c r="Q322" s="1512"/>
      <c r="R322" s="1502"/>
      <c r="S322" s="1502"/>
      <c r="T322" s="1502"/>
      <c r="U322" s="1503"/>
      <c r="V322" s="972"/>
      <c r="W322" s="972"/>
      <c r="X322" s="972"/>
      <c r="Y322" s="972"/>
      <c r="Z322" s="972"/>
      <c r="AA322" s="972"/>
      <c r="AB322" s="972"/>
      <c r="AC322" s="972"/>
      <c r="AD322" s="972"/>
      <c r="AE322" s="969"/>
      <c r="AF322" s="969"/>
      <c r="AG322" s="969"/>
      <c r="AH322" s="952">
        <f t="shared" si="4"/>
        <v>0</v>
      </c>
    </row>
    <row r="323" spans="1:34" ht="16.149999999999999" customHeight="1">
      <c r="A323" s="1789"/>
      <c r="B323" s="1789"/>
      <c r="C323" s="1506" t="s">
        <v>4449</v>
      </c>
      <c r="D323" s="1512"/>
      <c r="E323" s="1512"/>
      <c r="F323" s="1502"/>
      <c r="G323" s="1502"/>
      <c r="H323" s="1502"/>
      <c r="I323" s="1502"/>
      <c r="J323" s="1502"/>
      <c r="K323" s="1502"/>
      <c r="L323" s="1502"/>
      <c r="M323" s="1502"/>
      <c r="N323" s="1502"/>
      <c r="O323" s="1503"/>
      <c r="P323" s="1502"/>
      <c r="Q323" s="1512"/>
      <c r="R323" s="1502"/>
      <c r="S323" s="1502"/>
      <c r="T323" s="1502"/>
      <c r="U323" s="1503"/>
      <c r="V323" s="972"/>
      <c r="W323" s="972"/>
      <c r="X323" s="972"/>
      <c r="Y323" s="972"/>
      <c r="Z323" s="972"/>
      <c r="AA323" s="972"/>
      <c r="AB323" s="972"/>
      <c r="AC323" s="972"/>
      <c r="AD323" s="972"/>
      <c r="AE323" s="969"/>
      <c r="AF323" s="969"/>
      <c r="AG323" s="969"/>
      <c r="AH323" s="952">
        <f t="shared" ref="AH323:AH386" si="5">COUNTA(D323:AG323)</f>
        <v>0</v>
      </c>
    </row>
    <row r="324" spans="1:34" ht="16.149999999999999" customHeight="1">
      <c r="A324" s="1789"/>
      <c r="B324" s="1789"/>
      <c r="C324" s="1506" t="s">
        <v>4457</v>
      </c>
      <c r="D324" s="1512"/>
      <c r="E324" s="1512"/>
      <c r="F324" s="1502"/>
      <c r="G324" s="1502"/>
      <c r="H324" s="1502"/>
      <c r="I324" s="1502"/>
      <c r="J324" s="1502"/>
      <c r="K324" s="1502"/>
      <c r="L324" s="1502"/>
      <c r="M324" s="1502"/>
      <c r="N324" s="1502"/>
      <c r="O324" s="1503"/>
      <c r="P324" s="1502"/>
      <c r="Q324" s="1512"/>
      <c r="R324" s="1502"/>
      <c r="S324" s="1502"/>
      <c r="T324" s="1502"/>
      <c r="U324" s="1503"/>
      <c r="V324" s="972"/>
      <c r="W324" s="972"/>
      <c r="X324" s="972"/>
      <c r="Y324" s="972"/>
      <c r="Z324" s="972"/>
      <c r="AA324" s="972"/>
      <c r="AB324" s="972"/>
      <c r="AC324" s="972"/>
      <c r="AD324" s="972"/>
      <c r="AE324" s="969"/>
      <c r="AF324" s="969"/>
      <c r="AG324" s="969"/>
      <c r="AH324" s="952">
        <f t="shared" si="5"/>
        <v>0</v>
      </c>
    </row>
    <row r="325" spans="1:34" ht="16.149999999999999" customHeight="1">
      <c r="A325" s="1789"/>
      <c r="B325" s="1794"/>
      <c r="C325" s="1510" t="s">
        <v>4458</v>
      </c>
      <c r="D325" s="1512"/>
      <c r="E325" s="1512"/>
      <c r="F325" s="1502"/>
      <c r="G325" s="1502"/>
      <c r="H325" s="1502"/>
      <c r="I325" s="1502"/>
      <c r="J325" s="1502"/>
      <c r="K325" s="1502"/>
      <c r="L325" s="1502"/>
      <c r="M325" s="1502"/>
      <c r="N325" s="1502"/>
      <c r="O325" s="1503"/>
      <c r="P325" s="1502"/>
      <c r="Q325" s="1512"/>
      <c r="R325" s="1502"/>
      <c r="S325" s="1502"/>
      <c r="T325" s="1502"/>
      <c r="U325" s="1503"/>
      <c r="V325" s="972"/>
      <c r="W325" s="972"/>
      <c r="X325" s="972"/>
      <c r="Y325" s="972"/>
      <c r="Z325" s="972"/>
      <c r="AA325" s="972"/>
      <c r="AB325" s="972"/>
      <c r="AC325" s="972"/>
      <c r="AD325" s="972"/>
      <c r="AE325" s="969"/>
      <c r="AF325" s="969"/>
      <c r="AG325" s="969"/>
      <c r="AH325" s="952">
        <f t="shared" si="5"/>
        <v>0</v>
      </c>
    </row>
    <row r="326" spans="1:34" ht="16.149999999999999" customHeight="1">
      <c r="A326" s="1789"/>
      <c r="B326" s="1795" t="s">
        <v>4656</v>
      </c>
      <c r="C326" s="1250" t="s">
        <v>4145</v>
      </c>
      <c r="D326" s="1512"/>
      <c r="E326" s="1512"/>
      <c r="F326" s="1502"/>
      <c r="G326" s="1502"/>
      <c r="H326" s="1502"/>
      <c r="I326" s="1502"/>
      <c r="J326" s="1502"/>
      <c r="K326" s="1502"/>
      <c r="L326" s="1502"/>
      <c r="M326" s="1502"/>
      <c r="N326" s="1502"/>
      <c r="O326" s="1503"/>
      <c r="P326" s="1502"/>
      <c r="Q326" s="1512"/>
      <c r="R326" s="1502"/>
      <c r="S326" s="1502"/>
      <c r="T326" s="1502"/>
      <c r="U326" s="1503"/>
      <c r="V326" s="972"/>
      <c r="W326" s="972"/>
      <c r="X326" s="972"/>
      <c r="Y326" s="972"/>
      <c r="Z326" s="972"/>
      <c r="AA326" s="972"/>
      <c r="AB326" s="972"/>
      <c r="AC326" s="972"/>
      <c r="AD326" s="972"/>
      <c r="AE326" s="969"/>
      <c r="AF326" s="969"/>
      <c r="AG326" s="969"/>
      <c r="AH326" s="952">
        <f t="shared" si="5"/>
        <v>0</v>
      </c>
    </row>
    <row r="327" spans="1:34" ht="16.149999999999999" customHeight="1">
      <c r="A327" s="1789"/>
      <c r="B327" s="1796"/>
      <c r="C327" s="1506" t="s">
        <v>3801</v>
      </c>
      <c r="D327" s="1512"/>
      <c r="E327" s="1512"/>
      <c r="F327" s="1502"/>
      <c r="G327" s="1502"/>
      <c r="H327" s="1502"/>
      <c r="I327" s="1502"/>
      <c r="J327" s="1502"/>
      <c r="K327" s="1502"/>
      <c r="L327" s="1502"/>
      <c r="M327" s="1502"/>
      <c r="N327" s="1502"/>
      <c r="O327" s="1503"/>
      <c r="P327" s="1502"/>
      <c r="Q327" s="1512"/>
      <c r="R327" s="1502"/>
      <c r="S327" s="1502"/>
      <c r="T327" s="1502"/>
      <c r="U327" s="1503"/>
      <c r="V327" s="972"/>
      <c r="W327" s="972"/>
      <c r="X327" s="972"/>
      <c r="Y327" s="972"/>
      <c r="Z327" s="972"/>
      <c r="AA327" s="972"/>
      <c r="AB327" s="972"/>
      <c r="AC327" s="972"/>
      <c r="AD327" s="972"/>
      <c r="AE327" s="969"/>
      <c r="AF327" s="969"/>
      <c r="AG327" s="969"/>
      <c r="AH327" s="952">
        <f t="shared" si="5"/>
        <v>0</v>
      </c>
    </row>
    <row r="328" spans="1:34" ht="16.149999999999999" customHeight="1">
      <c r="A328" s="1789"/>
      <c r="B328" s="1796"/>
      <c r="C328" s="1506" t="s">
        <v>3802</v>
      </c>
      <c r="D328" s="1512"/>
      <c r="E328" s="1512"/>
      <c r="F328" s="1502"/>
      <c r="G328" s="1502"/>
      <c r="H328" s="1502"/>
      <c r="I328" s="1502"/>
      <c r="J328" s="1502"/>
      <c r="K328" s="1502"/>
      <c r="L328" s="1502"/>
      <c r="M328" s="1502"/>
      <c r="N328" s="1502"/>
      <c r="O328" s="1503"/>
      <c r="P328" s="1502"/>
      <c r="Q328" s="1512"/>
      <c r="R328" s="1502"/>
      <c r="S328" s="1502"/>
      <c r="T328" s="1502"/>
      <c r="U328" s="1503"/>
      <c r="V328" s="972"/>
      <c r="W328" s="972"/>
      <c r="X328" s="972"/>
      <c r="Y328" s="972"/>
      <c r="Z328" s="972"/>
      <c r="AA328" s="972"/>
      <c r="AB328" s="972"/>
      <c r="AC328" s="972"/>
      <c r="AD328" s="972"/>
      <c r="AE328" s="969"/>
      <c r="AF328" s="969"/>
      <c r="AG328" s="969"/>
      <c r="AH328" s="952">
        <f t="shared" si="5"/>
        <v>0</v>
      </c>
    </row>
    <row r="329" spans="1:34" ht="16.149999999999999" customHeight="1">
      <c r="A329" s="1789"/>
      <c r="B329" s="1796"/>
      <c r="C329" s="1506" t="s">
        <v>4446</v>
      </c>
      <c r="D329" s="1512"/>
      <c r="E329" s="1512"/>
      <c r="F329" s="1502"/>
      <c r="G329" s="1502"/>
      <c r="H329" s="1502"/>
      <c r="I329" s="1502"/>
      <c r="J329" s="1502"/>
      <c r="K329" s="1502"/>
      <c r="L329" s="1502"/>
      <c r="M329" s="1502"/>
      <c r="N329" s="1502"/>
      <c r="O329" s="1503"/>
      <c r="P329" s="1502"/>
      <c r="Q329" s="1512"/>
      <c r="R329" s="1502"/>
      <c r="S329" s="1502"/>
      <c r="T329" s="1502"/>
      <c r="U329" s="1503"/>
      <c r="V329" s="972"/>
      <c r="W329" s="972"/>
      <c r="X329" s="972"/>
      <c r="Y329" s="972"/>
      <c r="Z329" s="972"/>
      <c r="AA329" s="972"/>
      <c r="AB329" s="972"/>
      <c r="AC329" s="972"/>
      <c r="AD329" s="972"/>
      <c r="AE329" s="969"/>
      <c r="AF329" s="969"/>
      <c r="AG329" s="969"/>
      <c r="AH329" s="952">
        <f t="shared" si="5"/>
        <v>0</v>
      </c>
    </row>
    <row r="330" spans="1:34" ht="16.149999999999999" customHeight="1">
      <c r="A330" s="1789"/>
      <c r="B330" s="1796"/>
      <c r="C330" s="1506" t="s">
        <v>4447</v>
      </c>
      <c r="D330" s="1512"/>
      <c r="E330" s="1512"/>
      <c r="F330" s="1502"/>
      <c r="G330" s="1502"/>
      <c r="H330" s="1502"/>
      <c r="I330" s="1502"/>
      <c r="J330" s="1502"/>
      <c r="K330" s="1502"/>
      <c r="L330" s="1502"/>
      <c r="M330" s="1502"/>
      <c r="N330" s="1502"/>
      <c r="O330" s="1503"/>
      <c r="P330" s="1502"/>
      <c r="Q330" s="1512"/>
      <c r="R330" s="1502"/>
      <c r="S330" s="1502"/>
      <c r="T330" s="1502"/>
      <c r="U330" s="1503"/>
      <c r="V330" s="972"/>
      <c r="W330" s="972"/>
      <c r="X330" s="972"/>
      <c r="Y330" s="972"/>
      <c r="Z330" s="972"/>
      <c r="AA330" s="972"/>
      <c r="AB330" s="972"/>
      <c r="AC330" s="972"/>
      <c r="AD330" s="972"/>
      <c r="AE330" s="969"/>
      <c r="AF330" s="969"/>
      <c r="AG330" s="969"/>
      <c r="AH330" s="952">
        <f t="shared" si="5"/>
        <v>0</v>
      </c>
    </row>
    <row r="331" spans="1:34" ht="16.149999999999999" customHeight="1">
      <c r="A331" s="1789"/>
      <c r="B331" s="1796"/>
      <c r="C331" s="1506" t="s">
        <v>4448</v>
      </c>
      <c r="D331" s="1512"/>
      <c r="E331" s="1512"/>
      <c r="F331" s="1502"/>
      <c r="G331" s="1502"/>
      <c r="H331" s="1502"/>
      <c r="I331" s="1502"/>
      <c r="J331" s="1502"/>
      <c r="K331" s="1502"/>
      <c r="L331" s="1502"/>
      <c r="M331" s="1502"/>
      <c r="N331" s="1502"/>
      <c r="O331" s="1503"/>
      <c r="P331" s="1502"/>
      <c r="Q331" s="1512"/>
      <c r="R331" s="1502"/>
      <c r="S331" s="1502"/>
      <c r="T331" s="1502"/>
      <c r="U331" s="1503"/>
      <c r="V331" s="972"/>
      <c r="W331" s="972"/>
      <c r="X331" s="972"/>
      <c r="Y331" s="972"/>
      <c r="Z331" s="972"/>
      <c r="AA331" s="972"/>
      <c r="AB331" s="972"/>
      <c r="AC331" s="972"/>
      <c r="AD331" s="972"/>
      <c r="AE331" s="969"/>
      <c r="AF331" s="969"/>
      <c r="AG331" s="969"/>
      <c r="AH331" s="952">
        <f t="shared" si="5"/>
        <v>0</v>
      </c>
    </row>
    <row r="332" spans="1:34" ht="16.149999999999999" customHeight="1">
      <c r="A332" s="1789"/>
      <c r="B332" s="1796"/>
      <c r="C332" s="1506" t="s">
        <v>4449</v>
      </c>
      <c r="D332" s="1512"/>
      <c r="E332" s="1512"/>
      <c r="F332" s="1502"/>
      <c r="G332" s="1502"/>
      <c r="H332" s="1502"/>
      <c r="I332" s="1502"/>
      <c r="J332" s="1502"/>
      <c r="K332" s="1502"/>
      <c r="L332" s="1502"/>
      <c r="M332" s="1502"/>
      <c r="N332" s="1502"/>
      <c r="O332" s="1503"/>
      <c r="P332" s="1502"/>
      <c r="Q332" s="1512"/>
      <c r="R332" s="1502"/>
      <c r="S332" s="1502"/>
      <c r="T332" s="1502"/>
      <c r="U332" s="1503"/>
      <c r="V332" s="972"/>
      <c r="W332" s="972"/>
      <c r="X332" s="972"/>
      <c r="Y332" s="972"/>
      <c r="Z332" s="972"/>
      <c r="AA332" s="972"/>
      <c r="AB332" s="972"/>
      <c r="AC332" s="972"/>
      <c r="AD332" s="972"/>
      <c r="AE332" s="969"/>
      <c r="AF332" s="969"/>
      <c r="AG332" s="969"/>
      <c r="AH332" s="952">
        <f t="shared" si="5"/>
        <v>0</v>
      </c>
    </row>
    <row r="333" spans="1:34" ht="16.149999999999999" customHeight="1">
      <c r="A333" s="1789"/>
      <c r="B333" s="1796"/>
      <c r="C333" s="1506" t="s">
        <v>4457</v>
      </c>
      <c r="D333" s="1512"/>
      <c r="E333" s="1512"/>
      <c r="F333" s="1502"/>
      <c r="G333" s="1502"/>
      <c r="H333" s="1502"/>
      <c r="I333" s="1502"/>
      <c r="J333" s="1502"/>
      <c r="K333" s="1502"/>
      <c r="L333" s="1502"/>
      <c r="M333" s="1502"/>
      <c r="N333" s="1502"/>
      <c r="O333" s="1503"/>
      <c r="P333" s="1502"/>
      <c r="Q333" s="1512"/>
      <c r="R333" s="1502"/>
      <c r="S333" s="1502"/>
      <c r="T333" s="1502"/>
      <c r="U333" s="1503"/>
      <c r="V333" s="972"/>
      <c r="W333" s="972"/>
      <c r="X333" s="972"/>
      <c r="Y333" s="972"/>
      <c r="Z333" s="972"/>
      <c r="AA333" s="972"/>
      <c r="AB333" s="972"/>
      <c r="AC333" s="972"/>
      <c r="AD333" s="972"/>
      <c r="AE333" s="969"/>
      <c r="AF333" s="969"/>
      <c r="AG333" s="969"/>
      <c r="AH333" s="952">
        <f t="shared" si="5"/>
        <v>0</v>
      </c>
    </row>
    <row r="334" spans="1:34" ht="16.149999999999999" customHeight="1">
      <c r="A334" s="1789"/>
      <c r="B334" s="1797"/>
      <c r="C334" s="1510" t="s">
        <v>4458</v>
      </c>
      <c r="D334" s="1512"/>
      <c r="E334" s="1512"/>
      <c r="F334" s="1502"/>
      <c r="G334" s="1502"/>
      <c r="H334" s="1502"/>
      <c r="I334" s="1502"/>
      <c r="J334" s="1502"/>
      <c r="K334" s="1502"/>
      <c r="L334" s="1502"/>
      <c r="M334" s="1502"/>
      <c r="N334" s="1502"/>
      <c r="O334" s="1503"/>
      <c r="P334" s="1502"/>
      <c r="Q334" s="1512"/>
      <c r="R334" s="1502"/>
      <c r="S334" s="1502"/>
      <c r="T334" s="1502"/>
      <c r="U334" s="1503"/>
      <c r="V334" s="972"/>
      <c r="W334" s="972"/>
      <c r="X334" s="972"/>
      <c r="Y334" s="972"/>
      <c r="Z334" s="972"/>
      <c r="AA334" s="972"/>
      <c r="AB334" s="972"/>
      <c r="AC334" s="972"/>
      <c r="AD334" s="972"/>
      <c r="AE334" s="969"/>
      <c r="AF334" s="969"/>
      <c r="AG334" s="969"/>
      <c r="AH334" s="952">
        <f t="shared" si="5"/>
        <v>0</v>
      </c>
    </row>
    <row r="335" spans="1:34" ht="16.149999999999999" customHeight="1">
      <c r="A335" s="1789"/>
      <c r="B335" s="1788" t="s">
        <v>4657</v>
      </c>
      <c r="C335" s="1250" t="s">
        <v>4145</v>
      </c>
      <c r="D335" s="1512"/>
      <c r="E335" s="1512"/>
      <c r="F335" s="1502"/>
      <c r="G335" s="1502"/>
      <c r="H335" s="1502"/>
      <c r="I335" s="1502"/>
      <c r="J335" s="1502"/>
      <c r="K335" s="1502"/>
      <c r="L335" s="1502"/>
      <c r="M335" s="1502"/>
      <c r="N335" s="1502"/>
      <c r="O335" s="1503"/>
      <c r="P335" s="1502"/>
      <c r="Q335" s="1512"/>
      <c r="R335" s="1504"/>
      <c r="S335" s="1504"/>
      <c r="T335" s="1504"/>
      <c r="U335" s="1503"/>
      <c r="V335" s="972"/>
      <c r="W335" s="972"/>
      <c r="X335" s="972"/>
      <c r="Y335" s="972"/>
      <c r="Z335" s="972"/>
      <c r="AA335" s="972"/>
      <c r="AB335" s="972"/>
      <c r="AC335" s="972"/>
      <c r="AD335" s="972"/>
      <c r="AE335" s="969"/>
      <c r="AF335" s="969"/>
      <c r="AG335" s="969"/>
      <c r="AH335" s="952">
        <f t="shared" si="5"/>
        <v>0</v>
      </c>
    </row>
    <row r="336" spans="1:34" ht="16.149999999999999" customHeight="1">
      <c r="A336" s="1789"/>
      <c r="B336" s="1789"/>
      <c r="C336" s="1506" t="s">
        <v>3801</v>
      </c>
      <c r="D336" s="1512"/>
      <c r="E336" s="1512"/>
      <c r="F336" s="1502"/>
      <c r="G336" s="1502"/>
      <c r="H336" s="1502"/>
      <c r="I336" s="1502"/>
      <c r="J336" s="1502"/>
      <c r="K336" s="1502"/>
      <c r="L336" s="1502"/>
      <c r="M336" s="1502"/>
      <c r="N336" s="1502"/>
      <c r="O336" s="1503"/>
      <c r="P336" s="1502"/>
      <c r="Q336" s="1512"/>
      <c r="R336" s="1504"/>
      <c r="S336" s="1504"/>
      <c r="T336" s="1504"/>
      <c r="U336" s="1503"/>
      <c r="V336" s="972"/>
      <c r="W336" s="972"/>
      <c r="X336" s="972"/>
      <c r="Y336" s="972"/>
      <c r="Z336" s="972"/>
      <c r="AA336" s="972"/>
      <c r="AB336" s="972"/>
      <c r="AC336" s="972"/>
      <c r="AD336" s="972"/>
      <c r="AE336" s="969"/>
      <c r="AF336" s="969"/>
      <c r="AG336" s="969"/>
      <c r="AH336" s="952">
        <f t="shared" si="5"/>
        <v>0</v>
      </c>
    </row>
    <row r="337" spans="1:34" ht="16.149999999999999" customHeight="1">
      <c r="A337" s="1789"/>
      <c r="B337" s="1789"/>
      <c r="C337" s="1506" t="s">
        <v>3802</v>
      </c>
      <c r="D337" s="1512"/>
      <c r="E337" s="1512"/>
      <c r="F337" s="1502"/>
      <c r="G337" s="1502"/>
      <c r="H337" s="1502"/>
      <c r="I337" s="1502"/>
      <c r="J337" s="1502"/>
      <c r="K337" s="1502"/>
      <c r="L337" s="1502"/>
      <c r="M337" s="1502"/>
      <c r="N337" s="1502"/>
      <c r="O337" s="1503"/>
      <c r="P337" s="1502"/>
      <c r="Q337" s="1512"/>
      <c r="R337" s="1504"/>
      <c r="S337" s="1504"/>
      <c r="T337" s="1504"/>
      <c r="U337" s="1503"/>
      <c r="V337" s="972"/>
      <c r="W337" s="972"/>
      <c r="X337" s="972"/>
      <c r="Y337" s="972"/>
      <c r="Z337" s="972"/>
      <c r="AA337" s="972"/>
      <c r="AB337" s="972"/>
      <c r="AC337" s="972"/>
      <c r="AD337" s="972"/>
      <c r="AE337" s="969"/>
      <c r="AF337" s="969"/>
      <c r="AG337" s="969"/>
      <c r="AH337" s="952">
        <f t="shared" si="5"/>
        <v>0</v>
      </c>
    </row>
    <row r="338" spans="1:34" ht="16.149999999999999" customHeight="1">
      <c r="A338" s="1789"/>
      <c r="B338" s="1789"/>
      <c r="C338" s="1506" t="s">
        <v>4446</v>
      </c>
      <c r="D338" s="1512"/>
      <c r="E338" s="1512"/>
      <c r="F338" s="1502"/>
      <c r="G338" s="1502"/>
      <c r="H338" s="1502"/>
      <c r="I338" s="1502"/>
      <c r="J338" s="1502"/>
      <c r="K338" s="1502"/>
      <c r="L338" s="1502"/>
      <c r="M338" s="1502"/>
      <c r="N338" s="1502"/>
      <c r="O338" s="1503"/>
      <c r="P338" s="1502"/>
      <c r="Q338" s="1512"/>
      <c r="R338" s="1504"/>
      <c r="S338" s="1504"/>
      <c r="T338" s="1504"/>
      <c r="U338" s="1503"/>
      <c r="V338" s="972"/>
      <c r="W338" s="972"/>
      <c r="X338" s="972"/>
      <c r="Y338" s="972"/>
      <c r="Z338" s="972"/>
      <c r="AA338" s="972"/>
      <c r="AB338" s="972"/>
      <c r="AC338" s="972"/>
      <c r="AD338" s="972"/>
      <c r="AE338" s="969"/>
      <c r="AF338" s="969"/>
      <c r="AG338" s="969"/>
      <c r="AH338" s="952">
        <f t="shared" si="5"/>
        <v>0</v>
      </c>
    </row>
    <row r="339" spans="1:34" ht="16.149999999999999" customHeight="1">
      <c r="A339" s="1789"/>
      <c r="B339" s="1789"/>
      <c r="C339" s="1506" t="s">
        <v>4447</v>
      </c>
      <c r="D339" s="1512"/>
      <c r="E339" s="1512"/>
      <c r="F339" s="1502"/>
      <c r="G339" s="1502"/>
      <c r="H339" s="1502"/>
      <c r="I339" s="1502"/>
      <c r="J339" s="1502"/>
      <c r="K339" s="1502"/>
      <c r="L339" s="1502"/>
      <c r="M339" s="1502"/>
      <c r="N339" s="1502"/>
      <c r="O339" s="1503"/>
      <c r="P339" s="1502"/>
      <c r="Q339" s="1512"/>
      <c r="R339" s="1504"/>
      <c r="S339" s="1504"/>
      <c r="T339" s="1504"/>
      <c r="U339" s="1503"/>
      <c r="V339" s="972"/>
      <c r="W339" s="972"/>
      <c r="X339" s="972"/>
      <c r="Y339" s="972"/>
      <c r="Z339" s="972"/>
      <c r="AA339" s="972"/>
      <c r="AB339" s="972"/>
      <c r="AC339" s="972"/>
      <c r="AD339" s="972"/>
      <c r="AE339" s="969"/>
      <c r="AF339" s="969"/>
      <c r="AG339" s="969"/>
      <c r="AH339" s="952">
        <f t="shared" si="5"/>
        <v>0</v>
      </c>
    </row>
    <row r="340" spans="1:34" ht="16.149999999999999" customHeight="1">
      <c r="A340" s="1789"/>
      <c r="B340" s="1789"/>
      <c r="C340" s="1506" t="s">
        <v>4448</v>
      </c>
      <c r="D340" s="1512"/>
      <c r="E340" s="1512"/>
      <c r="F340" s="1502"/>
      <c r="G340" s="1502"/>
      <c r="H340" s="1502"/>
      <c r="I340" s="1502"/>
      <c r="J340" s="1502"/>
      <c r="K340" s="1502"/>
      <c r="L340" s="1502"/>
      <c r="M340" s="1502"/>
      <c r="N340" s="1502"/>
      <c r="O340" s="1503"/>
      <c r="P340" s="1502"/>
      <c r="Q340" s="1512"/>
      <c r="R340" s="1504"/>
      <c r="S340" s="1504"/>
      <c r="T340" s="1504"/>
      <c r="U340" s="1503"/>
      <c r="V340" s="972"/>
      <c r="W340" s="972"/>
      <c r="X340" s="972"/>
      <c r="Y340" s="972"/>
      <c r="Z340" s="972"/>
      <c r="AA340" s="972"/>
      <c r="AB340" s="972"/>
      <c r="AC340" s="972"/>
      <c r="AD340" s="972"/>
      <c r="AE340" s="969"/>
      <c r="AF340" s="969"/>
      <c r="AG340" s="969"/>
      <c r="AH340" s="952">
        <f t="shared" si="5"/>
        <v>0</v>
      </c>
    </row>
    <row r="341" spans="1:34" ht="16.149999999999999" customHeight="1">
      <c r="A341" s="1789"/>
      <c r="B341" s="1789"/>
      <c r="C341" s="1506" t="s">
        <v>4449</v>
      </c>
      <c r="D341" s="1512"/>
      <c r="E341" s="1512"/>
      <c r="F341" s="1502"/>
      <c r="G341" s="1502"/>
      <c r="H341" s="1502"/>
      <c r="I341" s="1502"/>
      <c r="J341" s="1502"/>
      <c r="K341" s="1502"/>
      <c r="L341" s="1502"/>
      <c r="M341" s="1502"/>
      <c r="N341" s="1502"/>
      <c r="O341" s="1503"/>
      <c r="P341" s="1502"/>
      <c r="Q341" s="1512"/>
      <c r="R341" s="1504"/>
      <c r="S341" s="1504"/>
      <c r="T341" s="1504"/>
      <c r="U341" s="1503"/>
      <c r="V341" s="972"/>
      <c r="W341" s="972"/>
      <c r="X341" s="972"/>
      <c r="Y341" s="972"/>
      <c r="Z341" s="972"/>
      <c r="AA341" s="972"/>
      <c r="AB341" s="972"/>
      <c r="AC341" s="972"/>
      <c r="AD341" s="972"/>
      <c r="AE341" s="969"/>
      <c r="AF341" s="969"/>
      <c r="AG341" s="969"/>
      <c r="AH341" s="952">
        <f t="shared" si="5"/>
        <v>0</v>
      </c>
    </row>
    <row r="342" spans="1:34" ht="16.149999999999999" customHeight="1">
      <c r="A342" s="1789"/>
      <c r="B342" s="1789"/>
      <c r="C342" s="1506" t="s">
        <v>4457</v>
      </c>
      <c r="D342" s="1512"/>
      <c r="E342" s="1512"/>
      <c r="F342" s="1502"/>
      <c r="G342" s="1502"/>
      <c r="H342" s="1502"/>
      <c r="I342" s="1502"/>
      <c r="J342" s="1502"/>
      <c r="K342" s="1502"/>
      <c r="L342" s="1502"/>
      <c r="M342" s="1502"/>
      <c r="N342" s="1502"/>
      <c r="O342" s="1503"/>
      <c r="P342" s="1502"/>
      <c r="Q342" s="1512"/>
      <c r="R342" s="1504"/>
      <c r="S342" s="1504"/>
      <c r="T342" s="1504"/>
      <c r="U342" s="1503"/>
      <c r="V342" s="972"/>
      <c r="W342" s="972"/>
      <c r="X342" s="972"/>
      <c r="Y342" s="972"/>
      <c r="Z342" s="972"/>
      <c r="AA342" s="972"/>
      <c r="AB342" s="972"/>
      <c r="AC342" s="972"/>
      <c r="AD342" s="972"/>
      <c r="AE342" s="969"/>
      <c r="AF342" s="969"/>
      <c r="AG342" s="969"/>
      <c r="AH342" s="952">
        <f t="shared" si="5"/>
        <v>0</v>
      </c>
    </row>
    <row r="343" spans="1:34" ht="16.149999999999999" customHeight="1">
      <c r="A343" s="1789"/>
      <c r="B343" s="1794"/>
      <c r="C343" s="1510" t="s">
        <v>4458</v>
      </c>
      <c r="D343" s="1512"/>
      <c r="E343" s="1512"/>
      <c r="F343" s="1502"/>
      <c r="G343" s="1502"/>
      <c r="H343" s="1502"/>
      <c r="I343" s="1502"/>
      <c r="J343" s="1502"/>
      <c r="K343" s="1502"/>
      <c r="L343" s="1502"/>
      <c r="M343" s="1502"/>
      <c r="N343" s="1502"/>
      <c r="O343" s="1503"/>
      <c r="P343" s="1502"/>
      <c r="Q343" s="1512"/>
      <c r="R343" s="1504"/>
      <c r="S343" s="1504"/>
      <c r="T343" s="1504"/>
      <c r="U343" s="1503"/>
      <c r="V343" s="972"/>
      <c r="W343" s="972"/>
      <c r="X343" s="972"/>
      <c r="Y343" s="972"/>
      <c r="Z343" s="972"/>
      <c r="AA343" s="972"/>
      <c r="AB343" s="972"/>
      <c r="AC343" s="972"/>
      <c r="AD343" s="972"/>
      <c r="AE343" s="969"/>
      <c r="AF343" s="969"/>
      <c r="AG343" s="969"/>
      <c r="AH343" s="952">
        <f t="shared" si="5"/>
        <v>0</v>
      </c>
    </row>
    <row r="344" spans="1:34" ht="16.149999999999999" customHeight="1">
      <c r="A344" s="1789"/>
      <c r="B344" s="1788" t="s">
        <v>4658</v>
      </c>
      <c r="C344" s="1250" t="s">
        <v>4145</v>
      </c>
      <c r="D344" s="1512"/>
      <c r="E344" s="1512"/>
      <c r="F344" s="1502"/>
      <c r="G344" s="1502"/>
      <c r="H344" s="1502"/>
      <c r="I344" s="1502"/>
      <c r="J344" s="1502"/>
      <c r="K344" s="1502"/>
      <c r="L344" s="1502"/>
      <c r="M344" s="1502"/>
      <c r="N344" s="1502"/>
      <c r="O344" s="1503"/>
      <c r="P344" s="1502"/>
      <c r="Q344" s="1512"/>
      <c r="R344" s="1502"/>
      <c r="S344" s="1502"/>
      <c r="T344" s="1502"/>
      <c r="U344" s="1503"/>
      <c r="V344" s="972"/>
      <c r="W344" s="972"/>
      <c r="X344" s="972"/>
      <c r="Y344" s="972"/>
      <c r="Z344" s="972"/>
      <c r="AA344" s="972"/>
      <c r="AB344" s="972"/>
      <c r="AC344" s="972"/>
      <c r="AD344" s="972"/>
      <c r="AE344" s="969"/>
      <c r="AF344" s="969"/>
      <c r="AG344" s="969"/>
      <c r="AH344" s="952">
        <f t="shared" si="5"/>
        <v>0</v>
      </c>
    </row>
    <row r="345" spans="1:34" ht="16.149999999999999" customHeight="1">
      <c r="A345" s="1789"/>
      <c r="B345" s="1789"/>
      <c r="C345" s="1506" t="s">
        <v>3801</v>
      </c>
      <c r="D345" s="1512"/>
      <c r="E345" s="1512"/>
      <c r="F345" s="1502"/>
      <c r="G345" s="1502"/>
      <c r="H345" s="1502"/>
      <c r="I345" s="1502"/>
      <c r="J345" s="1502"/>
      <c r="K345" s="1502"/>
      <c r="L345" s="1502"/>
      <c r="M345" s="1502"/>
      <c r="N345" s="1502"/>
      <c r="O345" s="1503"/>
      <c r="P345" s="1502"/>
      <c r="Q345" s="1512"/>
      <c r="R345" s="1502"/>
      <c r="S345" s="1502"/>
      <c r="T345" s="1502"/>
      <c r="U345" s="1503"/>
      <c r="V345" s="972"/>
      <c r="W345" s="972"/>
      <c r="X345" s="972"/>
      <c r="Y345" s="972"/>
      <c r="Z345" s="972"/>
      <c r="AA345" s="972"/>
      <c r="AB345" s="972"/>
      <c r="AC345" s="972"/>
      <c r="AD345" s="972"/>
      <c r="AE345" s="969"/>
      <c r="AF345" s="969"/>
      <c r="AG345" s="969"/>
      <c r="AH345" s="952">
        <f t="shared" si="5"/>
        <v>0</v>
      </c>
    </row>
    <row r="346" spans="1:34" ht="16.149999999999999" customHeight="1">
      <c r="A346" s="1789"/>
      <c r="B346" s="1789"/>
      <c r="C346" s="1506" t="s">
        <v>3802</v>
      </c>
      <c r="D346" s="1512"/>
      <c r="E346" s="1512"/>
      <c r="F346" s="1502"/>
      <c r="G346" s="1502"/>
      <c r="H346" s="1502"/>
      <c r="I346" s="1502"/>
      <c r="J346" s="1502"/>
      <c r="K346" s="1502"/>
      <c r="L346" s="1502"/>
      <c r="M346" s="1502"/>
      <c r="N346" s="1502"/>
      <c r="O346" s="1503"/>
      <c r="P346" s="1502"/>
      <c r="Q346" s="1512"/>
      <c r="R346" s="1502"/>
      <c r="S346" s="1502"/>
      <c r="T346" s="1502"/>
      <c r="U346" s="1503"/>
      <c r="V346" s="972"/>
      <c r="W346" s="972"/>
      <c r="X346" s="972"/>
      <c r="Y346" s="972"/>
      <c r="Z346" s="972"/>
      <c r="AA346" s="972"/>
      <c r="AB346" s="972"/>
      <c r="AC346" s="972"/>
      <c r="AD346" s="972"/>
      <c r="AE346" s="969"/>
      <c r="AF346" s="969"/>
      <c r="AG346" s="969"/>
      <c r="AH346" s="952">
        <f t="shared" si="5"/>
        <v>0</v>
      </c>
    </row>
    <row r="347" spans="1:34" ht="16.149999999999999" customHeight="1">
      <c r="A347" s="1789"/>
      <c r="B347" s="1789"/>
      <c r="C347" s="1506" t="s">
        <v>4446</v>
      </c>
      <c r="D347" s="1512"/>
      <c r="E347" s="1512"/>
      <c r="F347" s="1502"/>
      <c r="G347" s="1502"/>
      <c r="H347" s="1502"/>
      <c r="I347" s="1502"/>
      <c r="J347" s="1502"/>
      <c r="K347" s="1502"/>
      <c r="L347" s="1502"/>
      <c r="M347" s="1502"/>
      <c r="N347" s="1502"/>
      <c r="O347" s="1503"/>
      <c r="P347" s="1502"/>
      <c r="Q347" s="1512"/>
      <c r="R347" s="1502"/>
      <c r="S347" s="1502"/>
      <c r="T347" s="1502"/>
      <c r="U347" s="1503"/>
      <c r="V347" s="972"/>
      <c r="W347" s="972"/>
      <c r="X347" s="972"/>
      <c r="Y347" s="972"/>
      <c r="Z347" s="972"/>
      <c r="AA347" s="972"/>
      <c r="AB347" s="972"/>
      <c r="AC347" s="972"/>
      <c r="AD347" s="972"/>
      <c r="AE347" s="969"/>
      <c r="AF347" s="969"/>
      <c r="AG347" s="969"/>
      <c r="AH347" s="952">
        <f t="shared" si="5"/>
        <v>0</v>
      </c>
    </row>
    <row r="348" spans="1:34" ht="16.149999999999999" customHeight="1">
      <c r="A348" s="1789"/>
      <c r="B348" s="1789"/>
      <c r="C348" s="1506" t="s">
        <v>4447</v>
      </c>
      <c r="D348" s="1512"/>
      <c r="E348" s="1512"/>
      <c r="F348" s="1502"/>
      <c r="G348" s="1502"/>
      <c r="H348" s="1502"/>
      <c r="I348" s="1502"/>
      <c r="J348" s="1502"/>
      <c r="K348" s="1502"/>
      <c r="L348" s="1502"/>
      <c r="M348" s="1502"/>
      <c r="N348" s="1502"/>
      <c r="O348" s="1503"/>
      <c r="P348" s="1502"/>
      <c r="Q348" s="1512"/>
      <c r="R348" s="1502"/>
      <c r="S348" s="1502"/>
      <c r="T348" s="1502"/>
      <c r="U348" s="1503"/>
      <c r="V348" s="972"/>
      <c r="W348" s="972"/>
      <c r="X348" s="972"/>
      <c r="Y348" s="972"/>
      <c r="Z348" s="972"/>
      <c r="AA348" s="972"/>
      <c r="AB348" s="972"/>
      <c r="AC348" s="972"/>
      <c r="AD348" s="972"/>
      <c r="AE348" s="969"/>
      <c r="AF348" s="969"/>
      <c r="AG348" s="969"/>
      <c r="AH348" s="952">
        <f t="shared" si="5"/>
        <v>0</v>
      </c>
    </row>
    <row r="349" spans="1:34" ht="16.149999999999999" customHeight="1">
      <c r="A349" s="1789"/>
      <c r="B349" s="1789"/>
      <c r="C349" s="1506" t="s">
        <v>4448</v>
      </c>
      <c r="D349" s="1512"/>
      <c r="E349" s="1512"/>
      <c r="F349" s="1502"/>
      <c r="G349" s="1502"/>
      <c r="H349" s="1502"/>
      <c r="I349" s="1502"/>
      <c r="J349" s="1502"/>
      <c r="K349" s="1502"/>
      <c r="L349" s="1502"/>
      <c r="M349" s="1502"/>
      <c r="N349" s="1502"/>
      <c r="O349" s="1503"/>
      <c r="P349" s="1502"/>
      <c r="Q349" s="1512"/>
      <c r="R349" s="1502"/>
      <c r="S349" s="1502"/>
      <c r="T349" s="1502"/>
      <c r="U349" s="1503"/>
      <c r="V349" s="972"/>
      <c r="W349" s="972"/>
      <c r="X349" s="972"/>
      <c r="Y349" s="972"/>
      <c r="Z349" s="972"/>
      <c r="AA349" s="972"/>
      <c r="AB349" s="972"/>
      <c r="AC349" s="972"/>
      <c r="AD349" s="972"/>
      <c r="AE349" s="969"/>
      <c r="AF349" s="969"/>
      <c r="AG349" s="969"/>
      <c r="AH349" s="952">
        <f t="shared" si="5"/>
        <v>0</v>
      </c>
    </row>
    <row r="350" spans="1:34" ht="16.149999999999999" customHeight="1">
      <c r="A350" s="1789"/>
      <c r="B350" s="1789"/>
      <c r="C350" s="1506" t="s">
        <v>4449</v>
      </c>
      <c r="D350" s="1512"/>
      <c r="E350" s="1512"/>
      <c r="F350" s="1502"/>
      <c r="G350" s="1502"/>
      <c r="H350" s="1502"/>
      <c r="I350" s="1502"/>
      <c r="J350" s="1502"/>
      <c r="K350" s="1502"/>
      <c r="L350" s="1502"/>
      <c r="M350" s="1502"/>
      <c r="N350" s="1502"/>
      <c r="O350" s="1503"/>
      <c r="P350" s="1502"/>
      <c r="Q350" s="1512"/>
      <c r="R350" s="1502"/>
      <c r="S350" s="1502"/>
      <c r="T350" s="1502"/>
      <c r="U350" s="1503"/>
      <c r="V350" s="972"/>
      <c r="W350" s="972"/>
      <c r="X350" s="972"/>
      <c r="Y350" s="972"/>
      <c r="Z350" s="972"/>
      <c r="AA350" s="972"/>
      <c r="AB350" s="972"/>
      <c r="AC350" s="972"/>
      <c r="AD350" s="972"/>
      <c r="AE350" s="969"/>
      <c r="AF350" s="969"/>
      <c r="AG350" s="969"/>
      <c r="AH350" s="952">
        <f t="shared" si="5"/>
        <v>0</v>
      </c>
    </row>
    <row r="351" spans="1:34" ht="16.149999999999999" customHeight="1">
      <c r="A351" s="1789"/>
      <c r="B351" s="1789"/>
      <c r="C351" s="1506" t="s">
        <v>4457</v>
      </c>
      <c r="D351" s="1512"/>
      <c r="E351" s="1512"/>
      <c r="F351" s="1502"/>
      <c r="G351" s="1502"/>
      <c r="H351" s="1502"/>
      <c r="I351" s="1502"/>
      <c r="J351" s="1502"/>
      <c r="K351" s="1502"/>
      <c r="L351" s="1502"/>
      <c r="M351" s="1502"/>
      <c r="N351" s="1502"/>
      <c r="O351" s="1503"/>
      <c r="P351" s="1502"/>
      <c r="Q351" s="1512"/>
      <c r="R351" s="1502"/>
      <c r="S351" s="1502"/>
      <c r="T351" s="1502"/>
      <c r="U351" s="1503"/>
      <c r="V351" s="972"/>
      <c r="W351" s="972"/>
      <c r="X351" s="972"/>
      <c r="Y351" s="972"/>
      <c r="Z351" s="972"/>
      <c r="AA351" s="972"/>
      <c r="AB351" s="972"/>
      <c r="AC351" s="972"/>
      <c r="AD351" s="972"/>
      <c r="AE351" s="969"/>
      <c r="AF351" s="969"/>
      <c r="AG351" s="969"/>
      <c r="AH351" s="952">
        <f t="shared" si="5"/>
        <v>0</v>
      </c>
    </row>
    <row r="352" spans="1:34" ht="16.149999999999999" customHeight="1">
      <c r="A352" s="1789"/>
      <c r="B352" s="1794"/>
      <c r="C352" s="1510" t="s">
        <v>4458</v>
      </c>
      <c r="D352" s="1512"/>
      <c r="E352" s="1512"/>
      <c r="F352" s="1502"/>
      <c r="G352" s="1502"/>
      <c r="H352" s="1502"/>
      <c r="I352" s="1502"/>
      <c r="J352" s="1502"/>
      <c r="K352" s="1502"/>
      <c r="L352" s="1502"/>
      <c r="M352" s="1502"/>
      <c r="N352" s="1502"/>
      <c r="O352" s="1503"/>
      <c r="P352" s="1502"/>
      <c r="Q352" s="1512"/>
      <c r="R352" s="1502"/>
      <c r="S352" s="1502"/>
      <c r="T352" s="1502"/>
      <c r="U352" s="1503"/>
      <c r="V352" s="972"/>
      <c r="W352" s="972"/>
      <c r="X352" s="972"/>
      <c r="Y352" s="972"/>
      <c r="Z352" s="972"/>
      <c r="AA352" s="972"/>
      <c r="AB352" s="972"/>
      <c r="AC352" s="972"/>
      <c r="AD352" s="972"/>
      <c r="AE352" s="969"/>
      <c r="AF352" s="969"/>
      <c r="AG352" s="969"/>
      <c r="AH352" s="952">
        <f t="shared" si="5"/>
        <v>0</v>
      </c>
    </row>
    <row r="353" spans="1:34" ht="16.149999999999999" customHeight="1">
      <c r="A353" s="1789"/>
      <c r="B353" s="1788" t="s">
        <v>4659</v>
      </c>
      <c r="C353" s="1250" t="s">
        <v>4145</v>
      </c>
      <c r="D353" s="1512"/>
      <c r="E353" s="1512"/>
      <c r="F353" s="1502"/>
      <c r="G353" s="1502"/>
      <c r="H353" s="1502"/>
      <c r="I353" s="1502"/>
      <c r="J353" s="1502"/>
      <c r="K353" s="1502"/>
      <c r="L353" s="1502"/>
      <c r="M353" s="1502"/>
      <c r="N353" s="1502"/>
      <c r="O353" s="1503"/>
      <c r="P353" s="1504"/>
      <c r="Q353" s="1505"/>
      <c r="R353" s="1502"/>
      <c r="S353" s="1502"/>
      <c r="T353" s="1502"/>
      <c r="U353" s="1503"/>
      <c r="V353" s="972"/>
      <c r="W353" s="972"/>
      <c r="X353" s="972"/>
      <c r="Y353" s="972"/>
      <c r="Z353" s="972"/>
      <c r="AA353" s="972"/>
      <c r="AB353" s="972"/>
      <c r="AC353" s="972"/>
      <c r="AD353" s="972"/>
      <c r="AE353" s="969"/>
      <c r="AF353" s="969"/>
      <c r="AG353" s="969"/>
      <c r="AH353" s="952">
        <f t="shared" si="5"/>
        <v>0</v>
      </c>
    </row>
    <row r="354" spans="1:34" ht="16.149999999999999" customHeight="1">
      <c r="A354" s="1789"/>
      <c r="B354" s="1789"/>
      <c r="C354" s="1506" t="s">
        <v>3801</v>
      </c>
      <c r="D354" s="1526" t="s">
        <v>4432</v>
      </c>
      <c r="E354" s="1526" t="s">
        <v>4572</v>
      </c>
      <c r="F354" s="1526" t="s">
        <v>4573</v>
      </c>
      <c r="G354" s="1526" t="s">
        <v>4574</v>
      </c>
      <c r="H354" s="1526" t="s">
        <v>4575</v>
      </c>
      <c r="I354" s="1526" t="s">
        <v>4576</v>
      </c>
      <c r="J354" s="1526" t="s">
        <v>4577</v>
      </c>
      <c r="K354" s="1526" t="s">
        <v>4578</v>
      </c>
      <c r="L354" s="1526" t="s">
        <v>4579</v>
      </c>
      <c r="M354" s="1526" t="s">
        <v>4580</v>
      </c>
      <c r="N354" s="1526" t="s">
        <v>4581</v>
      </c>
      <c r="O354" s="1526" t="s">
        <v>4582</v>
      </c>
      <c r="P354" s="1526" t="s">
        <v>4583</v>
      </c>
      <c r="Q354" s="1526" t="s">
        <v>4584</v>
      </c>
      <c r="R354" s="1527" t="s">
        <v>4585</v>
      </c>
      <c r="S354" s="1526" t="s">
        <v>4586</v>
      </c>
      <c r="T354" s="1526" t="s">
        <v>4587</v>
      </c>
      <c r="U354" s="1526" t="s">
        <v>4588</v>
      </c>
      <c r="V354" s="1526" t="s">
        <v>4589</v>
      </c>
      <c r="W354" s="1526" t="s">
        <v>4570</v>
      </c>
      <c r="X354" s="1528" t="s">
        <v>4571</v>
      </c>
      <c r="Y354" s="972"/>
      <c r="Z354" s="972"/>
      <c r="AA354" s="972"/>
      <c r="AB354" s="972"/>
      <c r="AC354" s="972"/>
      <c r="AD354" s="972"/>
      <c r="AE354" s="969"/>
      <c r="AF354" s="969"/>
      <c r="AG354" s="969"/>
      <c r="AH354" s="952">
        <f t="shared" si="5"/>
        <v>21</v>
      </c>
    </row>
    <row r="355" spans="1:34" ht="16.149999999999999" customHeight="1">
      <c r="A355" s="1789"/>
      <c r="B355" s="1789"/>
      <c r="C355" s="1506" t="s">
        <v>3802</v>
      </c>
      <c r="D355" s="1526" t="s">
        <v>4432</v>
      </c>
      <c r="E355" s="1526" t="s">
        <v>4572</v>
      </c>
      <c r="F355" s="1526" t="s">
        <v>4573</v>
      </c>
      <c r="G355" s="1526" t="s">
        <v>4574</v>
      </c>
      <c r="H355" s="1526" t="s">
        <v>4575</v>
      </c>
      <c r="I355" s="1526" t="s">
        <v>4576</v>
      </c>
      <c r="J355" s="1526" t="s">
        <v>4577</v>
      </c>
      <c r="K355" s="1526" t="s">
        <v>4578</v>
      </c>
      <c r="L355" s="1526" t="s">
        <v>4579</v>
      </c>
      <c r="M355" s="1526" t="s">
        <v>4580</v>
      </c>
      <c r="N355" s="1526" t="s">
        <v>4581</v>
      </c>
      <c r="O355" s="1526" t="s">
        <v>4582</v>
      </c>
      <c r="P355" s="1526" t="s">
        <v>4583</v>
      </c>
      <c r="Q355" s="1526" t="s">
        <v>4584</v>
      </c>
      <c r="R355" s="1527" t="s">
        <v>4585</v>
      </c>
      <c r="S355" s="1526" t="s">
        <v>4586</v>
      </c>
      <c r="T355" s="1526" t="s">
        <v>4587</v>
      </c>
      <c r="U355" s="1526" t="s">
        <v>4588</v>
      </c>
      <c r="V355" s="1526" t="s">
        <v>4589</v>
      </c>
      <c r="W355" s="1526" t="s">
        <v>4570</v>
      </c>
      <c r="X355" s="1528" t="s">
        <v>4571</v>
      </c>
      <c r="Y355" s="972"/>
      <c r="Z355" s="972"/>
      <c r="AA355" s="972"/>
      <c r="AB355" s="972"/>
      <c r="AC355" s="972"/>
      <c r="AD355" s="972"/>
      <c r="AE355" s="969"/>
      <c r="AF355" s="969"/>
      <c r="AG355" s="969"/>
      <c r="AH355" s="952">
        <f t="shared" si="5"/>
        <v>21</v>
      </c>
    </row>
    <row r="356" spans="1:34" ht="16.149999999999999" customHeight="1">
      <c r="A356" s="1789"/>
      <c r="B356" s="1789"/>
      <c r="C356" s="1506" t="s">
        <v>4446</v>
      </c>
      <c r="D356" s="1512"/>
      <c r="E356" s="1512"/>
      <c r="F356" s="1502"/>
      <c r="G356" s="1502"/>
      <c r="H356" s="1502"/>
      <c r="I356" s="1502"/>
      <c r="J356" s="1502"/>
      <c r="K356" s="1502"/>
      <c r="L356" s="1502"/>
      <c r="M356" s="1502"/>
      <c r="N356" s="1502"/>
      <c r="O356" s="1503"/>
      <c r="P356" s="1504"/>
      <c r="Q356" s="1505"/>
      <c r="R356" s="1502"/>
      <c r="S356" s="1502"/>
      <c r="T356" s="1502"/>
      <c r="U356" s="1503"/>
      <c r="V356" s="972"/>
      <c r="W356" s="972"/>
      <c r="X356" s="972"/>
      <c r="Y356" s="972"/>
      <c r="Z356" s="972"/>
      <c r="AA356" s="972"/>
      <c r="AB356" s="972"/>
      <c r="AC356" s="972"/>
      <c r="AD356" s="972"/>
      <c r="AE356" s="969"/>
      <c r="AF356" s="969"/>
      <c r="AG356" s="969"/>
      <c r="AH356" s="952">
        <f t="shared" si="5"/>
        <v>0</v>
      </c>
    </row>
    <row r="357" spans="1:34" ht="16.149999999999999" customHeight="1">
      <c r="A357" s="1789"/>
      <c r="B357" s="1789"/>
      <c r="C357" s="1506" t="s">
        <v>4447</v>
      </c>
      <c r="D357" s="1512"/>
      <c r="E357" s="1512"/>
      <c r="F357" s="1502"/>
      <c r="G357" s="1502"/>
      <c r="H357" s="1502"/>
      <c r="I357" s="1502"/>
      <c r="J357" s="1502"/>
      <c r="K357" s="1502"/>
      <c r="L357" s="1502"/>
      <c r="M357" s="1502"/>
      <c r="N357" s="1502"/>
      <c r="O357" s="1503"/>
      <c r="P357" s="1504"/>
      <c r="Q357" s="1505"/>
      <c r="R357" s="1502"/>
      <c r="S357" s="1502"/>
      <c r="T357" s="1502"/>
      <c r="U357" s="1503"/>
      <c r="V357" s="972"/>
      <c r="W357" s="972"/>
      <c r="X357" s="972"/>
      <c r="Y357" s="972"/>
      <c r="Z357" s="972"/>
      <c r="AA357" s="972"/>
      <c r="AB357" s="972"/>
      <c r="AC357" s="972"/>
      <c r="AD357" s="972"/>
      <c r="AE357" s="969"/>
      <c r="AF357" s="969"/>
      <c r="AG357" s="969"/>
      <c r="AH357" s="952">
        <f t="shared" si="5"/>
        <v>0</v>
      </c>
    </row>
    <row r="358" spans="1:34" ht="16.149999999999999" customHeight="1">
      <c r="A358" s="1789"/>
      <c r="B358" s="1789"/>
      <c r="C358" s="1506" t="s">
        <v>4448</v>
      </c>
      <c r="D358" s="1512"/>
      <c r="E358" s="1512"/>
      <c r="F358" s="1502"/>
      <c r="G358" s="1502"/>
      <c r="H358" s="1502"/>
      <c r="I358" s="1502"/>
      <c r="J358" s="1502"/>
      <c r="K358" s="1502"/>
      <c r="L358" s="1502"/>
      <c r="M358" s="1502"/>
      <c r="N358" s="1502"/>
      <c r="O358" s="1503"/>
      <c r="P358" s="1504"/>
      <c r="Q358" s="1505"/>
      <c r="R358" s="1502"/>
      <c r="S358" s="1502"/>
      <c r="T358" s="1502"/>
      <c r="U358" s="1503"/>
      <c r="V358" s="972"/>
      <c r="W358" s="972"/>
      <c r="X358" s="972"/>
      <c r="Y358" s="972"/>
      <c r="Z358" s="972"/>
      <c r="AA358" s="972"/>
      <c r="AB358" s="972"/>
      <c r="AC358" s="972"/>
      <c r="AD358" s="972"/>
      <c r="AE358" s="969"/>
      <c r="AF358" s="969"/>
      <c r="AG358" s="969"/>
      <c r="AH358" s="952">
        <f t="shared" si="5"/>
        <v>0</v>
      </c>
    </row>
    <row r="359" spans="1:34" ht="16.149999999999999" customHeight="1">
      <c r="A359" s="1789"/>
      <c r="B359" s="1789"/>
      <c r="C359" s="1506" t="s">
        <v>4449</v>
      </c>
      <c r="D359" s="1512"/>
      <c r="E359" s="1512"/>
      <c r="F359" s="1502"/>
      <c r="G359" s="1502"/>
      <c r="H359" s="1502"/>
      <c r="I359" s="1502"/>
      <c r="J359" s="1502"/>
      <c r="K359" s="1502"/>
      <c r="L359" s="1502"/>
      <c r="M359" s="1502"/>
      <c r="N359" s="1502"/>
      <c r="O359" s="1503"/>
      <c r="P359" s="1504"/>
      <c r="Q359" s="1505"/>
      <c r="R359" s="1502"/>
      <c r="S359" s="1502"/>
      <c r="T359" s="1502"/>
      <c r="U359" s="1503"/>
      <c r="V359" s="972"/>
      <c r="W359" s="972"/>
      <c r="X359" s="972"/>
      <c r="Y359" s="972"/>
      <c r="Z359" s="972"/>
      <c r="AA359" s="972"/>
      <c r="AB359" s="972"/>
      <c r="AC359" s="972"/>
      <c r="AD359" s="972"/>
      <c r="AE359" s="969"/>
      <c r="AF359" s="969"/>
      <c r="AG359" s="969"/>
      <c r="AH359" s="952">
        <f t="shared" si="5"/>
        <v>0</v>
      </c>
    </row>
    <row r="360" spans="1:34" ht="16.149999999999999" customHeight="1">
      <c r="A360" s="1789"/>
      <c r="B360" s="1789"/>
      <c r="C360" s="1506" t="s">
        <v>4457</v>
      </c>
      <c r="D360" s="1512"/>
      <c r="E360" s="1512"/>
      <c r="F360" s="1502"/>
      <c r="G360" s="1502"/>
      <c r="H360" s="1502"/>
      <c r="I360" s="1502"/>
      <c r="J360" s="1502"/>
      <c r="K360" s="1502"/>
      <c r="L360" s="1502"/>
      <c r="M360" s="1502"/>
      <c r="N360" s="1502"/>
      <c r="O360" s="1503"/>
      <c r="P360" s="1504"/>
      <c r="Q360" s="1505"/>
      <c r="R360" s="1502"/>
      <c r="S360" s="1502"/>
      <c r="T360" s="1502"/>
      <c r="U360" s="1503"/>
      <c r="V360" s="972"/>
      <c r="W360" s="972"/>
      <c r="X360" s="972"/>
      <c r="Y360" s="972"/>
      <c r="Z360" s="972"/>
      <c r="AA360" s="972"/>
      <c r="AB360" s="972"/>
      <c r="AC360" s="972"/>
      <c r="AD360" s="972"/>
      <c r="AE360" s="969"/>
      <c r="AF360" s="969"/>
      <c r="AG360" s="969"/>
      <c r="AH360" s="952">
        <f t="shared" si="5"/>
        <v>0</v>
      </c>
    </row>
    <row r="361" spans="1:34" ht="16.149999999999999" customHeight="1">
      <c r="A361" s="1789"/>
      <c r="B361" s="1794"/>
      <c r="C361" s="1510" t="s">
        <v>4458</v>
      </c>
      <c r="D361" s="1512"/>
      <c r="E361" s="1512"/>
      <c r="F361" s="1502"/>
      <c r="G361" s="1502"/>
      <c r="H361" s="1502"/>
      <c r="I361" s="1502"/>
      <c r="J361" s="1502"/>
      <c r="K361" s="1502"/>
      <c r="L361" s="1502"/>
      <c r="M361" s="1502"/>
      <c r="N361" s="1502"/>
      <c r="O361" s="1503"/>
      <c r="P361" s="1504"/>
      <c r="Q361" s="1505"/>
      <c r="R361" s="1502"/>
      <c r="S361" s="1502"/>
      <c r="T361" s="1502"/>
      <c r="U361" s="1503"/>
      <c r="V361" s="972"/>
      <c r="W361" s="972"/>
      <c r="X361" s="972"/>
      <c r="Y361" s="972"/>
      <c r="Z361" s="972"/>
      <c r="AA361" s="972"/>
      <c r="AB361" s="972"/>
      <c r="AC361" s="972"/>
      <c r="AD361" s="972"/>
      <c r="AE361" s="969"/>
      <c r="AF361" s="969"/>
      <c r="AG361" s="969"/>
      <c r="AH361" s="952">
        <f t="shared" si="5"/>
        <v>0</v>
      </c>
    </row>
    <row r="362" spans="1:34" ht="16.149999999999999" customHeight="1">
      <c r="A362" s="1789"/>
      <c r="B362" s="1795" t="s">
        <v>4660</v>
      </c>
      <c r="C362" s="1250" t="s">
        <v>4145</v>
      </c>
      <c r="D362" s="1512"/>
      <c r="E362" s="1512"/>
      <c r="F362" s="1502"/>
      <c r="G362" s="1502"/>
      <c r="H362" s="1502"/>
      <c r="I362" s="1502"/>
      <c r="J362" s="1502"/>
      <c r="K362" s="1502"/>
      <c r="L362" s="1502"/>
      <c r="M362" s="1502"/>
      <c r="N362" s="1502"/>
      <c r="O362" s="1503"/>
      <c r="P362" s="1504"/>
      <c r="Q362" s="1505"/>
      <c r="R362" s="1502"/>
      <c r="S362" s="1502"/>
      <c r="T362" s="1502"/>
      <c r="U362" s="1503"/>
      <c r="V362" s="972"/>
      <c r="W362" s="972"/>
      <c r="X362" s="972"/>
      <c r="Y362" s="972"/>
      <c r="Z362" s="972"/>
      <c r="AA362" s="972"/>
      <c r="AB362" s="972"/>
      <c r="AC362" s="972"/>
      <c r="AD362" s="972"/>
      <c r="AE362" s="969"/>
      <c r="AF362" s="969"/>
      <c r="AG362" s="969"/>
      <c r="AH362" s="952">
        <f t="shared" si="5"/>
        <v>0</v>
      </c>
    </row>
    <row r="363" spans="1:34" ht="16.149999999999999" customHeight="1">
      <c r="A363" s="1789"/>
      <c r="B363" s="1796"/>
      <c r="C363" s="1506" t="s">
        <v>3801</v>
      </c>
      <c r="D363" s="1512"/>
      <c r="E363" s="1512"/>
      <c r="F363" s="1502"/>
      <c r="G363" s="1502"/>
      <c r="H363" s="1502"/>
      <c r="I363" s="1502"/>
      <c r="J363" s="1502"/>
      <c r="K363" s="1502"/>
      <c r="L363" s="1502"/>
      <c r="M363" s="1502"/>
      <c r="N363" s="1502"/>
      <c r="O363" s="1503"/>
      <c r="P363" s="1504"/>
      <c r="Q363" s="1505"/>
      <c r="R363" s="1502"/>
      <c r="S363" s="1502"/>
      <c r="T363" s="1502"/>
      <c r="U363" s="1503"/>
      <c r="V363" s="972"/>
      <c r="W363" s="972"/>
      <c r="X363" s="972"/>
      <c r="Y363" s="972"/>
      <c r="Z363" s="972"/>
      <c r="AA363" s="972"/>
      <c r="AB363" s="972"/>
      <c r="AC363" s="972"/>
      <c r="AD363" s="972"/>
      <c r="AE363" s="969"/>
      <c r="AF363" s="969"/>
      <c r="AG363" s="969"/>
      <c r="AH363" s="952">
        <f t="shared" si="5"/>
        <v>0</v>
      </c>
    </row>
    <row r="364" spans="1:34" ht="16.149999999999999" customHeight="1">
      <c r="A364" s="1789"/>
      <c r="B364" s="1796"/>
      <c r="C364" s="1506" t="s">
        <v>3802</v>
      </c>
      <c r="D364" s="1512"/>
      <c r="E364" s="1512"/>
      <c r="F364" s="1502"/>
      <c r="G364" s="1502"/>
      <c r="H364" s="1502"/>
      <c r="I364" s="1502"/>
      <c r="J364" s="1502"/>
      <c r="K364" s="1502"/>
      <c r="L364" s="1502"/>
      <c r="M364" s="1502"/>
      <c r="N364" s="1502"/>
      <c r="O364" s="1503"/>
      <c r="P364" s="1504"/>
      <c r="Q364" s="1505"/>
      <c r="R364" s="1502"/>
      <c r="S364" s="1502"/>
      <c r="T364" s="1502"/>
      <c r="U364" s="1503"/>
      <c r="V364" s="972"/>
      <c r="W364" s="972"/>
      <c r="X364" s="972"/>
      <c r="Y364" s="972"/>
      <c r="Z364" s="972"/>
      <c r="AA364" s="972"/>
      <c r="AB364" s="972"/>
      <c r="AC364" s="972"/>
      <c r="AD364" s="972"/>
      <c r="AE364" s="969"/>
      <c r="AF364" s="969"/>
      <c r="AG364" s="969"/>
      <c r="AH364" s="952">
        <f t="shared" si="5"/>
        <v>0</v>
      </c>
    </row>
    <row r="365" spans="1:34" ht="16.149999999999999" customHeight="1">
      <c r="A365" s="1789"/>
      <c r="B365" s="1796"/>
      <c r="C365" s="1506" t="s">
        <v>4446</v>
      </c>
      <c r="D365" s="1512"/>
      <c r="E365" s="1512"/>
      <c r="F365" s="1502"/>
      <c r="G365" s="1502"/>
      <c r="H365" s="1502"/>
      <c r="I365" s="1502"/>
      <c r="J365" s="1502"/>
      <c r="K365" s="1502"/>
      <c r="L365" s="1502"/>
      <c r="M365" s="1502"/>
      <c r="N365" s="1502"/>
      <c r="O365" s="1503"/>
      <c r="P365" s="1504"/>
      <c r="Q365" s="1505"/>
      <c r="R365" s="1502"/>
      <c r="S365" s="1502"/>
      <c r="T365" s="1502"/>
      <c r="U365" s="1503"/>
      <c r="V365" s="972"/>
      <c r="W365" s="972"/>
      <c r="X365" s="972"/>
      <c r="Y365" s="972"/>
      <c r="Z365" s="972"/>
      <c r="AA365" s="972"/>
      <c r="AB365" s="972"/>
      <c r="AC365" s="972"/>
      <c r="AD365" s="972"/>
      <c r="AE365" s="969"/>
      <c r="AF365" s="969"/>
      <c r="AG365" s="969"/>
      <c r="AH365" s="952">
        <f t="shared" si="5"/>
        <v>0</v>
      </c>
    </row>
    <row r="366" spans="1:34" ht="16.149999999999999" customHeight="1">
      <c r="A366" s="1789"/>
      <c r="B366" s="1796"/>
      <c r="C366" s="1506" t="s">
        <v>4447</v>
      </c>
      <c r="D366" s="1512"/>
      <c r="E366" s="1512"/>
      <c r="F366" s="1502"/>
      <c r="G366" s="1502"/>
      <c r="H366" s="1502"/>
      <c r="I366" s="1502"/>
      <c r="J366" s="1502"/>
      <c r="K366" s="1502"/>
      <c r="L366" s="1502"/>
      <c r="M366" s="1502"/>
      <c r="N366" s="1502"/>
      <c r="O366" s="1503"/>
      <c r="P366" s="1504"/>
      <c r="Q366" s="1505"/>
      <c r="R366" s="1502"/>
      <c r="S366" s="1502"/>
      <c r="T366" s="1502"/>
      <c r="U366" s="1503"/>
      <c r="V366" s="972"/>
      <c r="W366" s="972"/>
      <c r="X366" s="972"/>
      <c r="Y366" s="972"/>
      <c r="Z366" s="972"/>
      <c r="AA366" s="972"/>
      <c r="AB366" s="972"/>
      <c r="AC366" s="972"/>
      <c r="AD366" s="972"/>
      <c r="AE366" s="969"/>
      <c r="AF366" s="969"/>
      <c r="AG366" s="969"/>
      <c r="AH366" s="952">
        <f t="shared" si="5"/>
        <v>0</v>
      </c>
    </row>
    <row r="367" spans="1:34" ht="16.149999999999999" customHeight="1">
      <c r="A367" s="1789"/>
      <c r="B367" s="1796"/>
      <c r="C367" s="1506" t="s">
        <v>4448</v>
      </c>
      <c r="D367" s="1512"/>
      <c r="E367" s="1512"/>
      <c r="F367" s="1502"/>
      <c r="G367" s="1502"/>
      <c r="H367" s="1502"/>
      <c r="I367" s="1502"/>
      <c r="J367" s="1502"/>
      <c r="K367" s="1502"/>
      <c r="L367" s="1502"/>
      <c r="M367" s="1502"/>
      <c r="N367" s="1502"/>
      <c r="O367" s="1503"/>
      <c r="P367" s="1504"/>
      <c r="Q367" s="1505"/>
      <c r="R367" s="1502"/>
      <c r="S367" s="1502"/>
      <c r="T367" s="1502"/>
      <c r="U367" s="1503"/>
      <c r="V367" s="972"/>
      <c r="W367" s="972"/>
      <c r="X367" s="972"/>
      <c r="Y367" s="972"/>
      <c r="Z367" s="972"/>
      <c r="AA367" s="972"/>
      <c r="AB367" s="972"/>
      <c r="AC367" s="972"/>
      <c r="AD367" s="972"/>
      <c r="AE367" s="969"/>
      <c r="AF367" s="969"/>
      <c r="AG367" s="969"/>
      <c r="AH367" s="952">
        <f t="shared" si="5"/>
        <v>0</v>
      </c>
    </row>
    <row r="368" spans="1:34" ht="16.149999999999999" customHeight="1">
      <c r="A368" s="1789"/>
      <c r="B368" s="1796"/>
      <c r="C368" s="1506" t="s">
        <v>4449</v>
      </c>
      <c r="D368" s="1512"/>
      <c r="E368" s="1512"/>
      <c r="F368" s="1502"/>
      <c r="G368" s="1502"/>
      <c r="H368" s="1502"/>
      <c r="I368" s="1502"/>
      <c r="J368" s="1502"/>
      <c r="K368" s="1502"/>
      <c r="L368" s="1502"/>
      <c r="M368" s="1502"/>
      <c r="N368" s="1502"/>
      <c r="O368" s="1503"/>
      <c r="P368" s="1504"/>
      <c r="Q368" s="1505"/>
      <c r="R368" s="1502"/>
      <c r="S368" s="1502"/>
      <c r="T368" s="1502"/>
      <c r="U368" s="1503"/>
      <c r="V368" s="972"/>
      <c r="W368" s="972"/>
      <c r="X368" s="972"/>
      <c r="Y368" s="972"/>
      <c r="Z368" s="972"/>
      <c r="AA368" s="972"/>
      <c r="AB368" s="972"/>
      <c r="AC368" s="972"/>
      <c r="AD368" s="972"/>
      <c r="AE368" s="969"/>
      <c r="AF368" s="969"/>
      <c r="AG368" s="969"/>
      <c r="AH368" s="952">
        <f t="shared" si="5"/>
        <v>0</v>
      </c>
    </row>
    <row r="369" spans="1:34" ht="16.149999999999999" customHeight="1">
      <c r="A369" s="1789"/>
      <c r="B369" s="1796"/>
      <c r="C369" s="1506" t="s">
        <v>4457</v>
      </c>
      <c r="D369" s="1512"/>
      <c r="E369" s="1512"/>
      <c r="F369" s="1502"/>
      <c r="G369" s="1502"/>
      <c r="H369" s="1502"/>
      <c r="I369" s="1502"/>
      <c r="J369" s="1502"/>
      <c r="K369" s="1502"/>
      <c r="L369" s="1502"/>
      <c r="M369" s="1502"/>
      <c r="N369" s="1502"/>
      <c r="O369" s="1503"/>
      <c r="P369" s="1504"/>
      <c r="Q369" s="1505"/>
      <c r="R369" s="1502"/>
      <c r="S369" s="1502"/>
      <c r="T369" s="1502"/>
      <c r="U369" s="1503"/>
      <c r="V369" s="972"/>
      <c r="W369" s="972"/>
      <c r="X369" s="972"/>
      <c r="Y369" s="972"/>
      <c r="Z369" s="972"/>
      <c r="AA369" s="972"/>
      <c r="AB369" s="972"/>
      <c r="AC369" s="972"/>
      <c r="AD369" s="972"/>
      <c r="AE369" s="969"/>
      <c r="AF369" s="969"/>
      <c r="AG369" s="969"/>
      <c r="AH369" s="952">
        <f t="shared" si="5"/>
        <v>0</v>
      </c>
    </row>
    <row r="370" spans="1:34" ht="16.149999999999999" customHeight="1">
      <c r="A370" s="1789"/>
      <c r="B370" s="1797"/>
      <c r="C370" s="1510" t="s">
        <v>4458</v>
      </c>
      <c r="D370" s="1512"/>
      <c r="E370" s="1512"/>
      <c r="F370" s="1502"/>
      <c r="G370" s="1502"/>
      <c r="H370" s="1502"/>
      <c r="I370" s="1502"/>
      <c r="J370" s="1502"/>
      <c r="K370" s="1502"/>
      <c r="L370" s="1502"/>
      <c r="M370" s="1502"/>
      <c r="N370" s="1502"/>
      <c r="O370" s="1503"/>
      <c r="P370" s="1504"/>
      <c r="Q370" s="1505"/>
      <c r="R370" s="1502"/>
      <c r="S370" s="1502"/>
      <c r="T370" s="1502"/>
      <c r="U370" s="1503"/>
      <c r="V370" s="972"/>
      <c r="W370" s="972"/>
      <c r="X370" s="972"/>
      <c r="Y370" s="972"/>
      <c r="Z370" s="972"/>
      <c r="AA370" s="972"/>
      <c r="AB370" s="972"/>
      <c r="AC370" s="972"/>
      <c r="AD370" s="972"/>
      <c r="AE370" s="969"/>
      <c r="AF370" s="969"/>
      <c r="AG370" s="969"/>
      <c r="AH370" s="952">
        <f t="shared" si="5"/>
        <v>0</v>
      </c>
    </row>
    <row r="371" spans="1:34">
      <c r="A371" s="1789"/>
      <c r="B371" s="1788" t="s">
        <v>4661</v>
      </c>
      <c r="C371" s="1250" t="s">
        <v>4145</v>
      </c>
      <c r="D371" s="1512"/>
      <c r="E371" s="1512"/>
      <c r="F371" s="1502"/>
      <c r="G371" s="1502"/>
      <c r="H371" s="1502"/>
      <c r="I371" s="1502"/>
      <c r="J371" s="1502"/>
      <c r="K371" s="1502"/>
      <c r="L371" s="1502"/>
      <c r="M371" s="1502"/>
      <c r="N371" s="1502"/>
      <c r="O371" s="1503"/>
      <c r="P371" s="1502"/>
      <c r="Q371" s="1512"/>
      <c r="R371" s="1502"/>
      <c r="S371" s="1502"/>
      <c r="T371" s="1502"/>
      <c r="U371" s="1503"/>
      <c r="V371" s="972"/>
      <c r="W371" s="972"/>
      <c r="X371" s="972"/>
      <c r="Y371" s="972"/>
      <c r="Z371" s="972"/>
      <c r="AA371" s="972"/>
      <c r="AB371" s="972"/>
      <c r="AC371" s="972"/>
      <c r="AD371" s="972"/>
      <c r="AE371" s="969"/>
      <c r="AF371" s="969"/>
      <c r="AG371" s="969"/>
      <c r="AH371" s="952">
        <f t="shared" si="5"/>
        <v>0</v>
      </c>
    </row>
    <row r="372" spans="1:34">
      <c r="A372" s="1789"/>
      <c r="B372" s="1789"/>
      <c r="C372" s="1506" t="s">
        <v>3801</v>
      </c>
      <c r="D372" s="1512"/>
      <c r="E372" s="1512"/>
      <c r="F372" s="1502"/>
      <c r="G372" s="1502"/>
      <c r="H372" s="1502"/>
      <c r="I372" s="1502"/>
      <c r="J372" s="1502"/>
      <c r="K372" s="1502"/>
      <c r="L372" s="1502"/>
      <c r="M372" s="1502"/>
      <c r="N372" s="1502"/>
      <c r="O372" s="1503"/>
      <c r="P372" s="1502"/>
      <c r="Q372" s="1512"/>
      <c r="R372" s="1502"/>
      <c r="S372" s="1502"/>
      <c r="T372" s="1502"/>
      <c r="U372" s="1503"/>
      <c r="V372" s="972"/>
      <c r="W372" s="972"/>
      <c r="X372" s="972"/>
      <c r="Y372" s="972"/>
      <c r="Z372" s="972"/>
      <c r="AA372" s="972"/>
      <c r="AB372" s="972"/>
      <c r="AC372" s="972"/>
      <c r="AD372" s="972"/>
      <c r="AE372" s="969"/>
      <c r="AF372" s="969"/>
      <c r="AG372" s="969"/>
      <c r="AH372" s="952">
        <f t="shared" si="5"/>
        <v>0</v>
      </c>
    </row>
    <row r="373" spans="1:34">
      <c r="A373" s="1789"/>
      <c r="B373" s="1789"/>
      <c r="C373" s="1506" t="s">
        <v>3802</v>
      </c>
      <c r="D373" s="1512"/>
      <c r="E373" s="1512"/>
      <c r="F373" s="1502"/>
      <c r="G373" s="1502"/>
      <c r="H373" s="1502"/>
      <c r="I373" s="1502"/>
      <c r="J373" s="1502"/>
      <c r="K373" s="1502"/>
      <c r="L373" s="1502"/>
      <c r="M373" s="1502"/>
      <c r="N373" s="1502"/>
      <c r="O373" s="1503"/>
      <c r="P373" s="1502"/>
      <c r="Q373" s="1512"/>
      <c r="R373" s="1502"/>
      <c r="S373" s="1502"/>
      <c r="T373" s="1502"/>
      <c r="U373" s="1503"/>
      <c r="V373" s="972"/>
      <c r="W373" s="972"/>
      <c r="X373" s="972"/>
      <c r="Y373" s="972"/>
      <c r="Z373" s="972"/>
      <c r="AA373" s="972"/>
      <c r="AB373" s="972"/>
      <c r="AC373" s="972"/>
      <c r="AD373" s="972"/>
      <c r="AE373" s="969"/>
      <c r="AF373" s="969"/>
      <c r="AG373" s="969"/>
      <c r="AH373" s="952">
        <f t="shared" si="5"/>
        <v>0</v>
      </c>
    </row>
    <row r="374" spans="1:34">
      <c r="A374" s="1789"/>
      <c r="B374" s="1789"/>
      <c r="C374" s="1506" t="s">
        <v>4446</v>
      </c>
      <c r="D374" s="1512"/>
      <c r="E374" s="1512"/>
      <c r="F374" s="1502"/>
      <c r="G374" s="1502"/>
      <c r="H374" s="1502"/>
      <c r="I374" s="1502"/>
      <c r="J374" s="1502"/>
      <c r="K374" s="1502"/>
      <c r="L374" s="1502"/>
      <c r="M374" s="1502"/>
      <c r="N374" s="1502"/>
      <c r="O374" s="1503"/>
      <c r="P374" s="1502"/>
      <c r="Q374" s="1512"/>
      <c r="R374" s="1502"/>
      <c r="S374" s="1502"/>
      <c r="T374" s="1502"/>
      <c r="U374" s="1503"/>
      <c r="V374" s="972"/>
      <c r="W374" s="972"/>
      <c r="X374" s="972"/>
      <c r="Y374" s="972"/>
      <c r="Z374" s="972"/>
      <c r="AA374" s="972"/>
      <c r="AB374" s="972"/>
      <c r="AC374" s="972"/>
      <c r="AD374" s="972"/>
      <c r="AE374" s="969"/>
      <c r="AF374" s="969"/>
      <c r="AG374" s="969"/>
      <c r="AH374" s="952">
        <f t="shared" si="5"/>
        <v>0</v>
      </c>
    </row>
    <row r="375" spans="1:34">
      <c r="A375" s="1789"/>
      <c r="B375" s="1789"/>
      <c r="C375" s="1506" t="s">
        <v>4447</v>
      </c>
      <c r="D375" s="1512"/>
      <c r="E375" s="1512"/>
      <c r="F375" s="1502"/>
      <c r="G375" s="1502"/>
      <c r="H375" s="1502"/>
      <c r="I375" s="1502"/>
      <c r="J375" s="1502"/>
      <c r="K375" s="1502"/>
      <c r="L375" s="1502"/>
      <c r="M375" s="1502"/>
      <c r="N375" s="1502"/>
      <c r="O375" s="1503"/>
      <c r="P375" s="1502"/>
      <c r="Q375" s="1512"/>
      <c r="R375" s="1502"/>
      <c r="S375" s="1502"/>
      <c r="T375" s="1502"/>
      <c r="U375" s="1503"/>
      <c r="V375" s="972"/>
      <c r="W375" s="972"/>
      <c r="X375" s="972"/>
      <c r="Y375" s="972"/>
      <c r="Z375" s="972"/>
      <c r="AA375" s="972"/>
      <c r="AB375" s="972"/>
      <c r="AC375" s="972"/>
      <c r="AD375" s="972"/>
      <c r="AE375" s="969"/>
      <c r="AF375" s="969"/>
      <c r="AG375" s="969"/>
      <c r="AH375" s="952">
        <f t="shared" si="5"/>
        <v>0</v>
      </c>
    </row>
    <row r="376" spans="1:34">
      <c r="A376" s="1789"/>
      <c r="B376" s="1789"/>
      <c r="C376" s="1506" t="s">
        <v>4448</v>
      </c>
      <c r="D376" s="1512"/>
      <c r="E376" s="1512"/>
      <c r="F376" s="1502"/>
      <c r="G376" s="1502"/>
      <c r="H376" s="1502"/>
      <c r="I376" s="1502"/>
      <c r="J376" s="1502"/>
      <c r="K376" s="1502"/>
      <c r="L376" s="1502"/>
      <c r="M376" s="1502"/>
      <c r="N376" s="1502"/>
      <c r="O376" s="1503"/>
      <c r="P376" s="1502"/>
      <c r="Q376" s="1512"/>
      <c r="R376" s="1502"/>
      <c r="S376" s="1502"/>
      <c r="T376" s="1502"/>
      <c r="U376" s="1503"/>
      <c r="V376" s="972"/>
      <c r="W376" s="972"/>
      <c r="X376" s="972"/>
      <c r="Y376" s="972"/>
      <c r="Z376" s="972"/>
      <c r="AA376" s="972"/>
      <c r="AB376" s="972"/>
      <c r="AC376" s="972"/>
      <c r="AD376" s="972"/>
      <c r="AE376" s="969"/>
      <c r="AF376" s="969"/>
      <c r="AG376" s="969"/>
      <c r="AH376" s="952">
        <f t="shared" si="5"/>
        <v>0</v>
      </c>
    </row>
    <row r="377" spans="1:34">
      <c r="A377" s="1789"/>
      <c r="B377" s="1789"/>
      <c r="C377" s="1506" t="s">
        <v>4449</v>
      </c>
      <c r="D377" s="1512"/>
      <c r="E377" s="1512"/>
      <c r="F377" s="1502"/>
      <c r="G377" s="1502"/>
      <c r="H377" s="1502"/>
      <c r="I377" s="1502"/>
      <c r="J377" s="1502"/>
      <c r="K377" s="1502"/>
      <c r="L377" s="1502"/>
      <c r="M377" s="1502"/>
      <c r="N377" s="1502"/>
      <c r="O377" s="1503"/>
      <c r="P377" s="1502"/>
      <c r="Q377" s="1512"/>
      <c r="R377" s="1502"/>
      <c r="S377" s="1502"/>
      <c r="T377" s="1502"/>
      <c r="U377" s="1503"/>
      <c r="V377" s="972"/>
      <c r="W377" s="972"/>
      <c r="X377" s="972"/>
      <c r="Y377" s="972"/>
      <c r="Z377" s="972"/>
      <c r="AA377" s="972"/>
      <c r="AB377" s="972"/>
      <c r="AC377" s="972"/>
      <c r="AD377" s="972"/>
      <c r="AE377" s="969"/>
      <c r="AF377" s="969"/>
      <c r="AG377" s="969"/>
      <c r="AH377" s="952">
        <f t="shared" si="5"/>
        <v>0</v>
      </c>
    </row>
    <row r="378" spans="1:34">
      <c r="A378" s="1789"/>
      <c r="B378" s="1789"/>
      <c r="C378" s="1506" t="s">
        <v>4457</v>
      </c>
      <c r="D378" s="1512"/>
      <c r="E378" s="1512"/>
      <c r="F378" s="1502"/>
      <c r="G378" s="1502"/>
      <c r="H378" s="1502"/>
      <c r="I378" s="1502"/>
      <c r="J378" s="1502"/>
      <c r="K378" s="1502"/>
      <c r="L378" s="1502"/>
      <c r="M378" s="1502"/>
      <c r="N378" s="1502"/>
      <c r="O378" s="1503"/>
      <c r="P378" s="1502"/>
      <c r="Q378" s="1512"/>
      <c r="R378" s="1502"/>
      <c r="S378" s="1502"/>
      <c r="T378" s="1502"/>
      <c r="U378" s="1503"/>
      <c r="V378" s="972"/>
      <c r="W378" s="972"/>
      <c r="X378" s="972"/>
      <c r="Y378" s="972"/>
      <c r="Z378" s="972"/>
      <c r="AA378" s="972"/>
      <c r="AB378" s="972"/>
      <c r="AC378" s="972"/>
      <c r="AD378" s="972"/>
      <c r="AE378" s="969"/>
      <c r="AF378" s="969"/>
      <c r="AG378" s="969"/>
      <c r="AH378" s="952">
        <f t="shared" si="5"/>
        <v>0</v>
      </c>
    </row>
    <row r="379" spans="1:34">
      <c r="A379" s="1794"/>
      <c r="B379" s="1794"/>
      <c r="C379" s="1510" t="s">
        <v>4458</v>
      </c>
      <c r="D379" s="1512"/>
      <c r="E379" s="1512"/>
      <c r="F379" s="1502"/>
      <c r="G379" s="1502"/>
      <c r="H379" s="1502"/>
      <c r="I379" s="1502"/>
      <c r="J379" s="1502"/>
      <c r="K379" s="1502"/>
      <c r="L379" s="1502"/>
      <c r="M379" s="1502"/>
      <c r="N379" s="1502"/>
      <c r="O379" s="1503"/>
      <c r="P379" s="1502"/>
      <c r="Q379" s="1512"/>
      <c r="R379" s="1502"/>
      <c r="S379" s="1502"/>
      <c r="T379" s="1502"/>
      <c r="U379" s="1503"/>
      <c r="V379" s="972"/>
      <c r="W379" s="972"/>
      <c r="X379" s="972"/>
      <c r="Y379" s="972"/>
      <c r="Z379" s="972"/>
      <c r="AA379" s="972"/>
      <c r="AB379" s="972"/>
      <c r="AC379" s="972"/>
      <c r="AD379" s="972"/>
      <c r="AE379" s="969"/>
      <c r="AF379" s="969"/>
      <c r="AG379" s="969"/>
      <c r="AH379" s="952">
        <f t="shared" si="5"/>
        <v>0</v>
      </c>
    </row>
    <row r="380" spans="1:34">
      <c r="A380" s="1788" t="s">
        <v>4662</v>
      </c>
      <c r="B380" s="1788" t="s">
        <v>4663</v>
      </c>
      <c r="C380" s="1250" t="s">
        <v>4145</v>
      </c>
      <c r="D380" s="1512"/>
      <c r="E380" s="1512"/>
      <c r="F380" s="1504"/>
      <c r="G380" s="1504"/>
      <c r="H380" s="1504"/>
      <c r="I380" s="1504"/>
      <c r="J380" s="1504"/>
      <c r="K380" s="1504"/>
      <c r="L380" s="1502"/>
      <c r="M380" s="1502"/>
      <c r="N380" s="1502"/>
      <c r="O380" s="1503"/>
      <c r="P380" s="1502"/>
      <c r="Q380" s="1512"/>
      <c r="R380" s="1502"/>
      <c r="S380" s="1502"/>
      <c r="T380" s="1502"/>
      <c r="U380" s="1503"/>
      <c r="V380" s="972"/>
      <c r="W380" s="972"/>
      <c r="X380" s="972"/>
      <c r="Y380" s="972"/>
      <c r="Z380" s="972"/>
      <c r="AA380" s="972"/>
      <c r="AB380" s="972"/>
      <c r="AC380" s="972"/>
      <c r="AD380" s="972"/>
      <c r="AE380" s="969"/>
      <c r="AF380" s="969"/>
      <c r="AG380" s="969"/>
      <c r="AH380" s="952">
        <f t="shared" si="5"/>
        <v>0</v>
      </c>
    </row>
    <row r="381" spans="1:34">
      <c r="A381" s="1789"/>
      <c r="B381" s="1789"/>
      <c r="C381" s="1506" t="s">
        <v>3801</v>
      </c>
      <c r="D381" s="1512"/>
      <c r="E381" s="1512"/>
      <c r="F381" s="1504"/>
      <c r="G381" s="1504"/>
      <c r="H381" s="1504"/>
      <c r="I381" s="1504"/>
      <c r="J381" s="1504"/>
      <c r="K381" s="1504"/>
      <c r="L381" s="1502"/>
      <c r="M381" s="1502"/>
      <c r="N381" s="1502"/>
      <c r="O381" s="1503"/>
      <c r="P381" s="1502"/>
      <c r="Q381" s="1512"/>
      <c r="R381" s="1502"/>
      <c r="S381" s="1502"/>
      <c r="T381" s="1502"/>
      <c r="U381" s="1503"/>
      <c r="V381" s="972"/>
      <c r="W381" s="972"/>
      <c r="X381" s="972"/>
      <c r="Y381" s="972"/>
      <c r="Z381" s="972"/>
      <c r="AA381" s="972"/>
      <c r="AB381" s="972"/>
      <c r="AC381" s="972"/>
      <c r="AD381" s="972"/>
      <c r="AE381" s="969"/>
      <c r="AF381" s="969"/>
      <c r="AG381" s="969"/>
      <c r="AH381" s="952">
        <f t="shared" si="5"/>
        <v>0</v>
      </c>
    </row>
    <row r="382" spans="1:34">
      <c r="A382" s="1789"/>
      <c r="B382" s="1789"/>
      <c r="C382" s="1506" t="s">
        <v>3802</v>
      </c>
      <c r="D382" s="1512"/>
      <c r="E382" s="1512"/>
      <c r="F382" s="1504"/>
      <c r="G382" s="1504"/>
      <c r="H382" s="1504"/>
      <c r="I382" s="1504"/>
      <c r="J382" s="1504"/>
      <c r="K382" s="1504"/>
      <c r="L382" s="1502"/>
      <c r="M382" s="1502"/>
      <c r="N382" s="1502"/>
      <c r="O382" s="1503"/>
      <c r="P382" s="1502"/>
      <c r="Q382" s="1512"/>
      <c r="R382" s="1502"/>
      <c r="S382" s="1502"/>
      <c r="T382" s="1502"/>
      <c r="U382" s="1503"/>
      <c r="V382" s="972"/>
      <c r="W382" s="972"/>
      <c r="X382" s="972"/>
      <c r="Y382" s="972"/>
      <c r="Z382" s="972"/>
      <c r="AA382" s="972"/>
      <c r="AB382" s="972"/>
      <c r="AC382" s="972"/>
      <c r="AD382" s="972"/>
      <c r="AE382" s="969"/>
      <c r="AF382" s="969"/>
      <c r="AG382" s="969"/>
      <c r="AH382" s="952">
        <f t="shared" si="5"/>
        <v>0</v>
      </c>
    </row>
    <row r="383" spans="1:34">
      <c r="A383" s="1789"/>
      <c r="B383" s="1789"/>
      <c r="C383" s="1506" t="s">
        <v>4446</v>
      </c>
      <c r="D383" s="1512"/>
      <c r="E383" s="1512"/>
      <c r="F383" s="1504"/>
      <c r="G383" s="1504"/>
      <c r="H383" s="1504"/>
      <c r="I383" s="1504"/>
      <c r="J383" s="1504"/>
      <c r="K383" s="1504"/>
      <c r="L383" s="1502"/>
      <c r="M383" s="1502"/>
      <c r="N383" s="1502"/>
      <c r="O383" s="1503"/>
      <c r="P383" s="1502"/>
      <c r="Q383" s="1512"/>
      <c r="R383" s="1502"/>
      <c r="S383" s="1502"/>
      <c r="T383" s="1502"/>
      <c r="U383" s="1503"/>
      <c r="V383" s="972"/>
      <c r="W383" s="972"/>
      <c r="X383" s="972"/>
      <c r="Y383" s="972"/>
      <c r="Z383" s="972"/>
      <c r="AA383" s="972"/>
      <c r="AB383" s="972"/>
      <c r="AC383" s="972"/>
      <c r="AD383" s="972"/>
      <c r="AE383" s="969"/>
      <c r="AF383" s="969"/>
      <c r="AG383" s="969"/>
      <c r="AH383" s="952">
        <f t="shared" si="5"/>
        <v>0</v>
      </c>
    </row>
    <row r="384" spans="1:34">
      <c r="A384" s="1789"/>
      <c r="B384" s="1789"/>
      <c r="C384" s="1506" t="s">
        <v>4447</v>
      </c>
      <c r="D384" s="1512"/>
      <c r="E384" s="1512"/>
      <c r="F384" s="1504"/>
      <c r="G384" s="1504"/>
      <c r="H384" s="1504"/>
      <c r="I384" s="1504"/>
      <c r="J384" s="1504"/>
      <c r="K384" s="1504"/>
      <c r="L384" s="1502"/>
      <c r="M384" s="1502"/>
      <c r="N384" s="1502"/>
      <c r="O384" s="1503"/>
      <c r="P384" s="1502"/>
      <c r="Q384" s="1512"/>
      <c r="R384" s="1502"/>
      <c r="S384" s="1502"/>
      <c r="T384" s="1502"/>
      <c r="U384" s="1503"/>
      <c r="V384" s="972"/>
      <c r="W384" s="972"/>
      <c r="X384" s="972"/>
      <c r="Y384" s="972"/>
      <c r="Z384" s="972"/>
      <c r="AA384" s="972"/>
      <c r="AB384" s="972"/>
      <c r="AC384" s="972"/>
      <c r="AD384" s="972"/>
      <c r="AE384" s="969"/>
      <c r="AF384" s="969"/>
      <c r="AG384" s="969"/>
      <c r="AH384" s="952">
        <f t="shared" si="5"/>
        <v>0</v>
      </c>
    </row>
    <row r="385" spans="1:34">
      <c r="A385" s="1789"/>
      <c r="B385" s="1789"/>
      <c r="C385" s="1506" t="s">
        <v>4448</v>
      </c>
      <c r="D385" s="1512"/>
      <c r="E385" s="1512"/>
      <c r="F385" s="1504"/>
      <c r="G385" s="1504"/>
      <c r="H385" s="1504"/>
      <c r="I385" s="1504"/>
      <c r="J385" s="1504"/>
      <c r="K385" s="1504"/>
      <c r="L385" s="1502"/>
      <c r="M385" s="1502"/>
      <c r="N385" s="1502"/>
      <c r="O385" s="1503"/>
      <c r="P385" s="1502"/>
      <c r="Q385" s="1512"/>
      <c r="R385" s="1502"/>
      <c r="S385" s="1502"/>
      <c r="T385" s="1502"/>
      <c r="U385" s="1503"/>
      <c r="V385" s="972"/>
      <c r="W385" s="972"/>
      <c r="X385" s="972"/>
      <c r="Y385" s="972"/>
      <c r="Z385" s="972"/>
      <c r="AA385" s="972"/>
      <c r="AB385" s="972"/>
      <c r="AC385" s="972"/>
      <c r="AD385" s="972"/>
      <c r="AE385" s="969"/>
      <c r="AF385" s="969"/>
      <c r="AG385" s="969"/>
      <c r="AH385" s="952">
        <f t="shared" si="5"/>
        <v>0</v>
      </c>
    </row>
    <row r="386" spans="1:34">
      <c r="A386" s="1789"/>
      <c r="B386" s="1789"/>
      <c r="C386" s="1506" t="s">
        <v>4449</v>
      </c>
      <c r="D386" s="1512"/>
      <c r="E386" s="1512"/>
      <c r="F386" s="1504"/>
      <c r="G386" s="1504"/>
      <c r="H386" s="1504"/>
      <c r="I386" s="1504"/>
      <c r="J386" s="1504"/>
      <c r="K386" s="1504"/>
      <c r="L386" s="1502"/>
      <c r="M386" s="1502"/>
      <c r="N386" s="1502"/>
      <c r="O386" s="1503"/>
      <c r="P386" s="1502"/>
      <c r="Q386" s="1512"/>
      <c r="R386" s="1502"/>
      <c r="S386" s="1502"/>
      <c r="T386" s="1502"/>
      <c r="U386" s="1503"/>
      <c r="V386" s="972"/>
      <c r="W386" s="972"/>
      <c r="X386" s="972"/>
      <c r="Y386" s="972"/>
      <c r="Z386" s="972"/>
      <c r="AA386" s="972"/>
      <c r="AB386" s="972"/>
      <c r="AC386" s="972"/>
      <c r="AD386" s="972"/>
      <c r="AE386" s="969"/>
      <c r="AF386" s="969"/>
      <c r="AG386" s="969"/>
      <c r="AH386" s="952">
        <f t="shared" si="5"/>
        <v>0</v>
      </c>
    </row>
    <row r="387" spans="1:34">
      <c r="A387" s="1789"/>
      <c r="B387" s="1789"/>
      <c r="C387" s="1506" t="s">
        <v>4457</v>
      </c>
      <c r="D387" s="1512"/>
      <c r="E387" s="1512"/>
      <c r="F387" s="1504"/>
      <c r="G387" s="1504"/>
      <c r="H387" s="1504"/>
      <c r="I387" s="1504"/>
      <c r="J387" s="1504"/>
      <c r="K387" s="1504"/>
      <c r="L387" s="1502"/>
      <c r="M387" s="1502"/>
      <c r="N387" s="1502"/>
      <c r="O387" s="1503"/>
      <c r="P387" s="1502"/>
      <c r="Q387" s="1512"/>
      <c r="R387" s="1502"/>
      <c r="S387" s="1502"/>
      <c r="T387" s="1502"/>
      <c r="U387" s="1503"/>
      <c r="V387" s="972"/>
      <c r="W387" s="972"/>
      <c r="X387" s="972"/>
      <c r="Y387" s="972"/>
      <c r="Z387" s="972"/>
      <c r="AA387" s="972"/>
      <c r="AB387" s="972"/>
      <c r="AC387" s="972"/>
      <c r="AD387" s="972"/>
      <c r="AE387" s="969"/>
      <c r="AF387" s="969"/>
      <c r="AG387" s="969"/>
      <c r="AH387" s="952">
        <f t="shared" ref="AH387:AH450" si="6">COUNTA(D387:AG387)</f>
        <v>0</v>
      </c>
    </row>
    <row r="388" spans="1:34">
      <c r="A388" s="1789"/>
      <c r="B388" s="1794"/>
      <c r="C388" s="1510" t="s">
        <v>4458</v>
      </c>
      <c r="D388" s="1512"/>
      <c r="E388" s="1512"/>
      <c r="F388" s="1504"/>
      <c r="G388" s="1504"/>
      <c r="H388" s="1504"/>
      <c r="I388" s="1504"/>
      <c r="J388" s="1504"/>
      <c r="K388" s="1504"/>
      <c r="L388" s="1502"/>
      <c r="M388" s="1502"/>
      <c r="N388" s="1502"/>
      <c r="O388" s="1503"/>
      <c r="P388" s="1502"/>
      <c r="Q388" s="1512"/>
      <c r="R388" s="1502"/>
      <c r="S388" s="1502"/>
      <c r="T388" s="1502"/>
      <c r="U388" s="1503"/>
      <c r="V388" s="972"/>
      <c r="W388" s="972"/>
      <c r="X388" s="972"/>
      <c r="Y388" s="972"/>
      <c r="Z388" s="972"/>
      <c r="AA388" s="972"/>
      <c r="AB388" s="972"/>
      <c r="AC388" s="972"/>
      <c r="AD388" s="972"/>
      <c r="AE388" s="969"/>
      <c r="AF388" s="969"/>
      <c r="AG388" s="969"/>
      <c r="AH388" s="952">
        <f t="shared" si="6"/>
        <v>0</v>
      </c>
    </row>
    <row r="389" spans="1:34">
      <c r="A389" s="1789"/>
      <c r="B389" s="1788" t="s">
        <v>4664</v>
      </c>
      <c r="C389" s="1250" t="s">
        <v>4145</v>
      </c>
      <c r="D389" s="1512"/>
      <c r="E389" s="1512"/>
      <c r="F389" s="1502"/>
      <c r="G389" s="1502"/>
      <c r="H389" s="1502"/>
      <c r="I389" s="1502"/>
      <c r="J389" s="1502"/>
      <c r="K389" s="1502"/>
      <c r="L389" s="1502"/>
      <c r="M389" s="1502"/>
      <c r="N389" s="1502"/>
      <c r="O389" s="1503"/>
      <c r="P389" s="1502"/>
      <c r="Q389" s="1512"/>
      <c r="R389" s="1502"/>
      <c r="S389" s="1502"/>
      <c r="T389" s="1502"/>
      <c r="U389" s="1503"/>
      <c r="V389" s="972"/>
      <c r="W389" s="972"/>
      <c r="X389" s="972"/>
      <c r="Y389" s="972"/>
      <c r="Z389" s="972"/>
      <c r="AA389" s="972"/>
      <c r="AB389" s="972"/>
      <c r="AC389" s="972"/>
      <c r="AD389" s="972"/>
      <c r="AE389" s="969"/>
      <c r="AF389" s="969"/>
      <c r="AG389" s="969"/>
      <c r="AH389" s="952">
        <f t="shared" si="6"/>
        <v>0</v>
      </c>
    </row>
    <row r="390" spans="1:34">
      <c r="A390" s="1789"/>
      <c r="B390" s="1789"/>
      <c r="C390" s="1506" t="s">
        <v>3801</v>
      </c>
      <c r="D390" s="1512"/>
      <c r="E390" s="1512"/>
      <c r="F390" s="1502"/>
      <c r="G390" s="1502"/>
      <c r="H390" s="1502"/>
      <c r="I390" s="1502"/>
      <c r="J390" s="1502"/>
      <c r="K390" s="1502"/>
      <c r="L390" s="1502"/>
      <c r="M390" s="1502"/>
      <c r="N390" s="1502"/>
      <c r="O390" s="1503"/>
      <c r="P390" s="1502"/>
      <c r="Q390" s="1512"/>
      <c r="R390" s="1502"/>
      <c r="S390" s="1502"/>
      <c r="T390" s="1502"/>
      <c r="U390" s="1503"/>
      <c r="V390" s="972"/>
      <c r="W390" s="972"/>
      <c r="X390" s="972"/>
      <c r="Y390" s="972"/>
      <c r="Z390" s="972"/>
      <c r="AA390" s="972"/>
      <c r="AB390" s="972"/>
      <c r="AC390" s="972"/>
      <c r="AD390" s="972"/>
      <c r="AE390" s="969"/>
      <c r="AF390" s="969"/>
      <c r="AG390" s="969"/>
      <c r="AH390" s="952">
        <f t="shared" si="6"/>
        <v>0</v>
      </c>
    </row>
    <row r="391" spans="1:34">
      <c r="A391" s="1789"/>
      <c r="B391" s="1789"/>
      <c r="C391" s="1506" t="s">
        <v>3802</v>
      </c>
      <c r="D391" s="1512"/>
      <c r="E391" s="1512"/>
      <c r="F391" s="1502"/>
      <c r="G391" s="1502"/>
      <c r="H391" s="1502"/>
      <c r="I391" s="1502"/>
      <c r="J391" s="1502"/>
      <c r="K391" s="1502"/>
      <c r="L391" s="1502"/>
      <c r="M391" s="1502"/>
      <c r="N391" s="1502"/>
      <c r="O391" s="1503"/>
      <c r="P391" s="1502"/>
      <c r="Q391" s="1512"/>
      <c r="R391" s="1502"/>
      <c r="S391" s="1502"/>
      <c r="T391" s="1502"/>
      <c r="U391" s="1503"/>
      <c r="V391" s="972"/>
      <c r="W391" s="972"/>
      <c r="X391" s="972"/>
      <c r="Y391" s="972"/>
      <c r="Z391" s="972"/>
      <c r="AA391" s="972"/>
      <c r="AB391" s="972"/>
      <c r="AC391" s="972"/>
      <c r="AD391" s="972"/>
      <c r="AE391" s="969"/>
      <c r="AF391" s="969"/>
      <c r="AG391" s="969"/>
      <c r="AH391" s="952">
        <f t="shared" si="6"/>
        <v>0</v>
      </c>
    </row>
    <row r="392" spans="1:34">
      <c r="A392" s="1789"/>
      <c r="B392" s="1789"/>
      <c r="C392" s="1506" t="s">
        <v>4446</v>
      </c>
      <c r="D392" s="1512"/>
      <c r="E392" s="1512"/>
      <c r="F392" s="1502"/>
      <c r="G392" s="1502"/>
      <c r="H392" s="1502"/>
      <c r="I392" s="1502"/>
      <c r="J392" s="1502"/>
      <c r="K392" s="1502"/>
      <c r="L392" s="1502"/>
      <c r="M392" s="1502"/>
      <c r="N392" s="1502"/>
      <c r="O392" s="1503"/>
      <c r="P392" s="1502"/>
      <c r="Q392" s="1512"/>
      <c r="R392" s="1502"/>
      <c r="S392" s="1502"/>
      <c r="T392" s="1502"/>
      <c r="U392" s="1503"/>
      <c r="V392" s="972"/>
      <c r="W392" s="972"/>
      <c r="X392" s="972"/>
      <c r="Y392" s="972"/>
      <c r="Z392" s="972"/>
      <c r="AA392" s="972"/>
      <c r="AB392" s="972"/>
      <c r="AC392" s="972"/>
      <c r="AD392" s="972"/>
      <c r="AE392" s="969"/>
      <c r="AF392" s="969"/>
      <c r="AG392" s="969"/>
      <c r="AH392" s="952">
        <f t="shared" si="6"/>
        <v>0</v>
      </c>
    </row>
    <row r="393" spans="1:34">
      <c r="A393" s="1789"/>
      <c r="B393" s="1789"/>
      <c r="C393" s="1506" t="s">
        <v>4447</v>
      </c>
      <c r="D393" s="1512"/>
      <c r="E393" s="1512"/>
      <c r="F393" s="1502"/>
      <c r="G393" s="1502"/>
      <c r="H393" s="1502"/>
      <c r="I393" s="1502"/>
      <c r="J393" s="1502"/>
      <c r="K393" s="1502"/>
      <c r="L393" s="1502"/>
      <c r="M393" s="1502"/>
      <c r="N393" s="1502"/>
      <c r="O393" s="1503"/>
      <c r="P393" s="1502"/>
      <c r="Q393" s="1512"/>
      <c r="R393" s="1502"/>
      <c r="S393" s="1502"/>
      <c r="T393" s="1502"/>
      <c r="U393" s="1503"/>
      <c r="V393" s="972"/>
      <c r="W393" s="972"/>
      <c r="X393" s="972"/>
      <c r="Y393" s="972"/>
      <c r="Z393" s="972"/>
      <c r="AA393" s="972"/>
      <c r="AB393" s="972"/>
      <c r="AC393" s="972"/>
      <c r="AD393" s="972"/>
      <c r="AE393" s="969"/>
      <c r="AF393" s="969"/>
      <c r="AG393" s="969"/>
      <c r="AH393" s="952">
        <f t="shared" si="6"/>
        <v>0</v>
      </c>
    </row>
    <row r="394" spans="1:34">
      <c r="A394" s="1789"/>
      <c r="B394" s="1789"/>
      <c r="C394" s="1506" t="s">
        <v>4448</v>
      </c>
      <c r="D394" s="1512"/>
      <c r="E394" s="1512"/>
      <c r="F394" s="1502"/>
      <c r="G394" s="1502"/>
      <c r="H394" s="1502"/>
      <c r="I394" s="1502"/>
      <c r="J394" s="1502"/>
      <c r="K394" s="1502"/>
      <c r="L394" s="1502"/>
      <c r="M394" s="1502"/>
      <c r="N394" s="1502"/>
      <c r="O394" s="1503"/>
      <c r="P394" s="1502"/>
      <c r="Q394" s="1512"/>
      <c r="R394" s="1502"/>
      <c r="S394" s="1502"/>
      <c r="T394" s="1502"/>
      <c r="U394" s="1503"/>
      <c r="V394" s="972"/>
      <c r="W394" s="972"/>
      <c r="X394" s="972"/>
      <c r="Y394" s="972"/>
      <c r="Z394" s="972"/>
      <c r="AA394" s="972"/>
      <c r="AB394" s="972"/>
      <c r="AC394" s="972"/>
      <c r="AD394" s="972"/>
      <c r="AE394" s="969"/>
      <c r="AF394" s="969"/>
      <c r="AG394" s="969"/>
      <c r="AH394" s="952">
        <f t="shared" si="6"/>
        <v>0</v>
      </c>
    </row>
    <row r="395" spans="1:34">
      <c r="A395" s="1789"/>
      <c r="B395" s="1789"/>
      <c r="C395" s="1506" t="s">
        <v>4449</v>
      </c>
      <c r="D395" s="1512"/>
      <c r="E395" s="1512"/>
      <c r="F395" s="1502"/>
      <c r="G395" s="1502"/>
      <c r="H395" s="1502"/>
      <c r="I395" s="1502"/>
      <c r="J395" s="1502"/>
      <c r="K395" s="1502"/>
      <c r="L395" s="1502"/>
      <c r="M395" s="1502"/>
      <c r="N395" s="1502"/>
      <c r="O395" s="1503"/>
      <c r="P395" s="1502"/>
      <c r="Q395" s="1512"/>
      <c r="R395" s="1502"/>
      <c r="S395" s="1502"/>
      <c r="T395" s="1502"/>
      <c r="U395" s="1503"/>
      <c r="V395" s="972"/>
      <c r="W395" s="972"/>
      <c r="X395" s="972"/>
      <c r="Y395" s="972"/>
      <c r="Z395" s="972"/>
      <c r="AA395" s="972"/>
      <c r="AB395" s="972"/>
      <c r="AC395" s="972"/>
      <c r="AD395" s="972"/>
      <c r="AE395" s="969"/>
      <c r="AF395" s="969"/>
      <c r="AG395" s="969"/>
      <c r="AH395" s="952">
        <f t="shared" si="6"/>
        <v>0</v>
      </c>
    </row>
    <row r="396" spans="1:34">
      <c r="A396" s="1789"/>
      <c r="B396" s="1789"/>
      <c r="C396" s="1506" t="s">
        <v>4457</v>
      </c>
      <c r="D396" s="1512"/>
      <c r="E396" s="1512"/>
      <c r="F396" s="1502"/>
      <c r="G396" s="1502"/>
      <c r="H396" s="1502"/>
      <c r="I396" s="1502"/>
      <c r="J396" s="1502"/>
      <c r="K396" s="1502"/>
      <c r="L396" s="1502"/>
      <c r="M396" s="1502"/>
      <c r="N396" s="1502"/>
      <c r="O396" s="1503"/>
      <c r="P396" s="1502"/>
      <c r="Q396" s="1512"/>
      <c r="R396" s="1502"/>
      <c r="S396" s="1502"/>
      <c r="T396" s="1502"/>
      <c r="U396" s="1503"/>
      <c r="V396" s="972"/>
      <c r="W396" s="972"/>
      <c r="X396" s="972"/>
      <c r="Y396" s="972"/>
      <c r="Z396" s="972"/>
      <c r="AA396" s="972"/>
      <c r="AB396" s="972"/>
      <c r="AC396" s="972"/>
      <c r="AD396" s="972"/>
      <c r="AE396" s="969"/>
      <c r="AF396" s="969"/>
      <c r="AG396" s="969"/>
      <c r="AH396" s="952">
        <f t="shared" si="6"/>
        <v>0</v>
      </c>
    </row>
    <row r="397" spans="1:34">
      <c r="A397" s="1789"/>
      <c r="B397" s="1794"/>
      <c r="C397" s="1510" t="s">
        <v>4458</v>
      </c>
      <c r="D397" s="1512"/>
      <c r="E397" s="1512"/>
      <c r="F397" s="1502"/>
      <c r="G397" s="1502"/>
      <c r="H397" s="1502"/>
      <c r="I397" s="1502"/>
      <c r="J397" s="1502"/>
      <c r="K397" s="1502"/>
      <c r="L397" s="1502"/>
      <c r="M397" s="1502"/>
      <c r="N397" s="1502"/>
      <c r="O397" s="1503"/>
      <c r="P397" s="1502"/>
      <c r="Q397" s="1512"/>
      <c r="R397" s="1502"/>
      <c r="S397" s="1502"/>
      <c r="T397" s="1502"/>
      <c r="U397" s="1503"/>
      <c r="V397" s="972"/>
      <c r="W397" s="972"/>
      <c r="X397" s="972"/>
      <c r="Y397" s="972"/>
      <c r="Z397" s="972"/>
      <c r="AA397" s="972"/>
      <c r="AB397" s="972"/>
      <c r="AC397" s="972"/>
      <c r="AD397" s="972"/>
      <c r="AE397" s="969"/>
      <c r="AF397" s="969"/>
      <c r="AG397" s="969"/>
      <c r="AH397" s="952">
        <f t="shared" si="6"/>
        <v>0</v>
      </c>
    </row>
    <row r="398" spans="1:34">
      <c r="A398" s="1789"/>
      <c r="B398" s="1788" t="s">
        <v>4665</v>
      </c>
      <c r="C398" s="1250" t="s">
        <v>4145</v>
      </c>
      <c r="D398" s="1512"/>
      <c r="E398" s="1512"/>
      <c r="F398" s="1504"/>
      <c r="G398" s="1504"/>
      <c r="H398" s="1504"/>
      <c r="I398" s="1504"/>
      <c r="J398" s="1504"/>
      <c r="K398" s="1504"/>
      <c r="L398" s="1502"/>
      <c r="M398" s="1502"/>
      <c r="N398" s="1502"/>
      <c r="O398" s="1503"/>
      <c r="P398" s="1502"/>
      <c r="Q398" s="1512"/>
      <c r="R398" s="1502"/>
      <c r="S398" s="1502"/>
      <c r="T398" s="1502"/>
      <c r="U398" s="1503"/>
      <c r="V398" s="972"/>
      <c r="W398" s="972"/>
      <c r="X398" s="972"/>
      <c r="Y398" s="972"/>
      <c r="Z398" s="972"/>
      <c r="AA398" s="972"/>
      <c r="AB398" s="972"/>
      <c r="AC398" s="972"/>
      <c r="AD398" s="972"/>
      <c r="AE398" s="969"/>
      <c r="AF398" s="969"/>
      <c r="AG398" s="969"/>
      <c r="AH398" s="952">
        <f t="shared" si="6"/>
        <v>0</v>
      </c>
    </row>
    <row r="399" spans="1:34">
      <c r="A399" s="1789"/>
      <c r="B399" s="1789"/>
      <c r="C399" s="1506" t="s">
        <v>3801</v>
      </c>
      <c r="D399" s="1512"/>
      <c r="E399" s="1512"/>
      <c r="F399" s="1504"/>
      <c r="G399" s="1504"/>
      <c r="H399" s="1504"/>
      <c r="I399" s="1504"/>
      <c r="J399" s="1504"/>
      <c r="K399" s="1504"/>
      <c r="L399" s="1502"/>
      <c r="M399" s="1502"/>
      <c r="N399" s="1502"/>
      <c r="O399" s="1503"/>
      <c r="P399" s="1502"/>
      <c r="Q399" s="1512"/>
      <c r="R399" s="1502"/>
      <c r="S399" s="1502"/>
      <c r="T399" s="1502"/>
      <c r="U399" s="1503"/>
      <c r="V399" s="972"/>
      <c r="W399" s="972"/>
      <c r="X399" s="972"/>
      <c r="Y399" s="972"/>
      <c r="Z399" s="972"/>
      <c r="AA399" s="972"/>
      <c r="AB399" s="972"/>
      <c r="AC399" s="972"/>
      <c r="AD399" s="972"/>
      <c r="AE399" s="969"/>
      <c r="AF399" s="969"/>
      <c r="AG399" s="969"/>
      <c r="AH399" s="952">
        <f t="shared" si="6"/>
        <v>0</v>
      </c>
    </row>
    <row r="400" spans="1:34">
      <c r="A400" s="1789"/>
      <c r="B400" s="1789"/>
      <c r="C400" s="1506" t="s">
        <v>3802</v>
      </c>
      <c r="D400" s="1512"/>
      <c r="E400" s="1512"/>
      <c r="F400" s="1504"/>
      <c r="G400" s="1504"/>
      <c r="H400" s="1504"/>
      <c r="I400" s="1504"/>
      <c r="J400" s="1504"/>
      <c r="K400" s="1504"/>
      <c r="L400" s="1502"/>
      <c r="M400" s="1502"/>
      <c r="N400" s="1502"/>
      <c r="O400" s="1503"/>
      <c r="P400" s="1502"/>
      <c r="Q400" s="1512"/>
      <c r="R400" s="1502"/>
      <c r="S400" s="1502"/>
      <c r="T400" s="1502"/>
      <c r="U400" s="1503"/>
      <c r="V400" s="972"/>
      <c r="W400" s="972"/>
      <c r="X400" s="972"/>
      <c r="Y400" s="972"/>
      <c r="Z400" s="972"/>
      <c r="AA400" s="972"/>
      <c r="AB400" s="972"/>
      <c r="AC400" s="972"/>
      <c r="AD400" s="972"/>
      <c r="AE400" s="969"/>
      <c r="AF400" s="969"/>
      <c r="AG400" s="969"/>
      <c r="AH400" s="952">
        <f t="shared" si="6"/>
        <v>0</v>
      </c>
    </row>
    <row r="401" spans="1:34">
      <c r="A401" s="1789"/>
      <c r="B401" s="1789"/>
      <c r="C401" s="1506" t="s">
        <v>4446</v>
      </c>
      <c r="D401" s="1512"/>
      <c r="E401" s="1512"/>
      <c r="F401" s="1504"/>
      <c r="G401" s="1504"/>
      <c r="H401" s="1504"/>
      <c r="I401" s="1504"/>
      <c r="J401" s="1504"/>
      <c r="K401" s="1504"/>
      <c r="L401" s="1502"/>
      <c r="M401" s="1502"/>
      <c r="N401" s="1502"/>
      <c r="O401" s="1503"/>
      <c r="P401" s="1502"/>
      <c r="Q401" s="1512"/>
      <c r="R401" s="1502"/>
      <c r="S401" s="1502"/>
      <c r="T401" s="1502"/>
      <c r="U401" s="1503"/>
      <c r="V401" s="972"/>
      <c r="W401" s="972"/>
      <c r="X401" s="972"/>
      <c r="Y401" s="972"/>
      <c r="Z401" s="972"/>
      <c r="AA401" s="972"/>
      <c r="AB401" s="972"/>
      <c r="AC401" s="972"/>
      <c r="AD401" s="972"/>
      <c r="AE401" s="969"/>
      <c r="AF401" s="969"/>
      <c r="AG401" s="969"/>
      <c r="AH401" s="952">
        <f t="shared" si="6"/>
        <v>0</v>
      </c>
    </row>
    <row r="402" spans="1:34">
      <c r="A402" s="1789"/>
      <c r="B402" s="1789"/>
      <c r="C402" s="1506" t="s">
        <v>4447</v>
      </c>
      <c r="D402" s="1512"/>
      <c r="E402" s="1512"/>
      <c r="F402" s="1504"/>
      <c r="G402" s="1504"/>
      <c r="H402" s="1504"/>
      <c r="I402" s="1504"/>
      <c r="J402" s="1504"/>
      <c r="K402" s="1504"/>
      <c r="L402" s="1502"/>
      <c r="M402" s="1502"/>
      <c r="N402" s="1502"/>
      <c r="O402" s="1503"/>
      <c r="P402" s="1502"/>
      <c r="Q402" s="1512"/>
      <c r="R402" s="1502"/>
      <c r="S402" s="1502"/>
      <c r="T402" s="1502"/>
      <c r="U402" s="1503"/>
      <c r="V402" s="972"/>
      <c r="W402" s="972"/>
      <c r="X402" s="972"/>
      <c r="Y402" s="972"/>
      <c r="Z402" s="972"/>
      <c r="AA402" s="972"/>
      <c r="AB402" s="972"/>
      <c r="AC402" s="972"/>
      <c r="AD402" s="972"/>
      <c r="AE402" s="969"/>
      <c r="AF402" s="969"/>
      <c r="AG402" s="969"/>
      <c r="AH402" s="952">
        <f t="shared" si="6"/>
        <v>0</v>
      </c>
    </row>
    <row r="403" spans="1:34">
      <c r="A403" s="1789"/>
      <c r="B403" s="1789"/>
      <c r="C403" s="1506" t="s">
        <v>4448</v>
      </c>
      <c r="D403" s="1512"/>
      <c r="E403" s="1512"/>
      <c r="F403" s="1504"/>
      <c r="G403" s="1504"/>
      <c r="H403" s="1504"/>
      <c r="I403" s="1504"/>
      <c r="J403" s="1504"/>
      <c r="K403" s="1504"/>
      <c r="L403" s="1502"/>
      <c r="M403" s="1502"/>
      <c r="N403" s="1502"/>
      <c r="O403" s="1503"/>
      <c r="P403" s="1502"/>
      <c r="Q403" s="1512"/>
      <c r="R403" s="1502"/>
      <c r="S403" s="1502"/>
      <c r="T403" s="1502"/>
      <c r="U403" s="1503"/>
      <c r="V403" s="972"/>
      <c r="W403" s="972"/>
      <c r="X403" s="972"/>
      <c r="Y403" s="972"/>
      <c r="Z403" s="972"/>
      <c r="AA403" s="972"/>
      <c r="AB403" s="972"/>
      <c r="AC403" s="972"/>
      <c r="AD403" s="972"/>
      <c r="AE403" s="969"/>
      <c r="AF403" s="969"/>
      <c r="AG403" s="969"/>
      <c r="AH403" s="952">
        <f t="shared" si="6"/>
        <v>0</v>
      </c>
    </row>
    <row r="404" spans="1:34">
      <c r="A404" s="1789"/>
      <c r="B404" s="1789"/>
      <c r="C404" s="1506" t="s">
        <v>4449</v>
      </c>
      <c r="D404" s="1512"/>
      <c r="E404" s="1512"/>
      <c r="F404" s="1504"/>
      <c r="G404" s="1504"/>
      <c r="H404" s="1504"/>
      <c r="I404" s="1504"/>
      <c r="J404" s="1504"/>
      <c r="K404" s="1504"/>
      <c r="L404" s="1502"/>
      <c r="M404" s="1502"/>
      <c r="N404" s="1502"/>
      <c r="O404" s="1503"/>
      <c r="P404" s="1502"/>
      <c r="Q404" s="1512"/>
      <c r="R404" s="1502"/>
      <c r="S404" s="1502"/>
      <c r="T404" s="1502"/>
      <c r="U404" s="1503"/>
      <c r="V404" s="972"/>
      <c r="W404" s="972"/>
      <c r="X404" s="972"/>
      <c r="Y404" s="972"/>
      <c r="Z404" s="972"/>
      <c r="AA404" s="972"/>
      <c r="AB404" s="972"/>
      <c r="AC404" s="972"/>
      <c r="AD404" s="972"/>
      <c r="AE404" s="969"/>
      <c r="AF404" s="969"/>
      <c r="AG404" s="969"/>
      <c r="AH404" s="952">
        <f t="shared" si="6"/>
        <v>0</v>
      </c>
    </row>
    <row r="405" spans="1:34">
      <c r="A405" s="1789"/>
      <c r="B405" s="1789"/>
      <c r="C405" s="1506" t="s">
        <v>4457</v>
      </c>
      <c r="D405" s="1512"/>
      <c r="E405" s="1512"/>
      <c r="F405" s="1504"/>
      <c r="G405" s="1504"/>
      <c r="H405" s="1504"/>
      <c r="I405" s="1504"/>
      <c r="J405" s="1504"/>
      <c r="K405" s="1504"/>
      <c r="L405" s="1502"/>
      <c r="M405" s="1502"/>
      <c r="N405" s="1502"/>
      <c r="O405" s="1503"/>
      <c r="P405" s="1502"/>
      <c r="Q405" s="1512"/>
      <c r="R405" s="1502"/>
      <c r="S405" s="1502"/>
      <c r="T405" s="1502"/>
      <c r="U405" s="1503"/>
      <c r="V405" s="972"/>
      <c r="W405" s="972"/>
      <c r="X405" s="972"/>
      <c r="Y405" s="972"/>
      <c r="Z405" s="972"/>
      <c r="AA405" s="972"/>
      <c r="AB405" s="972"/>
      <c r="AC405" s="972"/>
      <c r="AD405" s="972"/>
      <c r="AE405" s="969"/>
      <c r="AF405" s="969"/>
      <c r="AG405" s="969"/>
      <c r="AH405" s="952">
        <f t="shared" si="6"/>
        <v>0</v>
      </c>
    </row>
    <row r="406" spans="1:34">
      <c r="A406" s="1789"/>
      <c r="B406" s="1794"/>
      <c r="C406" s="1510" t="s">
        <v>4458</v>
      </c>
      <c r="D406" s="1512"/>
      <c r="E406" s="1512"/>
      <c r="F406" s="1504"/>
      <c r="G406" s="1504"/>
      <c r="H406" s="1504"/>
      <c r="I406" s="1504"/>
      <c r="J406" s="1504"/>
      <c r="K406" s="1504"/>
      <c r="L406" s="1502"/>
      <c r="M406" s="1502"/>
      <c r="N406" s="1502"/>
      <c r="O406" s="1503"/>
      <c r="P406" s="1502"/>
      <c r="Q406" s="1512"/>
      <c r="R406" s="1502"/>
      <c r="S406" s="1502"/>
      <c r="T406" s="1502"/>
      <c r="U406" s="1503"/>
      <c r="V406" s="972"/>
      <c r="W406" s="972"/>
      <c r="X406" s="972"/>
      <c r="Y406" s="972"/>
      <c r="Z406" s="972"/>
      <c r="AA406" s="972"/>
      <c r="AB406" s="972"/>
      <c r="AC406" s="972"/>
      <c r="AD406" s="972"/>
      <c r="AE406" s="969"/>
      <c r="AF406" s="969"/>
      <c r="AG406" s="969"/>
      <c r="AH406" s="952">
        <f t="shared" si="6"/>
        <v>0</v>
      </c>
    </row>
    <row r="407" spans="1:34">
      <c r="A407" s="1789"/>
      <c r="B407" s="1788" t="s">
        <v>4666</v>
      </c>
      <c r="C407" s="1250" t="s">
        <v>4145</v>
      </c>
      <c r="D407" s="1512"/>
      <c r="E407" s="1512"/>
      <c r="F407" s="1502"/>
      <c r="G407" s="1502"/>
      <c r="H407" s="1502"/>
      <c r="I407" s="1502"/>
      <c r="J407" s="1502"/>
      <c r="K407" s="1502"/>
      <c r="L407" s="1502"/>
      <c r="M407" s="1502"/>
      <c r="N407" s="1502"/>
      <c r="O407" s="1503"/>
      <c r="P407" s="1502"/>
      <c r="Q407" s="1512"/>
      <c r="R407" s="1502"/>
      <c r="S407" s="1502"/>
      <c r="T407" s="1502"/>
      <c r="U407" s="1503"/>
      <c r="V407" s="972"/>
      <c r="W407" s="972"/>
      <c r="X407" s="972"/>
      <c r="Y407" s="972"/>
      <c r="Z407" s="972"/>
      <c r="AA407" s="972"/>
      <c r="AB407" s="972"/>
      <c r="AC407" s="972"/>
      <c r="AD407" s="972"/>
      <c r="AE407" s="969"/>
      <c r="AF407" s="969"/>
      <c r="AG407" s="969"/>
      <c r="AH407" s="952">
        <f t="shared" si="6"/>
        <v>0</v>
      </c>
    </row>
    <row r="408" spans="1:34">
      <c r="A408" s="1789"/>
      <c r="B408" s="1789"/>
      <c r="C408" s="1506" t="s">
        <v>3801</v>
      </c>
      <c r="D408" s="1512"/>
      <c r="E408" s="1512"/>
      <c r="F408" s="1502"/>
      <c r="G408" s="1502"/>
      <c r="H408" s="1502"/>
      <c r="I408" s="1502"/>
      <c r="J408" s="1502"/>
      <c r="K408" s="1502"/>
      <c r="L408" s="1502"/>
      <c r="M408" s="1502"/>
      <c r="N408" s="1502"/>
      <c r="O408" s="1503"/>
      <c r="P408" s="1502"/>
      <c r="Q408" s="1512"/>
      <c r="R408" s="1502"/>
      <c r="S408" s="1502"/>
      <c r="T408" s="1502"/>
      <c r="U408" s="1503"/>
      <c r="V408" s="972"/>
      <c r="W408" s="972"/>
      <c r="X408" s="972"/>
      <c r="Y408" s="972"/>
      <c r="Z408" s="972"/>
      <c r="AA408" s="972"/>
      <c r="AB408" s="972"/>
      <c r="AC408" s="972"/>
      <c r="AD408" s="972"/>
      <c r="AE408" s="969"/>
      <c r="AF408" s="969"/>
      <c r="AG408" s="969"/>
      <c r="AH408" s="952">
        <f t="shared" si="6"/>
        <v>0</v>
      </c>
    </row>
    <row r="409" spans="1:34">
      <c r="A409" s="1789"/>
      <c r="B409" s="1789"/>
      <c r="C409" s="1506" t="s">
        <v>3802</v>
      </c>
      <c r="D409" s="1512"/>
      <c r="E409" s="1512"/>
      <c r="F409" s="1502"/>
      <c r="G409" s="1502"/>
      <c r="H409" s="1502"/>
      <c r="I409" s="1502"/>
      <c r="J409" s="1502"/>
      <c r="K409" s="1502"/>
      <c r="L409" s="1502"/>
      <c r="M409" s="1502"/>
      <c r="N409" s="1502"/>
      <c r="O409" s="1503"/>
      <c r="P409" s="1502"/>
      <c r="Q409" s="1512"/>
      <c r="R409" s="1502"/>
      <c r="S409" s="1502"/>
      <c r="T409" s="1502"/>
      <c r="U409" s="1503"/>
      <c r="V409" s="972"/>
      <c r="W409" s="972"/>
      <c r="X409" s="972"/>
      <c r="Y409" s="972"/>
      <c r="Z409" s="972"/>
      <c r="AA409" s="972"/>
      <c r="AB409" s="972"/>
      <c r="AC409" s="972"/>
      <c r="AD409" s="972"/>
      <c r="AE409" s="969"/>
      <c r="AF409" s="969"/>
      <c r="AG409" s="969"/>
      <c r="AH409" s="952">
        <f t="shared" si="6"/>
        <v>0</v>
      </c>
    </row>
    <row r="410" spans="1:34">
      <c r="A410" s="1789"/>
      <c r="B410" s="1789"/>
      <c r="C410" s="1506" t="s">
        <v>4446</v>
      </c>
      <c r="D410" s="1512"/>
      <c r="E410" s="1512"/>
      <c r="F410" s="1502"/>
      <c r="G410" s="1502"/>
      <c r="H410" s="1502"/>
      <c r="I410" s="1502"/>
      <c r="J410" s="1502"/>
      <c r="K410" s="1502"/>
      <c r="L410" s="1502"/>
      <c r="M410" s="1502"/>
      <c r="N410" s="1502"/>
      <c r="O410" s="1503"/>
      <c r="P410" s="1502"/>
      <c r="Q410" s="1512"/>
      <c r="R410" s="1502"/>
      <c r="S410" s="1502"/>
      <c r="T410" s="1502"/>
      <c r="U410" s="1503"/>
      <c r="V410" s="972"/>
      <c r="W410" s="972"/>
      <c r="X410" s="972"/>
      <c r="Y410" s="972"/>
      <c r="Z410" s="972"/>
      <c r="AA410" s="972"/>
      <c r="AB410" s="972"/>
      <c r="AC410" s="972"/>
      <c r="AD410" s="972"/>
      <c r="AE410" s="969"/>
      <c r="AF410" s="969"/>
      <c r="AG410" s="969"/>
      <c r="AH410" s="952">
        <f t="shared" si="6"/>
        <v>0</v>
      </c>
    </row>
    <row r="411" spans="1:34">
      <c r="A411" s="1789"/>
      <c r="B411" s="1789"/>
      <c r="C411" s="1506" t="s">
        <v>4447</v>
      </c>
      <c r="D411" s="1512"/>
      <c r="E411" s="1512"/>
      <c r="F411" s="1502"/>
      <c r="G411" s="1502"/>
      <c r="H411" s="1502"/>
      <c r="I411" s="1502"/>
      <c r="J411" s="1502"/>
      <c r="K411" s="1502"/>
      <c r="L411" s="1502"/>
      <c r="M411" s="1502"/>
      <c r="N411" s="1502"/>
      <c r="O411" s="1503"/>
      <c r="P411" s="1502"/>
      <c r="Q411" s="1512"/>
      <c r="R411" s="1502"/>
      <c r="S411" s="1502"/>
      <c r="T411" s="1502"/>
      <c r="U411" s="1503"/>
      <c r="V411" s="972"/>
      <c r="W411" s="972"/>
      <c r="X411" s="972"/>
      <c r="Y411" s="972"/>
      <c r="Z411" s="972"/>
      <c r="AA411" s="972"/>
      <c r="AB411" s="972"/>
      <c r="AC411" s="972"/>
      <c r="AD411" s="972"/>
      <c r="AE411" s="969"/>
      <c r="AF411" s="969"/>
      <c r="AG411" s="969"/>
      <c r="AH411" s="952">
        <f t="shared" si="6"/>
        <v>0</v>
      </c>
    </row>
    <row r="412" spans="1:34">
      <c r="A412" s="1789"/>
      <c r="B412" s="1789"/>
      <c r="C412" s="1506" t="s">
        <v>4448</v>
      </c>
      <c r="D412" s="1512"/>
      <c r="E412" s="1512"/>
      <c r="F412" s="1502"/>
      <c r="G412" s="1502"/>
      <c r="H412" s="1502"/>
      <c r="I412" s="1502"/>
      <c r="J412" s="1502"/>
      <c r="K412" s="1502"/>
      <c r="L412" s="1502"/>
      <c r="M412" s="1502"/>
      <c r="N412" s="1502"/>
      <c r="O412" s="1503"/>
      <c r="P412" s="1502"/>
      <c r="Q412" s="1512"/>
      <c r="R412" s="1502"/>
      <c r="S412" s="1502"/>
      <c r="T412" s="1502"/>
      <c r="U412" s="1503"/>
      <c r="V412" s="972"/>
      <c r="W412" s="972"/>
      <c r="X412" s="972"/>
      <c r="Y412" s="972"/>
      <c r="Z412" s="972"/>
      <c r="AA412" s="972"/>
      <c r="AB412" s="972"/>
      <c r="AC412" s="972"/>
      <c r="AD412" s="972"/>
      <c r="AE412" s="969"/>
      <c r="AF412" s="969"/>
      <c r="AG412" s="969"/>
      <c r="AH412" s="952">
        <f t="shared" si="6"/>
        <v>0</v>
      </c>
    </row>
    <row r="413" spans="1:34">
      <c r="A413" s="1789"/>
      <c r="B413" s="1789"/>
      <c r="C413" s="1506" t="s">
        <v>4449</v>
      </c>
      <c r="D413" s="1512"/>
      <c r="E413" s="1512"/>
      <c r="F413" s="1502"/>
      <c r="G413" s="1502"/>
      <c r="H413" s="1502"/>
      <c r="I413" s="1502"/>
      <c r="J413" s="1502"/>
      <c r="K413" s="1502"/>
      <c r="L413" s="1502"/>
      <c r="M413" s="1502"/>
      <c r="N413" s="1502"/>
      <c r="O413" s="1503"/>
      <c r="P413" s="1502"/>
      <c r="Q413" s="1512"/>
      <c r="R413" s="1502"/>
      <c r="S413" s="1502"/>
      <c r="T413" s="1502"/>
      <c r="U413" s="1503"/>
      <c r="V413" s="972"/>
      <c r="W413" s="972"/>
      <c r="X413" s="972"/>
      <c r="Y413" s="972"/>
      <c r="Z413" s="972"/>
      <c r="AA413" s="972"/>
      <c r="AB413" s="972"/>
      <c r="AC413" s="972"/>
      <c r="AD413" s="972"/>
      <c r="AE413" s="969"/>
      <c r="AF413" s="969"/>
      <c r="AG413" s="969"/>
      <c r="AH413" s="952">
        <f t="shared" si="6"/>
        <v>0</v>
      </c>
    </row>
    <row r="414" spans="1:34">
      <c r="A414" s="1789"/>
      <c r="B414" s="1789"/>
      <c r="C414" s="1506" t="s">
        <v>4457</v>
      </c>
      <c r="D414" s="1512"/>
      <c r="E414" s="1512"/>
      <c r="F414" s="1502"/>
      <c r="G414" s="1502"/>
      <c r="H414" s="1502"/>
      <c r="I414" s="1502"/>
      <c r="J414" s="1502"/>
      <c r="K414" s="1502"/>
      <c r="L414" s="1502"/>
      <c r="M414" s="1502"/>
      <c r="N414" s="1502"/>
      <c r="O414" s="1503"/>
      <c r="P414" s="1502"/>
      <c r="Q414" s="1512"/>
      <c r="R414" s="1502"/>
      <c r="S414" s="1502"/>
      <c r="T414" s="1502"/>
      <c r="U414" s="1503"/>
      <c r="V414" s="972"/>
      <c r="W414" s="972"/>
      <c r="X414" s="972"/>
      <c r="Y414" s="972"/>
      <c r="Z414" s="972"/>
      <c r="AA414" s="972"/>
      <c r="AB414" s="972"/>
      <c r="AC414" s="972"/>
      <c r="AD414" s="972"/>
      <c r="AE414" s="969"/>
      <c r="AF414" s="969"/>
      <c r="AG414" s="969"/>
      <c r="AH414" s="952">
        <f t="shared" si="6"/>
        <v>0</v>
      </c>
    </row>
    <row r="415" spans="1:34">
      <c r="A415" s="1789"/>
      <c r="B415" s="1794"/>
      <c r="C415" s="1510" t="s">
        <v>4458</v>
      </c>
      <c r="D415" s="1512"/>
      <c r="E415" s="1512"/>
      <c r="F415" s="1502"/>
      <c r="G415" s="1502"/>
      <c r="H415" s="1502"/>
      <c r="I415" s="1502"/>
      <c r="J415" s="1502"/>
      <c r="K415" s="1502"/>
      <c r="L415" s="1502"/>
      <c r="M415" s="1502"/>
      <c r="N415" s="1502"/>
      <c r="O415" s="1503"/>
      <c r="P415" s="1502"/>
      <c r="Q415" s="1512"/>
      <c r="R415" s="1502"/>
      <c r="S415" s="1502"/>
      <c r="T415" s="1502"/>
      <c r="U415" s="1503"/>
      <c r="V415" s="972"/>
      <c r="W415" s="972"/>
      <c r="X415" s="972"/>
      <c r="Y415" s="972"/>
      <c r="Z415" s="972"/>
      <c r="AA415" s="972"/>
      <c r="AB415" s="972"/>
      <c r="AC415" s="972"/>
      <c r="AD415" s="972"/>
      <c r="AE415" s="969"/>
      <c r="AF415" s="969"/>
      <c r="AG415" s="969"/>
      <c r="AH415" s="952">
        <f t="shared" si="6"/>
        <v>0</v>
      </c>
    </row>
    <row r="416" spans="1:34">
      <c r="A416" s="1789"/>
      <c r="B416" s="1788" t="s">
        <v>4667</v>
      </c>
      <c r="C416" s="1250" t="s">
        <v>4145</v>
      </c>
      <c r="D416" s="1512"/>
      <c r="E416" s="1512"/>
      <c r="F416" s="1502"/>
      <c r="G416" s="1502"/>
      <c r="H416" s="1502"/>
      <c r="I416" s="1502"/>
      <c r="J416" s="1502"/>
      <c r="K416" s="1502"/>
      <c r="L416" s="1502"/>
      <c r="M416" s="1502"/>
      <c r="N416" s="1502"/>
      <c r="O416" s="1503"/>
      <c r="P416" s="1502"/>
      <c r="Q416" s="1512"/>
      <c r="R416" s="1502"/>
      <c r="S416" s="1502"/>
      <c r="T416" s="1502"/>
      <c r="U416" s="1503"/>
      <c r="V416" s="972"/>
      <c r="W416" s="972"/>
      <c r="X416" s="972"/>
      <c r="Y416" s="972"/>
      <c r="Z416" s="972"/>
      <c r="AA416" s="972"/>
      <c r="AB416" s="972"/>
      <c r="AC416" s="972"/>
      <c r="AD416" s="972"/>
      <c r="AE416" s="969"/>
      <c r="AF416" s="969"/>
      <c r="AG416" s="969"/>
      <c r="AH416" s="952">
        <f t="shared" si="6"/>
        <v>0</v>
      </c>
    </row>
    <row r="417" spans="1:34">
      <c r="A417" s="1789"/>
      <c r="B417" s="1789"/>
      <c r="C417" s="1506" t="s">
        <v>3801</v>
      </c>
      <c r="D417" s="1512"/>
      <c r="E417" s="1512"/>
      <c r="F417" s="1502"/>
      <c r="G417" s="1502"/>
      <c r="H417" s="1502"/>
      <c r="I417" s="1502"/>
      <c r="J417" s="1502"/>
      <c r="K417" s="1502"/>
      <c r="L417" s="1502"/>
      <c r="M417" s="1502"/>
      <c r="N417" s="1502"/>
      <c r="O417" s="1503"/>
      <c r="P417" s="1502"/>
      <c r="Q417" s="1512"/>
      <c r="R417" s="1502"/>
      <c r="S417" s="1502"/>
      <c r="T417" s="1502"/>
      <c r="U417" s="1503"/>
      <c r="V417" s="972"/>
      <c r="W417" s="972"/>
      <c r="X417" s="972"/>
      <c r="Y417" s="972"/>
      <c r="Z417" s="972"/>
      <c r="AA417" s="972"/>
      <c r="AB417" s="972"/>
      <c r="AC417" s="972"/>
      <c r="AD417" s="972"/>
      <c r="AE417" s="969"/>
      <c r="AF417" s="969"/>
      <c r="AG417" s="969"/>
      <c r="AH417" s="952">
        <f t="shared" si="6"/>
        <v>0</v>
      </c>
    </row>
    <row r="418" spans="1:34">
      <c r="A418" s="1789"/>
      <c r="B418" s="1789"/>
      <c r="C418" s="1506" t="s">
        <v>3802</v>
      </c>
      <c r="D418" s="1512"/>
      <c r="E418" s="1512"/>
      <c r="F418" s="1502"/>
      <c r="G418" s="1502"/>
      <c r="H418" s="1502"/>
      <c r="I418" s="1502"/>
      <c r="J418" s="1502"/>
      <c r="K418" s="1502"/>
      <c r="L418" s="1502"/>
      <c r="M418" s="1502"/>
      <c r="N418" s="1502"/>
      <c r="O418" s="1503"/>
      <c r="P418" s="1502"/>
      <c r="Q418" s="1512"/>
      <c r="R418" s="1502"/>
      <c r="S418" s="1502"/>
      <c r="T418" s="1502"/>
      <c r="U418" s="1503"/>
      <c r="V418" s="972"/>
      <c r="W418" s="972"/>
      <c r="X418" s="972"/>
      <c r="Y418" s="972"/>
      <c r="Z418" s="972"/>
      <c r="AA418" s="972"/>
      <c r="AB418" s="972"/>
      <c r="AC418" s="972"/>
      <c r="AD418" s="972"/>
      <c r="AE418" s="969"/>
      <c r="AF418" s="969"/>
      <c r="AG418" s="969"/>
      <c r="AH418" s="952">
        <f t="shared" si="6"/>
        <v>0</v>
      </c>
    </row>
    <row r="419" spans="1:34">
      <c r="A419" s="1789"/>
      <c r="B419" s="1789"/>
      <c r="C419" s="1506" t="s">
        <v>4446</v>
      </c>
      <c r="D419" s="1512"/>
      <c r="E419" s="1512"/>
      <c r="F419" s="1502"/>
      <c r="G419" s="1502"/>
      <c r="H419" s="1502"/>
      <c r="I419" s="1502"/>
      <c r="J419" s="1502"/>
      <c r="K419" s="1502"/>
      <c r="L419" s="1502"/>
      <c r="M419" s="1502"/>
      <c r="N419" s="1502"/>
      <c r="O419" s="1503"/>
      <c r="P419" s="1502"/>
      <c r="Q419" s="1512"/>
      <c r="R419" s="1502"/>
      <c r="S419" s="1502"/>
      <c r="T419" s="1502"/>
      <c r="U419" s="1503"/>
      <c r="V419" s="972"/>
      <c r="W419" s="972"/>
      <c r="X419" s="972"/>
      <c r="Y419" s="972"/>
      <c r="Z419" s="972"/>
      <c r="AA419" s="972"/>
      <c r="AB419" s="972"/>
      <c r="AC419" s="972"/>
      <c r="AD419" s="972"/>
      <c r="AE419" s="969"/>
      <c r="AF419" s="969"/>
      <c r="AG419" s="969"/>
      <c r="AH419" s="952">
        <f t="shared" si="6"/>
        <v>0</v>
      </c>
    </row>
    <row r="420" spans="1:34">
      <c r="A420" s="1789"/>
      <c r="B420" s="1789"/>
      <c r="C420" s="1506" t="s">
        <v>4447</v>
      </c>
      <c r="D420" s="1512"/>
      <c r="E420" s="1512"/>
      <c r="F420" s="1502"/>
      <c r="G420" s="1502"/>
      <c r="H420" s="1502"/>
      <c r="I420" s="1502"/>
      <c r="J420" s="1502"/>
      <c r="K420" s="1502"/>
      <c r="L420" s="1502"/>
      <c r="M420" s="1502"/>
      <c r="N420" s="1502"/>
      <c r="O420" s="1503"/>
      <c r="P420" s="1502"/>
      <c r="Q420" s="1512"/>
      <c r="R420" s="1502"/>
      <c r="S420" s="1502"/>
      <c r="T420" s="1502"/>
      <c r="U420" s="1503"/>
      <c r="V420" s="972"/>
      <c r="W420" s="972"/>
      <c r="X420" s="972"/>
      <c r="Y420" s="972"/>
      <c r="Z420" s="972"/>
      <c r="AA420" s="972"/>
      <c r="AB420" s="972"/>
      <c r="AC420" s="972"/>
      <c r="AD420" s="972"/>
      <c r="AE420" s="969"/>
      <c r="AF420" s="969"/>
      <c r="AG420" s="969"/>
      <c r="AH420" s="952">
        <f t="shared" si="6"/>
        <v>0</v>
      </c>
    </row>
    <row r="421" spans="1:34">
      <c r="A421" s="1789"/>
      <c r="B421" s="1789"/>
      <c r="C421" s="1506" t="s">
        <v>4448</v>
      </c>
      <c r="D421" s="1512"/>
      <c r="E421" s="1512"/>
      <c r="F421" s="1502"/>
      <c r="G421" s="1502"/>
      <c r="H421" s="1502"/>
      <c r="I421" s="1502"/>
      <c r="J421" s="1502"/>
      <c r="K421" s="1502"/>
      <c r="L421" s="1502"/>
      <c r="M421" s="1502"/>
      <c r="N421" s="1502"/>
      <c r="O421" s="1503"/>
      <c r="P421" s="1502"/>
      <c r="Q421" s="1512"/>
      <c r="R421" s="1502"/>
      <c r="S421" s="1502"/>
      <c r="T421" s="1502"/>
      <c r="U421" s="1503"/>
      <c r="V421" s="972"/>
      <c r="W421" s="972"/>
      <c r="X421" s="972"/>
      <c r="Y421" s="972"/>
      <c r="Z421" s="972"/>
      <c r="AA421" s="972"/>
      <c r="AB421" s="972"/>
      <c r="AC421" s="972"/>
      <c r="AD421" s="972"/>
      <c r="AE421" s="969"/>
      <c r="AF421" s="969"/>
      <c r="AG421" s="969"/>
      <c r="AH421" s="952">
        <f t="shared" si="6"/>
        <v>0</v>
      </c>
    </row>
    <row r="422" spans="1:34">
      <c r="A422" s="1789"/>
      <c r="B422" s="1789"/>
      <c r="C422" s="1506" t="s">
        <v>4449</v>
      </c>
      <c r="D422" s="1512"/>
      <c r="E422" s="1512"/>
      <c r="F422" s="1502"/>
      <c r="G422" s="1502"/>
      <c r="H422" s="1502"/>
      <c r="I422" s="1502"/>
      <c r="J422" s="1502"/>
      <c r="K422" s="1502"/>
      <c r="L422" s="1502"/>
      <c r="M422" s="1502"/>
      <c r="N422" s="1502"/>
      <c r="O422" s="1503"/>
      <c r="P422" s="1502"/>
      <c r="Q422" s="1512"/>
      <c r="R422" s="1502"/>
      <c r="S422" s="1502"/>
      <c r="T422" s="1502"/>
      <c r="U422" s="1503"/>
      <c r="V422" s="972"/>
      <c r="W422" s="972"/>
      <c r="X422" s="972"/>
      <c r="Y422" s="972"/>
      <c r="Z422" s="972"/>
      <c r="AA422" s="972"/>
      <c r="AB422" s="972"/>
      <c r="AC422" s="972"/>
      <c r="AD422" s="972"/>
      <c r="AE422" s="969"/>
      <c r="AF422" s="969"/>
      <c r="AG422" s="969"/>
      <c r="AH422" s="952">
        <f t="shared" si="6"/>
        <v>0</v>
      </c>
    </row>
    <row r="423" spans="1:34">
      <c r="A423" s="1789"/>
      <c r="B423" s="1789"/>
      <c r="C423" s="1506" t="s">
        <v>4457</v>
      </c>
      <c r="D423" s="1512"/>
      <c r="E423" s="1512"/>
      <c r="F423" s="1502"/>
      <c r="G423" s="1502"/>
      <c r="H423" s="1502"/>
      <c r="I423" s="1502"/>
      <c r="J423" s="1502"/>
      <c r="K423" s="1502"/>
      <c r="L423" s="1502"/>
      <c r="M423" s="1502"/>
      <c r="N423" s="1502"/>
      <c r="O423" s="1503"/>
      <c r="P423" s="1502"/>
      <c r="Q423" s="1512"/>
      <c r="R423" s="1502"/>
      <c r="S423" s="1502"/>
      <c r="T423" s="1502"/>
      <c r="U423" s="1503"/>
      <c r="V423" s="972"/>
      <c r="W423" s="972"/>
      <c r="X423" s="972"/>
      <c r="Y423" s="972"/>
      <c r="Z423" s="972"/>
      <c r="AA423" s="972"/>
      <c r="AB423" s="972"/>
      <c r="AC423" s="972"/>
      <c r="AD423" s="972"/>
      <c r="AE423" s="969"/>
      <c r="AF423" s="969"/>
      <c r="AG423" s="969"/>
      <c r="AH423" s="952">
        <f t="shared" si="6"/>
        <v>0</v>
      </c>
    </row>
    <row r="424" spans="1:34">
      <c r="A424" s="1789"/>
      <c r="B424" s="1794"/>
      <c r="C424" s="1510" t="s">
        <v>4458</v>
      </c>
      <c r="D424" s="1512"/>
      <c r="E424" s="1512"/>
      <c r="F424" s="1502"/>
      <c r="G424" s="1502"/>
      <c r="H424" s="1502"/>
      <c r="I424" s="1502"/>
      <c r="J424" s="1502"/>
      <c r="K424" s="1502"/>
      <c r="L424" s="1502"/>
      <c r="M424" s="1502"/>
      <c r="N424" s="1502"/>
      <c r="O424" s="1503"/>
      <c r="P424" s="1502"/>
      <c r="Q424" s="1512"/>
      <c r="R424" s="1502"/>
      <c r="S424" s="1502"/>
      <c r="T424" s="1502"/>
      <c r="U424" s="1503"/>
      <c r="V424" s="972"/>
      <c r="W424" s="972"/>
      <c r="X424" s="972"/>
      <c r="Y424" s="972"/>
      <c r="Z424" s="972"/>
      <c r="AA424" s="972"/>
      <c r="AB424" s="972"/>
      <c r="AC424" s="972"/>
      <c r="AD424" s="972"/>
      <c r="AE424" s="969"/>
      <c r="AF424" s="969"/>
      <c r="AG424" s="969"/>
      <c r="AH424" s="952">
        <f t="shared" si="6"/>
        <v>0</v>
      </c>
    </row>
    <row r="425" spans="1:34">
      <c r="A425" s="1789"/>
      <c r="B425" s="1788" t="s">
        <v>4668</v>
      </c>
      <c r="C425" s="1250" t="s">
        <v>4145</v>
      </c>
      <c r="D425" s="1512"/>
      <c r="E425" s="1512"/>
      <c r="F425" s="1502"/>
      <c r="G425" s="1502"/>
      <c r="H425" s="1502"/>
      <c r="I425" s="1502"/>
      <c r="J425" s="1502"/>
      <c r="K425" s="1502"/>
      <c r="L425" s="1502"/>
      <c r="M425" s="1502"/>
      <c r="N425" s="1502"/>
      <c r="O425" s="1503"/>
      <c r="P425" s="1502"/>
      <c r="Q425" s="1512"/>
      <c r="R425" s="1502"/>
      <c r="S425" s="1502"/>
      <c r="T425" s="1502"/>
      <c r="U425" s="1503"/>
      <c r="V425" s="972"/>
      <c r="W425" s="972"/>
      <c r="X425" s="972"/>
      <c r="Y425" s="972"/>
      <c r="Z425" s="972"/>
      <c r="AA425" s="972"/>
      <c r="AB425" s="972"/>
      <c r="AC425" s="972"/>
      <c r="AD425" s="972"/>
      <c r="AE425" s="969"/>
      <c r="AF425" s="969"/>
      <c r="AG425" s="969"/>
      <c r="AH425" s="952">
        <f t="shared" si="6"/>
        <v>0</v>
      </c>
    </row>
    <row r="426" spans="1:34">
      <c r="A426" s="1789"/>
      <c r="B426" s="1789"/>
      <c r="C426" s="1506" t="s">
        <v>3801</v>
      </c>
      <c r="D426" s="1512"/>
      <c r="E426" s="1512"/>
      <c r="F426" s="1502"/>
      <c r="G426" s="1502"/>
      <c r="H426" s="1502"/>
      <c r="I426" s="1502"/>
      <c r="J426" s="1502"/>
      <c r="K426" s="1502"/>
      <c r="L426" s="1502"/>
      <c r="M426" s="1502"/>
      <c r="N426" s="1502"/>
      <c r="O426" s="1503"/>
      <c r="P426" s="1502"/>
      <c r="Q426" s="1512"/>
      <c r="R426" s="1502"/>
      <c r="S426" s="1502"/>
      <c r="T426" s="1502"/>
      <c r="U426" s="1503"/>
      <c r="V426" s="972"/>
      <c r="W426" s="972"/>
      <c r="X426" s="972"/>
      <c r="Y426" s="972"/>
      <c r="Z426" s="972"/>
      <c r="AA426" s="972"/>
      <c r="AB426" s="972"/>
      <c r="AC426" s="972"/>
      <c r="AD426" s="972"/>
      <c r="AE426" s="969"/>
      <c r="AF426" s="969"/>
      <c r="AG426" s="969"/>
      <c r="AH426" s="952">
        <f t="shared" si="6"/>
        <v>0</v>
      </c>
    </row>
    <row r="427" spans="1:34">
      <c r="A427" s="1789"/>
      <c r="B427" s="1789"/>
      <c r="C427" s="1506" t="s">
        <v>3802</v>
      </c>
      <c r="D427" s="1512"/>
      <c r="E427" s="1512"/>
      <c r="F427" s="1502"/>
      <c r="G427" s="1502"/>
      <c r="H427" s="1502"/>
      <c r="I427" s="1502"/>
      <c r="J427" s="1502"/>
      <c r="K427" s="1502"/>
      <c r="L427" s="1502"/>
      <c r="M427" s="1502"/>
      <c r="N427" s="1502"/>
      <c r="O427" s="1503"/>
      <c r="P427" s="1502"/>
      <c r="Q427" s="1512"/>
      <c r="R427" s="1502"/>
      <c r="S427" s="1502"/>
      <c r="T427" s="1502"/>
      <c r="U427" s="1503"/>
      <c r="V427" s="972"/>
      <c r="W427" s="972"/>
      <c r="X427" s="972"/>
      <c r="Y427" s="972"/>
      <c r="Z427" s="972"/>
      <c r="AA427" s="972"/>
      <c r="AB427" s="972"/>
      <c r="AC427" s="972"/>
      <c r="AD427" s="972"/>
      <c r="AE427" s="969"/>
      <c r="AF427" s="969"/>
      <c r="AG427" s="969"/>
      <c r="AH427" s="952">
        <f t="shared" si="6"/>
        <v>0</v>
      </c>
    </row>
    <row r="428" spans="1:34">
      <c r="A428" s="1789"/>
      <c r="B428" s="1789"/>
      <c r="C428" s="1506" t="s">
        <v>4446</v>
      </c>
      <c r="D428" s="1512"/>
      <c r="E428" s="1512"/>
      <c r="F428" s="1502"/>
      <c r="G428" s="1502"/>
      <c r="H428" s="1502"/>
      <c r="I428" s="1502"/>
      <c r="J428" s="1502"/>
      <c r="K428" s="1502"/>
      <c r="L428" s="1502"/>
      <c r="M428" s="1502"/>
      <c r="N428" s="1502"/>
      <c r="O428" s="1503"/>
      <c r="P428" s="1502"/>
      <c r="Q428" s="1512"/>
      <c r="R428" s="1502"/>
      <c r="S428" s="1502"/>
      <c r="T428" s="1502"/>
      <c r="U428" s="1503"/>
      <c r="V428" s="972"/>
      <c r="W428" s="972"/>
      <c r="X428" s="972"/>
      <c r="Y428" s="972"/>
      <c r="Z428" s="972"/>
      <c r="AA428" s="972"/>
      <c r="AB428" s="972"/>
      <c r="AC428" s="972"/>
      <c r="AD428" s="972"/>
      <c r="AE428" s="969"/>
      <c r="AF428" s="969"/>
      <c r="AG428" s="969"/>
      <c r="AH428" s="952">
        <f t="shared" si="6"/>
        <v>0</v>
      </c>
    </row>
    <row r="429" spans="1:34">
      <c r="A429" s="1789"/>
      <c r="B429" s="1789"/>
      <c r="C429" s="1506" t="s">
        <v>4447</v>
      </c>
      <c r="D429" s="1512"/>
      <c r="E429" s="1512"/>
      <c r="F429" s="1502"/>
      <c r="G429" s="1502"/>
      <c r="H429" s="1502"/>
      <c r="I429" s="1502"/>
      <c r="J429" s="1502"/>
      <c r="K429" s="1502"/>
      <c r="L429" s="1502"/>
      <c r="M429" s="1502"/>
      <c r="N429" s="1502"/>
      <c r="O429" s="1503"/>
      <c r="P429" s="1502"/>
      <c r="Q429" s="1512"/>
      <c r="R429" s="1502"/>
      <c r="S429" s="1502"/>
      <c r="T429" s="1502"/>
      <c r="U429" s="1503"/>
      <c r="V429" s="972"/>
      <c r="W429" s="972"/>
      <c r="X429" s="972"/>
      <c r="Y429" s="972"/>
      <c r="Z429" s="972"/>
      <c r="AA429" s="972"/>
      <c r="AB429" s="972"/>
      <c r="AC429" s="972"/>
      <c r="AD429" s="972"/>
      <c r="AE429" s="969"/>
      <c r="AF429" s="969"/>
      <c r="AG429" s="969"/>
      <c r="AH429" s="952">
        <f t="shared" si="6"/>
        <v>0</v>
      </c>
    </row>
    <row r="430" spans="1:34">
      <c r="A430" s="1789"/>
      <c r="B430" s="1789"/>
      <c r="C430" s="1506" t="s">
        <v>4448</v>
      </c>
      <c r="D430" s="1512"/>
      <c r="E430" s="1512"/>
      <c r="F430" s="1502"/>
      <c r="G430" s="1502"/>
      <c r="H430" s="1502"/>
      <c r="I430" s="1502"/>
      <c r="J430" s="1502"/>
      <c r="K430" s="1502"/>
      <c r="L430" s="1502"/>
      <c r="M430" s="1502"/>
      <c r="N430" s="1502"/>
      <c r="O430" s="1503"/>
      <c r="P430" s="1502"/>
      <c r="Q430" s="1512"/>
      <c r="R430" s="1502"/>
      <c r="S430" s="1502"/>
      <c r="T430" s="1502"/>
      <c r="U430" s="1503"/>
      <c r="V430" s="972"/>
      <c r="W430" s="972"/>
      <c r="X430" s="972"/>
      <c r="Y430" s="972"/>
      <c r="Z430" s="972"/>
      <c r="AA430" s="972"/>
      <c r="AB430" s="972"/>
      <c r="AC430" s="972"/>
      <c r="AD430" s="972"/>
      <c r="AE430" s="969"/>
      <c r="AF430" s="969"/>
      <c r="AG430" s="969"/>
      <c r="AH430" s="952">
        <f t="shared" si="6"/>
        <v>0</v>
      </c>
    </row>
    <row r="431" spans="1:34">
      <c r="A431" s="1789"/>
      <c r="B431" s="1789"/>
      <c r="C431" s="1506" t="s">
        <v>4449</v>
      </c>
      <c r="D431" s="1512"/>
      <c r="E431" s="1512"/>
      <c r="F431" s="1502"/>
      <c r="G431" s="1502"/>
      <c r="H431" s="1502"/>
      <c r="I431" s="1502"/>
      <c r="J431" s="1502"/>
      <c r="K431" s="1502"/>
      <c r="L431" s="1502"/>
      <c r="M431" s="1502"/>
      <c r="N431" s="1502"/>
      <c r="O431" s="1503"/>
      <c r="P431" s="1502"/>
      <c r="Q431" s="1512"/>
      <c r="R431" s="1502"/>
      <c r="S431" s="1502"/>
      <c r="T431" s="1502"/>
      <c r="U431" s="1503"/>
      <c r="V431" s="972"/>
      <c r="W431" s="972"/>
      <c r="X431" s="972"/>
      <c r="Y431" s="972"/>
      <c r="Z431" s="972"/>
      <c r="AA431" s="972"/>
      <c r="AB431" s="972"/>
      <c r="AC431" s="972"/>
      <c r="AD431" s="972"/>
      <c r="AE431" s="969"/>
      <c r="AF431" s="969"/>
      <c r="AG431" s="969"/>
      <c r="AH431" s="952">
        <f t="shared" si="6"/>
        <v>0</v>
      </c>
    </row>
    <row r="432" spans="1:34">
      <c r="A432" s="1789"/>
      <c r="B432" s="1789"/>
      <c r="C432" s="1506" t="s">
        <v>4457</v>
      </c>
      <c r="D432" s="1512"/>
      <c r="E432" s="1512"/>
      <c r="F432" s="1502"/>
      <c r="G432" s="1502"/>
      <c r="H432" s="1502"/>
      <c r="I432" s="1502"/>
      <c r="J432" s="1502"/>
      <c r="K432" s="1502"/>
      <c r="L432" s="1502"/>
      <c r="M432" s="1502"/>
      <c r="N432" s="1502"/>
      <c r="O432" s="1503"/>
      <c r="P432" s="1502"/>
      <c r="Q432" s="1512"/>
      <c r="R432" s="1502"/>
      <c r="S432" s="1502"/>
      <c r="T432" s="1502"/>
      <c r="U432" s="1503"/>
      <c r="V432" s="972"/>
      <c r="W432" s="972"/>
      <c r="X432" s="972"/>
      <c r="Y432" s="972"/>
      <c r="Z432" s="972"/>
      <c r="AA432" s="972"/>
      <c r="AB432" s="972"/>
      <c r="AC432" s="972"/>
      <c r="AD432" s="972"/>
      <c r="AE432" s="969"/>
      <c r="AF432" s="969"/>
      <c r="AG432" s="969"/>
      <c r="AH432" s="952">
        <f t="shared" si="6"/>
        <v>0</v>
      </c>
    </row>
    <row r="433" spans="1:34">
      <c r="A433" s="1789"/>
      <c r="B433" s="1794"/>
      <c r="C433" s="1510" t="s">
        <v>4458</v>
      </c>
      <c r="D433" s="1512"/>
      <c r="E433" s="1512"/>
      <c r="F433" s="1502"/>
      <c r="G433" s="1502"/>
      <c r="H433" s="1502"/>
      <c r="I433" s="1502"/>
      <c r="J433" s="1502"/>
      <c r="K433" s="1502"/>
      <c r="L433" s="1502"/>
      <c r="M433" s="1502"/>
      <c r="N433" s="1502"/>
      <c r="O433" s="1503"/>
      <c r="P433" s="1502"/>
      <c r="Q433" s="1512"/>
      <c r="R433" s="1502"/>
      <c r="S433" s="1502"/>
      <c r="T433" s="1502"/>
      <c r="U433" s="1503"/>
      <c r="V433" s="972"/>
      <c r="W433" s="972"/>
      <c r="X433" s="972"/>
      <c r="Y433" s="972"/>
      <c r="Z433" s="972"/>
      <c r="AA433" s="972"/>
      <c r="AB433" s="972"/>
      <c r="AC433" s="972"/>
      <c r="AD433" s="972"/>
      <c r="AE433" s="969"/>
      <c r="AF433" s="969"/>
      <c r="AG433" s="969"/>
      <c r="AH433" s="952">
        <f t="shared" si="6"/>
        <v>0</v>
      </c>
    </row>
    <row r="434" spans="1:34">
      <c r="A434" s="1789"/>
      <c r="B434" s="1788" t="s">
        <v>4669</v>
      </c>
      <c r="C434" s="1250" t="s">
        <v>4145</v>
      </c>
      <c r="D434" s="1512"/>
      <c r="E434" s="1512"/>
      <c r="F434" s="1502"/>
      <c r="G434" s="1502"/>
      <c r="H434" s="1502"/>
      <c r="I434" s="1502"/>
      <c r="J434" s="1502"/>
      <c r="K434" s="1502"/>
      <c r="L434" s="1502"/>
      <c r="M434" s="1502"/>
      <c r="N434" s="1502"/>
      <c r="O434" s="1503"/>
      <c r="P434" s="1502"/>
      <c r="Q434" s="1512"/>
      <c r="R434" s="1502"/>
      <c r="S434" s="1502"/>
      <c r="T434" s="1502"/>
      <c r="U434" s="1503"/>
      <c r="V434" s="972"/>
      <c r="W434" s="972"/>
      <c r="X434" s="972"/>
      <c r="Y434" s="972"/>
      <c r="Z434" s="972"/>
      <c r="AA434" s="972"/>
      <c r="AB434" s="972"/>
      <c r="AC434" s="972"/>
      <c r="AD434" s="972"/>
      <c r="AE434" s="969"/>
      <c r="AF434" s="969"/>
      <c r="AG434" s="969"/>
      <c r="AH434" s="952">
        <f t="shared" si="6"/>
        <v>0</v>
      </c>
    </row>
    <row r="435" spans="1:34">
      <c r="A435" s="1789"/>
      <c r="B435" s="1789"/>
      <c r="C435" s="1506" t="s">
        <v>3801</v>
      </c>
      <c r="D435" s="1512"/>
      <c r="E435" s="1512"/>
      <c r="F435" s="1502"/>
      <c r="G435" s="1502"/>
      <c r="H435" s="1502"/>
      <c r="I435" s="1502"/>
      <c r="J435" s="1502"/>
      <c r="K435" s="1502"/>
      <c r="L435" s="1502"/>
      <c r="M435" s="1502"/>
      <c r="N435" s="1502"/>
      <c r="O435" s="1503"/>
      <c r="P435" s="1502"/>
      <c r="Q435" s="1512"/>
      <c r="R435" s="1502"/>
      <c r="S435" s="1502"/>
      <c r="T435" s="1502"/>
      <c r="U435" s="1503"/>
      <c r="V435" s="972"/>
      <c r="W435" s="972"/>
      <c r="X435" s="972"/>
      <c r="Y435" s="972"/>
      <c r="Z435" s="972"/>
      <c r="AA435" s="972"/>
      <c r="AB435" s="972"/>
      <c r="AC435" s="972"/>
      <c r="AD435" s="972"/>
      <c r="AE435" s="969"/>
      <c r="AF435" s="969"/>
      <c r="AG435" s="969"/>
      <c r="AH435" s="952">
        <f t="shared" si="6"/>
        <v>0</v>
      </c>
    </row>
    <row r="436" spans="1:34">
      <c r="A436" s="1789"/>
      <c r="B436" s="1789"/>
      <c r="C436" s="1506" t="s">
        <v>3802</v>
      </c>
      <c r="D436" s="1512"/>
      <c r="E436" s="1512"/>
      <c r="F436" s="1502"/>
      <c r="G436" s="1502"/>
      <c r="H436" s="1502"/>
      <c r="I436" s="1502"/>
      <c r="J436" s="1502"/>
      <c r="K436" s="1502"/>
      <c r="L436" s="1502"/>
      <c r="M436" s="1502"/>
      <c r="N436" s="1502"/>
      <c r="O436" s="1503"/>
      <c r="P436" s="1502"/>
      <c r="Q436" s="1512"/>
      <c r="R436" s="1502"/>
      <c r="S436" s="1502"/>
      <c r="T436" s="1502"/>
      <c r="U436" s="1503"/>
      <c r="V436" s="972"/>
      <c r="W436" s="972"/>
      <c r="X436" s="972"/>
      <c r="Y436" s="972"/>
      <c r="Z436" s="972"/>
      <c r="AA436" s="972"/>
      <c r="AB436" s="972"/>
      <c r="AC436" s="972"/>
      <c r="AD436" s="972"/>
      <c r="AE436" s="969"/>
      <c r="AF436" s="969"/>
      <c r="AG436" s="969"/>
      <c r="AH436" s="952">
        <f t="shared" si="6"/>
        <v>0</v>
      </c>
    </row>
    <row r="437" spans="1:34">
      <c r="A437" s="1789"/>
      <c r="B437" s="1789"/>
      <c r="C437" s="1506" t="s">
        <v>4446</v>
      </c>
      <c r="D437" s="1512"/>
      <c r="E437" s="1512"/>
      <c r="F437" s="1502"/>
      <c r="G437" s="1502"/>
      <c r="H437" s="1502"/>
      <c r="I437" s="1502"/>
      <c r="J437" s="1502"/>
      <c r="K437" s="1502"/>
      <c r="L437" s="1502"/>
      <c r="M437" s="1502"/>
      <c r="N437" s="1502"/>
      <c r="O437" s="1503"/>
      <c r="P437" s="1502"/>
      <c r="Q437" s="1512"/>
      <c r="R437" s="1502"/>
      <c r="S437" s="1502"/>
      <c r="T437" s="1502"/>
      <c r="U437" s="1503"/>
      <c r="V437" s="972"/>
      <c r="W437" s="972"/>
      <c r="X437" s="972"/>
      <c r="Y437" s="972"/>
      <c r="Z437" s="972"/>
      <c r="AA437" s="972"/>
      <c r="AB437" s="972"/>
      <c r="AC437" s="972"/>
      <c r="AD437" s="972"/>
      <c r="AE437" s="969"/>
      <c r="AF437" s="969"/>
      <c r="AG437" s="969"/>
      <c r="AH437" s="952">
        <f t="shared" si="6"/>
        <v>0</v>
      </c>
    </row>
    <row r="438" spans="1:34">
      <c r="A438" s="1789"/>
      <c r="B438" s="1789"/>
      <c r="C438" s="1506" t="s">
        <v>4447</v>
      </c>
      <c r="D438" s="1512"/>
      <c r="E438" s="1512"/>
      <c r="F438" s="1502"/>
      <c r="G438" s="1502"/>
      <c r="H438" s="1502"/>
      <c r="I438" s="1502"/>
      <c r="J438" s="1502"/>
      <c r="K438" s="1502"/>
      <c r="L438" s="1502"/>
      <c r="M438" s="1502"/>
      <c r="N438" s="1502"/>
      <c r="O438" s="1503"/>
      <c r="P438" s="1502"/>
      <c r="Q438" s="1512"/>
      <c r="R438" s="1502"/>
      <c r="S438" s="1502"/>
      <c r="T438" s="1502"/>
      <c r="U438" s="1503"/>
      <c r="V438" s="972"/>
      <c r="W438" s="972"/>
      <c r="X438" s="972"/>
      <c r="Y438" s="972"/>
      <c r="Z438" s="972"/>
      <c r="AA438" s="972"/>
      <c r="AB438" s="972"/>
      <c r="AC438" s="972"/>
      <c r="AD438" s="972"/>
      <c r="AE438" s="969"/>
      <c r="AF438" s="969"/>
      <c r="AG438" s="969"/>
      <c r="AH438" s="952">
        <f t="shared" si="6"/>
        <v>0</v>
      </c>
    </row>
    <row r="439" spans="1:34">
      <c r="A439" s="1789"/>
      <c r="B439" s="1789"/>
      <c r="C439" s="1506" t="s">
        <v>4448</v>
      </c>
      <c r="D439" s="1512"/>
      <c r="E439" s="1512"/>
      <c r="F439" s="1502"/>
      <c r="G439" s="1502"/>
      <c r="H439" s="1502"/>
      <c r="I439" s="1502"/>
      <c r="J439" s="1502"/>
      <c r="K439" s="1502"/>
      <c r="L439" s="1502"/>
      <c r="M439" s="1502"/>
      <c r="N439" s="1502"/>
      <c r="O439" s="1503"/>
      <c r="P439" s="1502"/>
      <c r="Q439" s="1512"/>
      <c r="R439" s="1502"/>
      <c r="S439" s="1502"/>
      <c r="T439" s="1502"/>
      <c r="U439" s="1503"/>
      <c r="V439" s="972"/>
      <c r="W439" s="972"/>
      <c r="X439" s="972"/>
      <c r="Y439" s="972"/>
      <c r="Z439" s="972"/>
      <c r="AA439" s="972"/>
      <c r="AB439" s="972"/>
      <c r="AC439" s="972"/>
      <c r="AD439" s="972"/>
      <c r="AE439" s="969"/>
      <c r="AF439" s="969"/>
      <c r="AG439" s="969"/>
      <c r="AH439" s="952">
        <f t="shared" si="6"/>
        <v>0</v>
      </c>
    </row>
    <row r="440" spans="1:34">
      <c r="A440" s="1789"/>
      <c r="B440" s="1789"/>
      <c r="C440" s="1506" t="s">
        <v>4449</v>
      </c>
      <c r="D440" s="1512"/>
      <c r="E440" s="1512"/>
      <c r="F440" s="1502"/>
      <c r="G440" s="1502"/>
      <c r="H440" s="1502"/>
      <c r="I440" s="1502"/>
      <c r="J440" s="1502"/>
      <c r="K440" s="1502"/>
      <c r="L440" s="1502"/>
      <c r="M440" s="1502"/>
      <c r="N440" s="1502"/>
      <c r="O440" s="1503"/>
      <c r="P440" s="1502"/>
      <c r="Q440" s="1512"/>
      <c r="R440" s="1502"/>
      <c r="S440" s="1502"/>
      <c r="T440" s="1502"/>
      <c r="U440" s="1503"/>
      <c r="V440" s="972"/>
      <c r="W440" s="972"/>
      <c r="X440" s="972"/>
      <c r="Y440" s="972"/>
      <c r="Z440" s="972"/>
      <c r="AA440" s="972"/>
      <c r="AB440" s="972"/>
      <c r="AC440" s="972"/>
      <c r="AD440" s="972"/>
      <c r="AE440" s="969"/>
      <c r="AF440" s="969"/>
      <c r="AG440" s="969"/>
      <c r="AH440" s="952">
        <f t="shared" si="6"/>
        <v>0</v>
      </c>
    </row>
    <row r="441" spans="1:34">
      <c r="A441" s="1789"/>
      <c r="B441" s="1789"/>
      <c r="C441" s="1506" t="s">
        <v>4457</v>
      </c>
      <c r="D441" s="1512"/>
      <c r="E441" s="1512"/>
      <c r="F441" s="1502"/>
      <c r="G441" s="1502"/>
      <c r="H441" s="1502"/>
      <c r="I441" s="1502"/>
      <c r="J441" s="1502"/>
      <c r="K441" s="1502"/>
      <c r="L441" s="1502"/>
      <c r="M441" s="1502"/>
      <c r="N441" s="1502"/>
      <c r="O441" s="1503"/>
      <c r="P441" s="1502"/>
      <c r="Q441" s="1512"/>
      <c r="R441" s="1502"/>
      <c r="S441" s="1502"/>
      <c r="T441" s="1502"/>
      <c r="U441" s="1503"/>
      <c r="V441" s="972"/>
      <c r="W441" s="972"/>
      <c r="X441" s="972"/>
      <c r="Y441" s="972"/>
      <c r="Z441" s="972"/>
      <c r="AA441" s="972"/>
      <c r="AB441" s="972"/>
      <c r="AC441" s="972"/>
      <c r="AD441" s="972"/>
      <c r="AE441" s="969"/>
      <c r="AF441" s="969"/>
      <c r="AG441" s="969"/>
      <c r="AH441" s="952">
        <f t="shared" si="6"/>
        <v>0</v>
      </c>
    </row>
    <row r="442" spans="1:34">
      <c r="A442" s="1789"/>
      <c r="B442" s="1794"/>
      <c r="C442" s="1510" t="s">
        <v>4458</v>
      </c>
      <c r="D442" s="1512"/>
      <c r="E442" s="1512"/>
      <c r="F442" s="1502"/>
      <c r="G442" s="1502"/>
      <c r="H442" s="1502"/>
      <c r="I442" s="1502"/>
      <c r="J442" s="1502"/>
      <c r="K442" s="1502"/>
      <c r="L442" s="1502"/>
      <c r="M442" s="1502"/>
      <c r="N442" s="1502"/>
      <c r="O442" s="1503"/>
      <c r="P442" s="1502"/>
      <c r="Q442" s="1512"/>
      <c r="R442" s="1502"/>
      <c r="S442" s="1502"/>
      <c r="T442" s="1502"/>
      <c r="U442" s="1503"/>
      <c r="V442" s="972"/>
      <c r="W442" s="972"/>
      <c r="X442" s="972"/>
      <c r="Y442" s="972"/>
      <c r="Z442" s="972"/>
      <c r="AA442" s="972"/>
      <c r="AB442" s="972"/>
      <c r="AC442" s="972"/>
      <c r="AD442" s="972"/>
      <c r="AE442" s="969"/>
      <c r="AF442" s="969"/>
      <c r="AG442" s="969"/>
      <c r="AH442" s="952">
        <f t="shared" si="6"/>
        <v>0</v>
      </c>
    </row>
    <row r="443" spans="1:34">
      <c r="A443" s="1789"/>
      <c r="B443" s="1788" t="s">
        <v>4670</v>
      </c>
      <c r="C443" s="1250" t="s">
        <v>4145</v>
      </c>
      <c r="D443" s="1512"/>
      <c r="E443" s="1512"/>
      <c r="F443" s="1502"/>
      <c r="G443" s="1502"/>
      <c r="H443" s="1502"/>
      <c r="I443" s="1502"/>
      <c r="J443" s="1502"/>
      <c r="K443" s="1502"/>
      <c r="L443" s="1502"/>
      <c r="M443" s="1502"/>
      <c r="N443" s="1502"/>
      <c r="O443" s="1503"/>
      <c r="P443" s="1502"/>
      <c r="Q443" s="1512"/>
      <c r="R443" s="1502"/>
      <c r="S443" s="1502"/>
      <c r="T443" s="1502"/>
      <c r="U443" s="1503"/>
      <c r="V443" s="972"/>
      <c r="W443" s="972"/>
      <c r="X443" s="972"/>
      <c r="Y443" s="972"/>
      <c r="Z443" s="972"/>
      <c r="AA443" s="972"/>
      <c r="AB443" s="972"/>
      <c r="AC443" s="972"/>
      <c r="AD443" s="972"/>
      <c r="AE443" s="969"/>
      <c r="AF443" s="969"/>
      <c r="AG443" s="969"/>
      <c r="AH443" s="952">
        <f t="shared" si="6"/>
        <v>0</v>
      </c>
    </row>
    <row r="444" spans="1:34">
      <c r="A444" s="1789"/>
      <c r="B444" s="1789"/>
      <c r="C444" s="1506" t="s">
        <v>3801</v>
      </c>
      <c r="D444" s="1512"/>
      <c r="E444" s="1512"/>
      <c r="F444" s="1502"/>
      <c r="G444" s="1502"/>
      <c r="H444" s="1502"/>
      <c r="I444" s="1502"/>
      <c r="J444" s="1502"/>
      <c r="K444" s="1502"/>
      <c r="L444" s="1502"/>
      <c r="M444" s="1502"/>
      <c r="N444" s="1502"/>
      <c r="O444" s="1503"/>
      <c r="P444" s="1502"/>
      <c r="Q444" s="1512"/>
      <c r="R444" s="1502"/>
      <c r="S444" s="1502"/>
      <c r="T444" s="1502"/>
      <c r="U444" s="1503"/>
      <c r="V444" s="972"/>
      <c r="W444" s="972"/>
      <c r="X444" s="972"/>
      <c r="Y444" s="972"/>
      <c r="Z444" s="972"/>
      <c r="AA444" s="972"/>
      <c r="AB444" s="972"/>
      <c r="AC444" s="972"/>
      <c r="AD444" s="972"/>
      <c r="AE444" s="969"/>
      <c r="AF444" s="969"/>
      <c r="AG444" s="969"/>
      <c r="AH444" s="952">
        <f t="shared" si="6"/>
        <v>0</v>
      </c>
    </row>
    <row r="445" spans="1:34">
      <c r="A445" s="1789"/>
      <c r="B445" s="1789"/>
      <c r="C445" s="1506" t="s">
        <v>3802</v>
      </c>
      <c r="D445" s="1512"/>
      <c r="E445" s="1512"/>
      <c r="F445" s="1502"/>
      <c r="G445" s="1502"/>
      <c r="H445" s="1502"/>
      <c r="I445" s="1502"/>
      <c r="J445" s="1502"/>
      <c r="K445" s="1502"/>
      <c r="L445" s="1502"/>
      <c r="M445" s="1502"/>
      <c r="N445" s="1502"/>
      <c r="O445" s="1503"/>
      <c r="P445" s="1502"/>
      <c r="Q445" s="1512"/>
      <c r="R445" s="1502"/>
      <c r="S445" s="1502"/>
      <c r="T445" s="1502"/>
      <c r="U445" s="1503"/>
      <c r="V445" s="972"/>
      <c r="W445" s="972"/>
      <c r="X445" s="972"/>
      <c r="Y445" s="972"/>
      <c r="Z445" s="972"/>
      <c r="AA445" s="972"/>
      <c r="AB445" s="972"/>
      <c r="AC445" s="972"/>
      <c r="AD445" s="972"/>
      <c r="AE445" s="969"/>
      <c r="AF445" s="969"/>
      <c r="AG445" s="969"/>
      <c r="AH445" s="952">
        <f t="shared" si="6"/>
        <v>0</v>
      </c>
    </row>
    <row r="446" spans="1:34">
      <c r="A446" s="1789"/>
      <c r="B446" s="1789"/>
      <c r="C446" s="1506" t="s">
        <v>4446</v>
      </c>
      <c r="D446" s="1512"/>
      <c r="E446" s="1512"/>
      <c r="F446" s="1502"/>
      <c r="G446" s="1502"/>
      <c r="H446" s="1502"/>
      <c r="I446" s="1502"/>
      <c r="J446" s="1502"/>
      <c r="K446" s="1502"/>
      <c r="L446" s="1502"/>
      <c r="M446" s="1502"/>
      <c r="N446" s="1502"/>
      <c r="O446" s="1503"/>
      <c r="P446" s="1502"/>
      <c r="Q446" s="1512"/>
      <c r="R446" s="1502"/>
      <c r="S446" s="1502"/>
      <c r="T446" s="1502"/>
      <c r="U446" s="1503"/>
      <c r="V446" s="972"/>
      <c r="W446" s="972"/>
      <c r="X446" s="972"/>
      <c r="Y446" s="972"/>
      <c r="Z446" s="972"/>
      <c r="AA446" s="972"/>
      <c r="AB446" s="972"/>
      <c r="AC446" s="972"/>
      <c r="AD446" s="972"/>
      <c r="AE446" s="969"/>
      <c r="AF446" s="969"/>
      <c r="AG446" s="969"/>
      <c r="AH446" s="952">
        <f t="shared" si="6"/>
        <v>0</v>
      </c>
    </row>
    <row r="447" spans="1:34">
      <c r="A447" s="1789"/>
      <c r="B447" s="1789"/>
      <c r="C447" s="1506" t="s">
        <v>4447</v>
      </c>
      <c r="D447" s="1512"/>
      <c r="E447" s="1512"/>
      <c r="F447" s="1502"/>
      <c r="G447" s="1502"/>
      <c r="H447" s="1502"/>
      <c r="I447" s="1502"/>
      <c r="J447" s="1502"/>
      <c r="K447" s="1502"/>
      <c r="L447" s="1502"/>
      <c r="M447" s="1502"/>
      <c r="N447" s="1502"/>
      <c r="O447" s="1503"/>
      <c r="P447" s="1502"/>
      <c r="Q447" s="1512"/>
      <c r="R447" s="1502"/>
      <c r="S447" s="1502"/>
      <c r="T447" s="1502"/>
      <c r="U447" s="1503"/>
      <c r="V447" s="972"/>
      <c r="W447" s="972"/>
      <c r="X447" s="972"/>
      <c r="Y447" s="972"/>
      <c r="Z447" s="972"/>
      <c r="AA447" s="972"/>
      <c r="AB447" s="972"/>
      <c r="AC447" s="972"/>
      <c r="AD447" s="972"/>
      <c r="AE447" s="969"/>
      <c r="AF447" s="969"/>
      <c r="AG447" s="969"/>
      <c r="AH447" s="952">
        <f t="shared" si="6"/>
        <v>0</v>
      </c>
    </row>
    <row r="448" spans="1:34">
      <c r="A448" s="1789"/>
      <c r="B448" s="1789"/>
      <c r="C448" s="1506" t="s">
        <v>4448</v>
      </c>
      <c r="D448" s="1512"/>
      <c r="E448" s="1512"/>
      <c r="F448" s="1502"/>
      <c r="G448" s="1502"/>
      <c r="H448" s="1502"/>
      <c r="I448" s="1502"/>
      <c r="J448" s="1502"/>
      <c r="K448" s="1502"/>
      <c r="L448" s="1502"/>
      <c r="M448" s="1502"/>
      <c r="N448" s="1502"/>
      <c r="O448" s="1503"/>
      <c r="P448" s="1502"/>
      <c r="Q448" s="1512"/>
      <c r="R448" s="1502"/>
      <c r="S448" s="1502"/>
      <c r="T448" s="1502"/>
      <c r="U448" s="1503"/>
      <c r="V448" s="972"/>
      <c r="W448" s="972"/>
      <c r="X448" s="972"/>
      <c r="Y448" s="972"/>
      <c r="Z448" s="972"/>
      <c r="AA448" s="972"/>
      <c r="AB448" s="972"/>
      <c r="AC448" s="972"/>
      <c r="AD448" s="972"/>
      <c r="AE448" s="969"/>
      <c r="AF448" s="969"/>
      <c r="AG448" s="969"/>
      <c r="AH448" s="952">
        <f t="shared" si="6"/>
        <v>0</v>
      </c>
    </row>
    <row r="449" spans="1:34">
      <c r="A449" s="1789"/>
      <c r="B449" s="1789"/>
      <c r="C449" s="1506" t="s">
        <v>4449</v>
      </c>
      <c r="D449" s="1512"/>
      <c r="E449" s="1512"/>
      <c r="F449" s="1502"/>
      <c r="G449" s="1502"/>
      <c r="H449" s="1502"/>
      <c r="I449" s="1502"/>
      <c r="J449" s="1502"/>
      <c r="K449" s="1502"/>
      <c r="L449" s="1502"/>
      <c r="M449" s="1502"/>
      <c r="N449" s="1502"/>
      <c r="O449" s="1503"/>
      <c r="P449" s="1502"/>
      <c r="Q449" s="1512"/>
      <c r="R449" s="1502"/>
      <c r="S449" s="1502"/>
      <c r="T449" s="1502"/>
      <c r="U449" s="1503"/>
      <c r="V449" s="972"/>
      <c r="W449" s="972"/>
      <c r="X449" s="972"/>
      <c r="Y449" s="972"/>
      <c r="Z449" s="972"/>
      <c r="AA449" s="972"/>
      <c r="AB449" s="972"/>
      <c r="AC449" s="972"/>
      <c r="AD449" s="972"/>
      <c r="AE449" s="969"/>
      <c r="AF449" s="969"/>
      <c r="AG449" s="969"/>
      <c r="AH449" s="952">
        <f t="shared" si="6"/>
        <v>0</v>
      </c>
    </row>
    <row r="450" spans="1:34">
      <c r="A450" s="1789"/>
      <c r="B450" s="1789"/>
      <c r="C450" s="1506" t="s">
        <v>4457</v>
      </c>
      <c r="D450" s="1512"/>
      <c r="E450" s="1512"/>
      <c r="F450" s="1502"/>
      <c r="G450" s="1502"/>
      <c r="H450" s="1502"/>
      <c r="I450" s="1502"/>
      <c r="J450" s="1502"/>
      <c r="K450" s="1502"/>
      <c r="L450" s="1502"/>
      <c r="M450" s="1502"/>
      <c r="N450" s="1502"/>
      <c r="O450" s="1503"/>
      <c r="P450" s="1502"/>
      <c r="Q450" s="1512"/>
      <c r="R450" s="1502"/>
      <c r="S450" s="1502"/>
      <c r="T450" s="1502"/>
      <c r="U450" s="1503"/>
      <c r="V450" s="972"/>
      <c r="W450" s="972"/>
      <c r="X450" s="972"/>
      <c r="Y450" s="972"/>
      <c r="Z450" s="972"/>
      <c r="AA450" s="972"/>
      <c r="AB450" s="972"/>
      <c r="AC450" s="972"/>
      <c r="AD450" s="972"/>
      <c r="AE450" s="969"/>
      <c r="AF450" s="969"/>
      <c r="AG450" s="969"/>
      <c r="AH450" s="952">
        <f t="shared" si="6"/>
        <v>0</v>
      </c>
    </row>
    <row r="451" spans="1:34">
      <c r="A451" s="1789"/>
      <c r="B451" s="1794"/>
      <c r="C451" s="1510" t="s">
        <v>4458</v>
      </c>
      <c r="D451" s="1512"/>
      <c r="E451" s="1512"/>
      <c r="F451" s="1502"/>
      <c r="G451" s="1502"/>
      <c r="H451" s="1502"/>
      <c r="I451" s="1502"/>
      <c r="J451" s="1502"/>
      <c r="K451" s="1502"/>
      <c r="L451" s="1502"/>
      <c r="M451" s="1502"/>
      <c r="N451" s="1502"/>
      <c r="O451" s="1503"/>
      <c r="P451" s="1502"/>
      <c r="Q451" s="1512"/>
      <c r="R451" s="1502"/>
      <c r="S451" s="1502"/>
      <c r="T451" s="1502"/>
      <c r="U451" s="1503"/>
      <c r="V451" s="972"/>
      <c r="W451" s="972"/>
      <c r="X451" s="972"/>
      <c r="Y451" s="972"/>
      <c r="Z451" s="972"/>
      <c r="AA451" s="972"/>
      <c r="AB451" s="972"/>
      <c r="AC451" s="972"/>
      <c r="AD451" s="972"/>
      <c r="AE451" s="969"/>
      <c r="AF451" s="969"/>
      <c r="AG451" s="969"/>
      <c r="AH451" s="952">
        <f t="shared" ref="AH451:AH514" si="7">COUNTA(D451:AG451)</f>
        <v>0</v>
      </c>
    </row>
    <row r="452" spans="1:34">
      <c r="A452" s="1789"/>
      <c r="B452" s="1788" t="s">
        <v>4671</v>
      </c>
      <c r="C452" s="1250" t="s">
        <v>4145</v>
      </c>
      <c r="D452" s="1512"/>
      <c r="E452" s="1512"/>
      <c r="F452" s="1504"/>
      <c r="G452" s="1504"/>
      <c r="H452" s="1504"/>
      <c r="I452" s="1504"/>
      <c r="J452" s="1504"/>
      <c r="K452" s="1504"/>
      <c r="L452" s="1502"/>
      <c r="M452" s="1502"/>
      <c r="N452" s="1502"/>
      <c r="O452" s="1503"/>
      <c r="P452" s="1502"/>
      <c r="Q452" s="1512"/>
      <c r="R452" s="1502"/>
      <c r="S452" s="1502"/>
      <c r="T452" s="1502"/>
      <c r="U452" s="1503"/>
      <c r="V452" s="972"/>
      <c r="W452" s="972"/>
      <c r="X452" s="972"/>
      <c r="Y452" s="972"/>
      <c r="Z452" s="972"/>
      <c r="AA452" s="972"/>
      <c r="AB452" s="972"/>
      <c r="AC452" s="972"/>
      <c r="AD452" s="972"/>
      <c r="AE452" s="969"/>
      <c r="AF452" s="969"/>
      <c r="AG452" s="969"/>
      <c r="AH452" s="952">
        <f t="shared" si="7"/>
        <v>0</v>
      </c>
    </row>
    <row r="453" spans="1:34">
      <c r="A453" s="1789"/>
      <c r="B453" s="1789"/>
      <c r="C453" s="1506" t="s">
        <v>3801</v>
      </c>
      <c r="D453" s="1512"/>
      <c r="E453" s="1512"/>
      <c r="F453" s="1504"/>
      <c r="G453" s="1504"/>
      <c r="H453" s="1504"/>
      <c r="I453" s="1504"/>
      <c r="J453" s="1504"/>
      <c r="K453" s="1504"/>
      <c r="L453" s="1502"/>
      <c r="M453" s="1502"/>
      <c r="N453" s="1502"/>
      <c r="O453" s="1503"/>
      <c r="P453" s="1502"/>
      <c r="Q453" s="1512"/>
      <c r="R453" s="1502"/>
      <c r="S453" s="1502"/>
      <c r="T453" s="1502"/>
      <c r="U453" s="1503"/>
      <c r="V453" s="972"/>
      <c r="W453" s="972"/>
      <c r="X453" s="972"/>
      <c r="Y453" s="972"/>
      <c r="Z453" s="972"/>
      <c r="AA453" s="972"/>
      <c r="AB453" s="972"/>
      <c r="AC453" s="972"/>
      <c r="AD453" s="972"/>
      <c r="AE453" s="969"/>
      <c r="AF453" s="969"/>
      <c r="AG453" s="969"/>
      <c r="AH453" s="952">
        <f t="shared" si="7"/>
        <v>0</v>
      </c>
    </row>
    <row r="454" spans="1:34">
      <c r="A454" s="1789"/>
      <c r="B454" s="1789"/>
      <c r="C454" s="1506" t="s">
        <v>3802</v>
      </c>
      <c r="D454" s="1512"/>
      <c r="E454" s="1512"/>
      <c r="F454" s="1504"/>
      <c r="G454" s="1504"/>
      <c r="H454" s="1504"/>
      <c r="I454" s="1504"/>
      <c r="J454" s="1504"/>
      <c r="K454" s="1504"/>
      <c r="L454" s="1502"/>
      <c r="M454" s="1502"/>
      <c r="N454" s="1502"/>
      <c r="O454" s="1503"/>
      <c r="P454" s="1502"/>
      <c r="Q454" s="1512"/>
      <c r="R454" s="1502"/>
      <c r="S454" s="1502"/>
      <c r="T454" s="1502"/>
      <c r="U454" s="1503"/>
      <c r="V454" s="972"/>
      <c r="W454" s="972"/>
      <c r="X454" s="972"/>
      <c r="Y454" s="972"/>
      <c r="Z454" s="972"/>
      <c r="AA454" s="972"/>
      <c r="AB454" s="972"/>
      <c r="AC454" s="972"/>
      <c r="AD454" s="972"/>
      <c r="AE454" s="969"/>
      <c r="AF454" s="969"/>
      <c r="AG454" s="969"/>
      <c r="AH454" s="952">
        <f t="shared" si="7"/>
        <v>0</v>
      </c>
    </row>
    <row r="455" spans="1:34">
      <c r="A455" s="1789"/>
      <c r="B455" s="1789"/>
      <c r="C455" s="1506" t="s">
        <v>4446</v>
      </c>
      <c r="D455" s="1512"/>
      <c r="E455" s="1512"/>
      <c r="F455" s="1504"/>
      <c r="G455" s="1504"/>
      <c r="H455" s="1504"/>
      <c r="I455" s="1504"/>
      <c r="J455" s="1504"/>
      <c r="K455" s="1504"/>
      <c r="L455" s="1502"/>
      <c r="M455" s="1502"/>
      <c r="N455" s="1502"/>
      <c r="O455" s="1503"/>
      <c r="P455" s="1502"/>
      <c r="Q455" s="1512"/>
      <c r="R455" s="1502"/>
      <c r="S455" s="1502"/>
      <c r="T455" s="1502"/>
      <c r="U455" s="1503"/>
      <c r="V455" s="972"/>
      <c r="W455" s="972"/>
      <c r="X455" s="972"/>
      <c r="Y455" s="972"/>
      <c r="Z455" s="972"/>
      <c r="AA455" s="972"/>
      <c r="AB455" s="972"/>
      <c r="AC455" s="972"/>
      <c r="AD455" s="972"/>
      <c r="AE455" s="969"/>
      <c r="AF455" s="969"/>
      <c r="AG455" s="969"/>
      <c r="AH455" s="952">
        <f t="shared" si="7"/>
        <v>0</v>
      </c>
    </row>
    <row r="456" spans="1:34">
      <c r="A456" s="1789"/>
      <c r="B456" s="1789"/>
      <c r="C456" s="1506" t="s">
        <v>4447</v>
      </c>
      <c r="D456" s="1512"/>
      <c r="E456" s="1512"/>
      <c r="F456" s="1504"/>
      <c r="G456" s="1504"/>
      <c r="H456" s="1504"/>
      <c r="I456" s="1504"/>
      <c r="J456" s="1504"/>
      <c r="K456" s="1504"/>
      <c r="L456" s="1502"/>
      <c r="M456" s="1502"/>
      <c r="N456" s="1502"/>
      <c r="O456" s="1503"/>
      <c r="P456" s="1502"/>
      <c r="Q456" s="1512"/>
      <c r="R456" s="1502"/>
      <c r="S456" s="1502"/>
      <c r="T456" s="1502"/>
      <c r="U456" s="1503"/>
      <c r="V456" s="972"/>
      <c r="W456" s="972"/>
      <c r="X456" s="972"/>
      <c r="Y456" s="972"/>
      <c r="Z456" s="972"/>
      <c r="AA456" s="972"/>
      <c r="AB456" s="972"/>
      <c r="AC456" s="972"/>
      <c r="AD456" s="972"/>
      <c r="AE456" s="969"/>
      <c r="AF456" s="969"/>
      <c r="AG456" s="969"/>
      <c r="AH456" s="952">
        <f t="shared" si="7"/>
        <v>0</v>
      </c>
    </row>
    <row r="457" spans="1:34">
      <c r="A457" s="1789"/>
      <c r="B457" s="1789"/>
      <c r="C457" s="1506" t="s">
        <v>4448</v>
      </c>
      <c r="D457" s="1512"/>
      <c r="E457" s="1512"/>
      <c r="F457" s="1504"/>
      <c r="G457" s="1504"/>
      <c r="H457" s="1504"/>
      <c r="I457" s="1504"/>
      <c r="J457" s="1504"/>
      <c r="K457" s="1504"/>
      <c r="L457" s="1502"/>
      <c r="M457" s="1502"/>
      <c r="N457" s="1502"/>
      <c r="O457" s="1503"/>
      <c r="P457" s="1502"/>
      <c r="Q457" s="1512"/>
      <c r="R457" s="1502"/>
      <c r="S457" s="1502"/>
      <c r="T457" s="1502"/>
      <c r="U457" s="1503"/>
      <c r="V457" s="972"/>
      <c r="W457" s="972"/>
      <c r="X457" s="972"/>
      <c r="Y457" s="972"/>
      <c r="Z457" s="972"/>
      <c r="AA457" s="972"/>
      <c r="AB457" s="972"/>
      <c r="AC457" s="972"/>
      <c r="AD457" s="972"/>
      <c r="AE457" s="969"/>
      <c r="AF457" s="969"/>
      <c r="AG457" s="969"/>
      <c r="AH457" s="952">
        <f t="shared" si="7"/>
        <v>0</v>
      </c>
    </row>
    <row r="458" spans="1:34">
      <c r="A458" s="1789"/>
      <c r="B458" s="1789"/>
      <c r="C458" s="1506" t="s">
        <v>4449</v>
      </c>
      <c r="D458" s="1512"/>
      <c r="E458" s="1512"/>
      <c r="F458" s="1504"/>
      <c r="G458" s="1504"/>
      <c r="H458" s="1504"/>
      <c r="I458" s="1504"/>
      <c r="J458" s="1504"/>
      <c r="K458" s="1504"/>
      <c r="L458" s="1502"/>
      <c r="M458" s="1502"/>
      <c r="N458" s="1502"/>
      <c r="O458" s="1503"/>
      <c r="P458" s="1502"/>
      <c r="Q458" s="1512"/>
      <c r="R458" s="1502"/>
      <c r="S458" s="1502"/>
      <c r="T458" s="1502"/>
      <c r="U458" s="1503"/>
      <c r="V458" s="972"/>
      <c r="W458" s="972"/>
      <c r="X458" s="972"/>
      <c r="Y458" s="972"/>
      <c r="Z458" s="972"/>
      <c r="AA458" s="972"/>
      <c r="AB458" s="972"/>
      <c r="AC458" s="972"/>
      <c r="AD458" s="972"/>
      <c r="AE458" s="969"/>
      <c r="AF458" s="969"/>
      <c r="AG458" s="969"/>
      <c r="AH458" s="952">
        <f t="shared" si="7"/>
        <v>0</v>
      </c>
    </row>
    <row r="459" spans="1:34">
      <c r="A459" s="1789"/>
      <c r="B459" s="1789"/>
      <c r="C459" s="1506" t="s">
        <v>4457</v>
      </c>
      <c r="D459" s="1512"/>
      <c r="E459" s="1512"/>
      <c r="F459" s="1504"/>
      <c r="G459" s="1504"/>
      <c r="H459" s="1504"/>
      <c r="I459" s="1504"/>
      <c r="J459" s="1504"/>
      <c r="K459" s="1504"/>
      <c r="L459" s="1502"/>
      <c r="M459" s="1502"/>
      <c r="N459" s="1502"/>
      <c r="O459" s="1503"/>
      <c r="P459" s="1502"/>
      <c r="Q459" s="1512"/>
      <c r="R459" s="1502"/>
      <c r="S459" s="1502"/>
      <c r="T459" s="1502"/>
      <c r="U459" s="1503"/>
      <c r="V459" s="972"/>
      <c r="W459" s="972"/>
      <c r="X459" s="972"/>
      <c r="Y459" s="972"/>
      <c r="Z459" s="972"/>
      <c r="AA459" s="972"/>
      <c r="AB459" s="972"/>
      <c r="AC459" s="972"/>
      <c r="AD459" s="972"/>
      <c r="AE459" s="969"/>
      <c r="AF459" s="969"/>
      <c r="AG459" s="969"/>
      <c r="AH459" s="952">
        <f t="shared" si="7"/>
        <v>0</v>
      </c>
    </row>
    <row r="460" spans="1:34">
      <c r="A460" s="1789"/>
      <c r="B460" s="1794"/>
      <c r="C460" s="1510" t="s">
        <v>4458</v>
      </c>
      <c r="D460" s="1512"/>
      <c r="E460" s="1512"/>
      <c r="F460" s="1504"/>
      <c r="G460" s="1504"/>
      <c r="H460" s="1504"/>
      <c r="I460" s="1504"/>
      <c r="J460" s="1504"/>
      <c r="K460" s="1504"/>
      <c r="L460" s="1502"/>
      <c r="M460" s="1502"/>
      <c r="N460" s="1502"/>
      <c r="O460" s="1503"/>
      <c r="P460" s="1502"/>
      <c r="Q460" s="1512"/>
      <c r="R460" s="1502"/>
      <c r="S460" s="1502"/>
      <c r="T460" s="1502"/>
      <c r="U460" s="1503"/>
      <c r="V460" s="972"/>
      <c r="W460" s="972"/>
      <c r="X460" s="972"/>
      <c r="Y460" s="972"/>
      <c r="Z460" s="972"/>
      <c r="AA460" s="972"/>
      <c r="AB460" s="972"/>
      <c r="AC460" s="972"/>
      <c r="AD460" s="972"/>
      <c r="AE460" s="969"/>
      <c r="AF460" s="969"/>
      <c r="AG460" s="969"/>
      <c r="AH460" s="952">
        <f t="shared" si="7"/>
        <v>0</v>
      </c>
    </row>
    <row r="461" spans="1:34">
      <c r="A461" s="1789"/>
      <c r="B461" s="1788" t="s">
        <v>4672</v>
      </c>
      <c r="C461" s="1250" t="s">
        <v>4145</v>
      </c>
      <c r="D461" s="1512"/>
      <c r="E461" s="1512"/>
      <c r="F461" s="1504"/>
      <c r="G461" s="1504"/>
      <c r="H461" s="1504"/>
      <c r="I461" s="1504"/>
      <c r="J461" s="1504"/>
      <c r="K461" s="1504"/>
      <c r="L461" s="1502"/>
      <c r="M461" s="1502"/>
      <c r="N461" s="1502"/>
      <c r="O461" s="1503"/>
      <c r="P461" s="1504"/>
      <c r="Q461" s="1505"/>
      <c r="R461" s="1504"/>
      <c r="S461" s="1504"/>
      <c r="T461" s="1504"/>
      <c r="U461" s="1503"/>
      <c r="V461" s="972"/>
      <c r="W461" s="972"/>
      <c r="X461" s="972"/>
      <c r="Y461" s="972"/>
      <c r="Z461" s="972"/>
      <c r="AA461" s="972"/>
      <c r="AB461" s="972"/>
      <c r="AC461" s="972"/>
      <c r="AD461" s="972"/>
      <c r="AE461" s="969"/>
      <c r="AF461" s="969"/>
      <c r="AG461" s="969"/>
      <c r="AH461" s="952">
        <f t="shared" si="7"/>
        <v>0</v>
      </c>
    </row>
    <row r="462" spans="1:34">
      <c r="A462" s="1789"/>
      <c r="B462" s="1789"/>
      <c r="C462" s="1506" t="s">
        <v>3801</v>
      </c>
      <c r="D462" s="1512"/>
      <c r="E462" s="1512"/>
      <c r="F462" s="1504"/>
      <c r="G462" s="1504"/>
      <c r="H462" s="1504"/>
      <c r="I462" s="1504"/>
      <c r="J462" s="1504"/>
      <c r="K462" s="1504"/>
      <c r="L462" s="1502"/>
      <c r="M462" s="1502"/>
      <c r="N462" s="1502"/>
      <c r="O462" s="1503"/>
      <c r="P462" s="1504"/>
      <c r="Q462" s="1505"/>
      <c r="R462" s="1504"/>
      <c r="S462" s="1504"/>
      <c r="T462" s="1504"/>
      <c r="U462" s="1503"/>
      <c r="V462" s="972"/>
      <c r="W462" s="972"/>
      <c r="X462" s="972"/>
      <c r="Y462" s="972"/>
      <c r="Z462" s="972"/>
      <c r="AA462" s="972"/>
      <c r="AB462" s="972"/>
      <c r="AC462" s="972"/>
      <c r="AD462" s="972"/>
      <c r="AE462" s="969"/>
      <c r="AF462" s="969"/>
      <c r="AG462" s="969"/>
      <c r="AH462" s="952">
        <f t="shared" si="7"/>
        <v>0</v>
      </c>
    </row>
    <row r="463" spans="1:34">
      <c r="A463" s="1789"/>
      <c r="B463" s="1789"/>
      <c r="C463" s="1506" t="s">
        <v>3802</v>
      </c>
      <c r="D463" s="1512"/>
      <c r="E463" s="1512"/>
      <c r="F463" s="1504"/>
      <c r="G463" s="1504"/>
      <c r="H463" s="1504"/>
      <c r="I463" s="1504"/>
      <c r="J463" s="1504"/>
      <c r="K463" s="1504"/>
      <c r="L463" s="1502"/>
      <c r="M463" s="1502"/>
      <c r="N463" s="1502"/>
      <c r="O463" s="1503"/>
      <c r="P463" s="1504"/>
      <c r="Q463" s="1505"/>
      <c r="R463" s="1504"/>
      <c r="S463" s="1504"/>
      <c r="T463" s="1504"/>
      <c r="U463" s="1503"/>
      <c r="V463" s="972"/>
      <c r="W463" s="972"/>
      <c r="X463" s="972"/>
      <c r="Y463" s="972"/>
      <c r="Z463" s="972"/>
      <c r="AA463" s="972"/>
      <c r="AB463" s="972"/>
      <c r="AC463" s="972"/>
      <c r="AD463" s="972"/>
      <c r="AE463" s="969"/>
      <c r="AF463" s="969"/>
      <c r="AG463" s="969"/>
      <c r="AH463" s="952">
        <f t="shared" si="7"/>
        <v>0</v>
      </c>
    </row>
    <row r="464" spans="1:34">
      <c r="A464" s="1789"/>
      <c r="B464" s="1789"/>
      <c r="C464" s="1506" t="s">
        <v>4446</v>
      </c>
      <c r="D464" s="1512"/>
      <c r="E464" s="1512"/>
      <c r="F464" s="1504"/>
      <c r="G464" s="1504"/>
      <c r="H464" s="1504"/>
      <c r="I464" s="1504"/>
      <c r="J464" s="1504"/>
      <c r="K464" s="1504"/>
      <c r="L464" s="1502"/>
      <c r="M464" s="1502"/>
      <c r="N464" s="1502"/>
      <c r="O464" s="1503"/>
      <c r="P464" s="1504"/>
      <c r="Q464" s="1505"/>
      <c r="R464" s="1504"/>
      <c r="S464" s="1504"/>
      <c r="T464" s="1504"/>
      <c r="U464" s="1503"/>
      <c r="V464" s="972"/>
      <c r="W464" s="972"/>
      <c r="X464" s="972"/>
      <c r="Y464" s="972"/>
      <c r="Z464" s="972"/>
      <c r="AA464" s="972"/>
      <c r="AB464" s="972"/>
      <c r="AC464" s="972"/>
      <c r="AD464" s="972"/>
      <c r="AE464" s="969"/>
      <c r="AF464" s="969"/>
      <c r="AG464" s="969"/>
      <c r="AH464" s="952">
        <f t="shared" si="7"/>
        <v>0</v>
      </c>
    </row>
    <row r="465" spans="1:34">
      <c r="A465" s="1789"/>
      <c r="B465" s="1789"/>
      <c r="C465" s="1506" t="s">
        <v>4447</v>
      </c>
      <c r="D465" s="1512"/>
      <c r="E465" s="1512"/>
      <c r="F465" s="1504"/>
      <c r="G465" s="1504"/>
      <c r="H465" s="1504"/>
      <c r="I465" s="1504"/>
      <c r="J465" s="1504"/>
      <c r="K465" s="1504"/>
      <c r="L465" s="1502"/>
      <c r="M465" s="1502"/>
      <c r="N465" s="1502"/>
      <c r="O465" s="1503"/>
      <c r="P465" s="1504"/>
      <c r="Q465" s="1505"/>
      <c r="R465" s="1504"/>
      <c r="S465" s="1504"/>
      <c r="T465" s="1504"/>
      <c r="U465" s="1503"/>
      <c r="V465" s="972"/>
      <c r="W465" s="972"/>
      <c r="X465" s="972"/>
      <c r="Y465" s="972"/>
      <c r="Z465" s="972"/>
      <c r="AA465" s="972"/>
      <c r="AB465" s="972"/>
      <c r="AC465" s="972"/>
      <c r="AD465" s="972"/>
      <c r="AE465" s="969"/>
      <c r="AF465" s="969"/>
      <c r="AG465" s="969"/>
      <c r="AH465" s="952">
        <f t="shared" si="7"/>
        <v>0</v>
      </c>
    </row>
    <row r="466" spans="1:34">
      <c r="A466" s="1789"/>
      <c r="B466" s="1789"/>
      <c r="C466" s="1506" t="s">
        <v>4448</v>
      </c>
      <c r="D466" s="1512"/>
      <c r="E466" s="1512"/>
      <c r="F466" s="1504"/>
      <c r="G466" s="1504"/>
      <c r="H466" s="1504"/>
      <c r="I466" s="1504"/>
      <c r="J466" s="1504"/>
      <c r="K466" s="1504"/>
      <c r="L466" s="1502"/>
      <c r="M466" s="1502"/>
      <c r="N466" s="1502"/>
      <c r="O466" s="1503"/>
      <c r="P466" s="1504"/>
      <c r="Q466" s="1505"/>
      <c r="R466" s="1504"/>
      <c r="S466" s="1504"/>
      <c r="T466" s="1504"/>
      <c r="U466" s="1503"/>
      <c r="V466" s="972"/>
      <c r="W466" s="972"/>
      <c r="X466" s="972"/>
      <c r="Y466" s="972"/>
      <c r="Z466" s="972"/>
      <c r="AA466" s="972"/>
      <c r="AB466" s="972"/>
      <c r="AC466" s="972"/>
      <c r="AD466" s="972"/>
      <c r="AE466" s="969"/>
      <c r="AF466" s="969"/>
      <c r="AG466" s="969"/>
      <c r="AH466" s="952">
        <f t="shared" si="7"/>
        <v>0</v>
      </c>
    </row>
    <row r="467" spans="1:34">
      <c r="A467" s="1789"/>
      <c r="B467" s="1789"/>
      <c r="C467" s="1506" t="s">
        <v>4449</v>
      </c>
      <c r="D467" s="1512"/>
      <c r="E467" s="1512"/>
      <c r="F467" s="1504"/>
      <c r="G467" s="1504"/>
      <c r="H467" s="1504"/>
      <c r="I467" s="1504"/>
      <c r="J467" s="1504"/>
      <c r="K467" s="1504"/>
      <c r="L467" s="1502"/>
      <c r="M467" s="1502"/>
      <c r="N467" s="1502"/>
      <c r="O467" s="1503"/>
      <c r="P467" s="1504"/>
      <c r="Q467" s="1505"/>
      <c r="R467" s="1504"/>
      <c r="S467" s="1504"/>
      <c r="T467" s="1504"/>
      <c r="U467" s="1503"/>
      <c r="V467" s="972"/>
      <c r="W467" s="972"/>
      <c r="X467" s="972"/>
      <c r="Y467" s="972"/>
      <c r="Z467" s="972"/>
      <c r="AA467" s="972"/>
      <c r="AB467" s="972"/>
      <c r="AC467" s="972"/>
      <c r="AD467" s="972"/>
      <c r="AE467" s="969"/>
      <c r="AF467" s="969"/>
      <c r="AG467" s="969"/>
      <c r="AH467" s="952">
        <f t="shared" si="7"/>
        <v>0</v>
      </c>
    </row>
    <row r="468" spans="1:34">
      <c r="A468" s="1789"/>
      <c r="B468" s="1789"/>
      <c r="C468" s="1506" t="s">
        <v>4457</v>
      </c>
      <c r="D468" s="1512"/>
      <c r="E468" s="1512"/>
      <c r="F468" s="1504"/>
      <c r="G468" s="1504"/>
      <c r="H468" s="1504"/>
      <c r="I468" s="1504"/>
      <c r="J468" s="1504"/>
      <c r="K468" s="1504"/>
      <c r="L468" s="1502"/>
      <c r="M468" s="1502"/>
      <c r="N468" s="1502"/>
      <c r="O468" s="1503"/>
      <c r="P468" s="1504"/>
      <c r="Q468" s="1505"/>
      <c r="R468" s="1504"/>
      <c r="S468" s="1504"/>
      <c r="T468" s="1504"/>
      <c r="U468" s="1503"/>
      <c r="V468" s="972"/>
      <c r="W468" s="972"/>
      <c r="X468" s="972"/>
      <c r="Y468" s="972"/>
      <c r="Z468" s="972"/>
      <c r="AA468" s="972"/>
      <c r="AB468" s="972"/>
      <c r="AC468" s="972"/>
      <c r="AD468" s="972"/>
      <c r="AE468" s="969"/>
      <c r="AF468" s="969"/>
      <c r="AG468" s="969"/>
      <c r="AH468" s="952">
        <f t="shared" si="7"/>
        <v>0</v>
      </c>
    </row>
    <row r="469" spans="1:34">
      <c r="A469" s="1789"/>
      <c r="B469" s="1794"/>
      <c r="C469" s="1510" t="s">
        <v>4458</v>
      </c>
      <c r="D469" s="1512"/>
      <c r="E469" s="1512"/>
      <c r="F469" s="1504"/>
      <c r="G469" s="1504"/>
      <c r="H469" s="1504"/>
      <c r="I469" s="1504"/>
      <c r="J469" s="1504"/>
      <c r="K469" s="1504"/>
      <c r="L469" s="1502"/>
      <c r="M469" s="1502"/>
      <c r="N469" s="1502"/>
      <c r="O469" s="1503"/>
      <c r="P469" s="1504"/>
      <c r="Q469" s="1505"/>
      <c r="R469" s="1504"/>
      <c r="S469" s="1504"/>
      <c r="T469" s="1504"/>
      <c r="U469" s="1503"/>
      <c r="V469" s="972"/>
      <c r="W469" s="972"/>
      <c r="X469" s="972"/>
      <c r="Y469" s="972"/>
      <c r="Z469" s="972"/>
      <c r="AA469" s="972"/>
      <c r="AB469" s="972"/>
      <c r="AC469" s="972"/>
      <c r="AD469" s="972"/>
      <c r="AE469" s="969"/>
      <c r="AF469" s="969"/>
      <c r="AG469" s="969"/>
      <c r="AH469" s="952">
        <f t="shared" si="7"/>
        <v>0</v>
      </c>
    </row>
    <row r="470" spans="1:34">
      <c r="A470" s="1789"/>
      <c r="B470" s="1788" t="s">
        <v>4673</v>
      </c>
      <c r="C470" s="1250" t="s">
        <v>4145</v>
      </c>
      <c r="D470" s="1512"/>
      <c r="E470" s="1512"/>
      <c r="F470" s="1502"/>
      <c r="G470" s="1502"/>
      <c r="H470" s="1502"/>
      <c r="I470" s="1502"/>
      <c r="J470" s="1502"/>
      <c r="K470" s="1502"/>
      <c r="L470" s="1502"/>
      <c r="M470" s="1502"/>
      <c r="N470" s="1502"/>
      <c r="O470" s="1503"/>
      <c r="P470" s="1502"/>
      <c r="Q470" s="1512"/>
      <c r="R470" s="1502"/>
      <c r="S470" s="1502"/>
      <c r="T470" s="1502"/>
      <c r="U470" s="1503"/>
      <c r="V470" s="972"/>
      <c r="W470" s="972"/>
      <c r="X470" s="972"/>
      <c r="Y470" s="972"/>
      <c r="Z470" s="972"/>
      <c r="AA470" s="972"/>
      <c r="AB470" s="972"/>
      <c r="AC470" s="972"/>
      <c r="AD470" s="972"/>
      <c r="AE470" s="969"/>
      <c r="AF470" s="969"/>
      <c r="AG470" s="969"/>
      <c r="AH470" s="952">
        <f t="shared" si="7"/>
        <v>0</v>
      </c>
    </row>
    <row r="471" spans="1:34">
      <c r="A471" s="1789"/>
      <c r="B471" s="1789"/>
      <c r="C471" s="1506" t="s">
        <v>3801</v>
      </c>
      <c r="D471" s="1512"/>
      <c r="E471" s="1512"/>
      <c r="F471" s="1502"/>
      <c r="G471" s="1502"/>
      <c r="H471" s="1502"/>
      <c r="I471" s="1502"/>
      <c r="J471" s="1502"/>
      <c r="K471" s="1502"/>
      <c r="L471" s="1502"/>
      <c r="M471" s="1502"/>
      <c r="N471" s="1502"/>
      <c r="O471" s="1503"/>
      <c r="P471" s="1502"/>
      <c r="Q471" s="1512"/>
      <c r="R471" s="1502"/>
      <c r="S471" s="1502"/>
      <c r="T471" s="1502"/>
      <c r="U471" s="1503"/>
      <c r="V471" s="972"/>
      <c r="W471" s="972"/>
      <c r="X471" s="972"/>
      <c r="Y471" s="972"/>
      <c r="Z471" s="972"/>
      <c r="AA471" s="972"/>
      <c r="AB471" s="972"/>
      <c r="AC471" s="972"/>
      <c r="AD471" s="972"/>
      <c r="AE471" s="969"/>
      <c r="AF471" s="969"/>
      <c r="AG471" s="969"/>
      <c r="AH471" s="952">
        <f t="shared" si="7"/>
        <v>0</v>
      </c>
    </row>
    <row r="472" spans="1:34">
      <c r="A472" s="1789"/>
      <c r="B472" s="1789"/>
      <c r="C472" s="1506" t="s">
        <v>3802</v>
      </c>
      <c r="D472" s="1512"/>
      <c r="E472" s="1512"/>
      <c r="F472" s="1502"/>
      <c r="G472" s="1502"/>
      <c r="H472" s="1502"/>
      <c r="I472" s="1502"/>
      <c r="J472" s="1502"/>
      <c r="K472" s="1502"/>
      <c r="L472" s="1502"/>
      <c r="M472" s="1502"/>
      <c r="N472" s="1502"/>
      <c r="O472" s="1503"/>
      <c r="P472" s="1502"/>
      <c r="Q472" s="1512"/>
      <c r="R472" s="1502"/>
      <c r="S472" s="1502"/>
      <c r="T472" s="1502"/>
      <c r="U472" s="1503"/>
      <c r="V472" s="972"/>
      <c r="W472" s="972"/>
      <c r="X472" s="972"/>
      <c r="Y472" s="972"/>
      <c r="Z472" s="972"/>
      <c r="AA472" s="972"/>
      <c r="AB472" s="972"/>
      <c r="AC472" s="972"/>
      <c r="AD472" s="972"/>
      <c r="AE472" s="969"/>
      <c r="AF472" s="969"/>
      <c r="AG472" s="969"/>
      <c r="AH472" s="952">
        <f t="shared" si="7"/>
        <v>0</v>
      </c>
    </row>
    <row r="473" spans="1:34">
      <c r="A473" s="1789"/>
      <c r="B473" s="1789"/>
      <c r="C473" s="1506" t="s">
        <v>4446</v>
      </c>
      <c r="D473" s="1512"/>
      <c r="E473" s="1512"/>
      <c r="F473" s="1502"/>
      <c r="G473" s="1502"/>
      <c r="H473" s="1502"/>
      <c r="I473" s="1502"/>
      <c r="J473" s="1502"/>
      <c r="K473" s="1502"/>
      <c r="L473" s="1502"/>
      <c r="M473" s="1502"/>
      <c r="N473" s="1502"/>
      <c r="O473" s="1503"/>
      <c r="P473" s="1502"/>
      <c r="Q473" s="1512"/>
      <c r="R473" s="1502"/>
      <c r="S473" s="1502"/>
      <c r="T473" s="1502"/>
      <c r="U473" s="1503"/>
      <c r="V473" s="972"/>
      <c r="W473" s="972"/>
      <c r="X473" s="972"/>
      <c r="Y473" s="972"/>
      <c r="Z473" s="972"/>
      <c r="AA473" s="972"/>
      <c r="AB473" s="972"/>
      <c r="AC473" s="972"/>
      <c r="AD473" s="972"/>
      <c r="AE473" s="969"/>
      <c r="AF473" s="969"/>
      <c r="AG473" s="969"/>
      <c r="AH473" s="952">
        <f t="shared" si="7"/>
        <v>0</v>
      </c>
    </row>
    <row r="474" spans="1:34">
      <c r="A474" s="1789"/>
      <c r="B474" s="1789"/>
      <c r="C474" s="1506" t="s">
        <v>4447</v>
      </c>
      <c r="D474" s="1512"/>
      <c r="E474" s="1512"/>
      <c r="F474" s="1502"/>
      <c r="G474" s="1502"/>
      <c r="H474" s="1502"/>
      <c r="I474" s="1502"/>
      <c r="J474" s="1502"/>
      <c r="K474" s="1502"/>
      <c r="L474" s="1502"/>
      <c r="M474" s="1502"/>
      <c r="N474" s="1502"/>
      <c r="O474" s="1503"/>
      <c r="P474" s="1502"/>
      <c r="Q474" s="1512"/>
      <c r="R474" s="1502"/>
      <c r="S474" s="1502"/>
      <c r="T474" s="1502"/>
      <c r="U474" s="1503"/>
      <c r="V474" s="972"/>
      <c r="W474" s="972"/>
      <c r="X474" s="972"/>
      <c r="Y474" s="972"/>
      <c r="Z474" s="972"/>
      <c r="AA474" s="972"/>
      <c r="AB474" s="972"/>
      <c r="AC474" s="972"/>
      <c r="AD474" s="972"/>
      <c r="AE474" s="969"/>
      <c r="AF474" s="969"/>
      <c r="AG474" s="969"/>
      <c r="AH474" s="952">
        <f t="shared" si="7"/>
        <v>0</v>
      </c>
    </row>
    <row r="475" spans="1:34">
      <c r="A475" s="1789"/>
      <c r="B475" s="1789"/>
      <c r="C475" s="1506" t="s">
        <v>4448</v>
      </c>
      <c r="D475" s="1512"/>
      <c r="E475" s="1512"/>
      <c r="F475" s="1502"/>
      <c r="G475" s="1502"/>
      <c r="H475" s="1502"/>
      <c r="I475" s="1502"/>
      <c r="J475" s="1502"/>
      <c r="K475" s="1502"/>
      <c r="L475" s="1502"/>
      <c r="M475" s="1502"/>
      <c r="N475" s="1502"/>
      <c r="O475" s="1503"/>
      <c r="P475" s="1502"/>
      <c r="Q475" s="1512"/>
      <c r="R475" s="1502"/>
      <c r="S475" s="1502"/>
      <c r="T475" s="1502"/>
      <c r="U475" s="1503"/>
      <c r="V475" s="972"/>
      <c r="W475" s="972"/>
      <c r="X475" s="972"/>
      <c r="Y475" s="972"/>
      <c r="Z475" s="972"/>
      <c r="AA475" s="972"/>
      <c r="AB475" s="972"/>
      <c r="AC475" s="972"/>
      <c r="AD475" s="972"/>
      <c r="AE475" s="969"/>
      <c r="AF475" s="969"/>
      <c r="AG475" s="969"/>
      <c r="AH475" s="952">
        <f t="shared" si="7"/>
        <v>0</v>
      </c>
    </row>
    <row r="476" spans="1:34">
      <c r="A476" s="1789"/>
      <c r="B476" s="1789"/>
      <c r="C476" s="1506" t="s">
        <v>4449</v>
      </c>
      <c r="D476" s="1512"/>
      <c r="E476" s="1512"/>
      <c r="F476" s="1502"/>
      <c r="G476" s="1502"/>
      <c r="H476" s="1502"/>
      <c r="I476" s="1502"/>
      <c r="J476" s="1502"/>
      <c r="K476" s="1502"/>
      <c r="L476" s="1502"/>
      <c r="M476" s="1502"/>
      <c r="N476" s="1502"/>
      <c r="O476" s="1503"/>
      <c r="P476" s="1502"/>
      <c r="Q476" s="1512"/>
      <c r="R476" s="1502"/>
      <c r="S476" s="1502"/>
      <c r="T476" s="1502"/>
      <c r="U476" s="1503"/>
      <c r="V476" s="972"/>
      <c r="W476" s="972"/>
      <c r="X476" s="972"/>
      <c r="Y476" s="972"/>
      <c r="Z476" s="972"/>
      <c r="AA476" s="972"/>
      <c r="AB476" s="972"/>
      <c r="AC476" s="972"/>
      <c r="AD476" s="972"/>
      <c r="AE476" s="969"/>
      <c r="AF476" s="969"/>
      <c r="AG476" s="969"/>
      <c r="AH476" s="952">
        <f t="shared" si="7"/>
        <v>0</v>
      </c>
    </row>
    <row r="477" spans="1:34">
      <c r="A477" s="1789"/>
      <c r="B477" s="1789"/>
      <c r="C477" s="1506" t="s">
        <v>4457</v>
      </c>
      <c r="D477" s="1512"/>
      <c r="E477" s="1512"/>
      <c r="F477" s="1502"/>
      <c r="G477" s="1502"/>
      <c r="H477" s="1502"/>
      <c r="I477" s="1502"/>
      <c r="J477" s="1502"/>
      <c r="K477" s="1502"/>
      <c r="L477" s="1502"/>
      <c r="M477" s="1502"/>
      <c r="N477" s="1502"/>
      <c r="O477" s="1503"/>
      <c r="P477" s="1502"/>
      <c r="Q477" s="1512"/>
      <c r="R477" s="1502"/>
      <c r="S477" s="1502"/>
      <c r="T477" s="1502"/>
      <c r="U477" s="1503"/>
      <c r="V477" s="972"/>
      <c r="W477" s="972"/>
      <c r="X477" s="972"/>
      <c r="Y477" s="972"/>
      <c r="Z477" s="972"/>
      <c r="AA477" s="972"/>
      <c r="AB477" s="972"/>
      <c r="AC477" s="972"/>
      <c r="AD477" s="972"/>
      <c r="AE477" s="969"/>
      <c r="AF477" s="969"/>
      <c r="AG477" s="969"/>
      <c r="AH477" s="952">
        <f t="shared" si="7"/>
        <v>0</v>
      </c>
    </row>
    <row r="478" spans="1:34">
      <c r="A478" s="1789"/>
      <c r="B478" s="1794"/>
      <c r="C478" s="1510" t="s">
        <v>4458</v>
      </c>
      <c r="D478" s="1512"/>
      <c r="E478" s="1512"/>
      <c r="F478" s="1502"/>
      <c r="G478" s="1502"/>
      <c r="H478" s="1502"/>
      <c r="I478" s="1502"/>
      <c r="J478" s="1502"/>
      <c r="K478" s="1502"/>
      <c r="L478" s="1502"/>
      <c r="M478" s="1502"/>
      <c r="N478" s="1502"/>
      <c r="O478" s="1503"/>
      <c r="P478" s="1502"/>
      <c r="Q478" s="1512"/>
      <c r="R478" s="1502"/>
      <c r="S478" s="1502"/>
      <c r="T478" s="1502"/>
      <c r="U478" s="1503"/>
      <c r="V478" s="972"/>
      <c r="W478" s="972"/>
      <c r="X478" s="972"/>
      <c r="Y478" s="972"/>
      <c r="Z478" s="972"/>
      <c r="AA478" s="972"/>
      <c r="AB478" s="972"/>
      <c r="AC478" s="972"/>
      <c r="AD478" s="972"/>
      <c r="AE478" s="969"/>
      <c r="AF478" s="969"/>
      <c r="AG478" s="969"/>
      <c r="AH478" s="952">
        <f t="shared" si="7"/>
        <v>0</v>
      </c>
    </row>
    <row r="479" spans="1:34">
      <c r="A479" s="1789"/>
      <c r="B479" s="1788" t="s">
        <v>4674</v>
      </c>
      <c r="C479" s="1250" t="s">
        <v>4145</v>
      </c>
      <c r="D479" s="1512"/>
      <c r="E479" s="1512"/>
      <c r="F479" s="1502"/>
      <c r="G479" s="1502"/>
      <c r="H479" s="1502"/>
      <c r="I479" s="1502"/>
      <c r="J479" s="1502"/>
      <c r="K479" s="1502"/>
      <c r="L479" s="1502"/>
      <c r="M479" s="1502"/>
      <c r="N479" s="1502"/>
      <c r="O479" s="1503"/>
      <c r="P479" s="1502"/>
      <c r="Q479" s="1512"/>
      <c r="R479" s="1502"/>
      <c r="S479" s="1502"/>
      <c r="T479" s="1502"/>
      <c r="U479" s="1503"/>
      <c r="V479" s="972"/>
      <c r="W479" s="972"/>
      <c r="X479" s="972"/>
      <c r="Y479" s="972"/>
      <c r="Z479" s="972"/>
      <c r="AA479" s="972"/>
      <c r="AB479" s="972"/>
      <c r="AC479" s="972"/>
      <c r="AD479" s="972"/>
      <c r="AE479" s="969"/>
      <c r="AF479" s="969"/>
      <c r="AG479" s="969"/>
      <c r="AH479" s="952">
        <f t="shared" si="7"/>
        <v>0</v>
      </c>
    </row>
    <row r="480" spans="1:34">
      <c r="A480" s="1789"/>
      <c r="B480" s="1789"/>
      <c r="C480" s="1506" t="s">
        <v>3801</v>
      </c>
      <c r="D480" s="1512"/>
      <c r="E480" s="1512"/>
      <c r="F480" s="1502"/>
      <c r="G480" s="1502"/>
      <c r="H480" s="1502"/>
      <c r="I480" s="1502"/>
      <c r="J480" s="1502"/>
      <c r="K480" s="1502"/>
      <c r="L480" s="1502"/>
      <c r="M480" s="1502"/>
      <c r="N480" s="1502"/>
      <c r="O480" s="1503"/>
      <c r="P480" s="1502"/>
      <c r="Q480" s="1512"/>
      <c r="R480" s="1502"/>
      <c r="S480" s="1502"/>
      <c r="T480" s="1502"/>
      <c r="U480" s="1503"/>
      <c r="V480" s="972"/>
      <c r="W480" s="972"/>
      <c r="X480" s="972"/>
      <c r="Y480" s="972"/>
      <c r="Z480" s="972"/>
      <c r="AA480" s="972"/>
      <c r="AB480" s="972"/>
      <c r="AC480" s="972"/>
      <c r="AD480" s="972"/>
      <c r="AE480" s="969"/>
      <c r="AF480" s="969"/>
      <c r="AG480" s="969"/>
      <c r="AH480" s="952">
        <f t="shared" si="7"/>
        <v>0</v>
      </c>
    </row>
    <row r="481" spans="1:34">
      <c r="A481" s="1789"/>
      <c r="B481" s="1789"/>
      <c r="C481" s="1506" t="s">
        <v>3802</v>
      </c>
      <c r="D481" s="1512"/>
      <c r="E481" s="1512"/>
      <c r="F481" s="1502"/>
      <c r="G481" s="1502"/>
      <c r="H481" s="1502"/>
      <c r="I481" s="1502"/>
      <c r="J481" s="1502"/>
      <c r="K481" s="1502"/>
      <c r="L481" s="1502"/>
      <c r="M481" s="1502"/>
      <c r="N481" s="1502"/>
      <c r="O481" s="1503"/>
      <c r="P481" s="1502"/>
      <c r="Q481" s="1512"/>
      <c r="R481" s="1502"/>
      <c r="S481" s="1502"/>
      <c r="T481" s="1502"/>
      <c r="U481" s="1503"/>
      <c r="V481" s="972"/>
      <c r="W481" s="972"/>
      <c r="X481" s="972"/>
      <c r="Y481" s="972"/>
      <c r="Z481" s="972"/>
      <c r="AA481" s="972"/>
      <c r="AB481" s="972"/>
      <c r="AC481" s="972"/>
      <c r="AD481" s="972"/>
      <c r="AE481" s="969"/>
      <c r="AF481" s="969"/>
      <c r="AG481" s="969"/>
      <c r="AH481" s="952">
        <f t="shared" si="7"/>
        <v>0</v>
      </c>
    </row>
    <row r="482" spans="1:34">
      <c r="A482" s="1789"/>
      <c r="B482" s="1789"/>
      <c r="C482" s="1506" t="s">
        <v>4446</v>
      </c>
      <c r="D482" s="1512"/>
      <c r="E482" s="1512"/>
      <c r="F482" s="1502"/>
      <c r="G482" s="1502"/>
      <c r="H482" s="1502"/>
      <c r="I482" s="1502"/>
      <c r="J482" s="1502"/>
      <c r="K482" s="1502"/>
      <c r="L482" s="1502"/>
      <c r="M482" s="1502"/>
      <c r="N482" s="1502"/>
      <c r="O482" s="1503"/>
      <c r="P482" s="1502"/>
      <c r="Q482" s="1512"/>
      <c r="R482" s="1502"/>
      <c r="S482" s="1502"/>
      <c r="T482" s="1502"/>
      <c r="U482" s="1503"/>
      <c r="V482" s="972"/>
      <c r="W482" s="972"/>
      <c r="X482" s="972"/>
      <c r="Y482" s="972"/>
      <c r="Z482" s="972"/>
      <c r="AA482" s="972"/>
      <c r="AB482" s="972"/>
      <c r="AC482" s="972"/>
      <c r="AD482" s="972"/>
      <c r="AE482" s="969"/>
      <c r="AF482" s="969"/>
      <c r="AG482" s="969"/>
      <c r="AH482" s="952">
        <f t="shared" si="7"/>
        <v>0</v>
      </c>
    </row>
    <row r="483" spans="1:34">
      <c r="A483" s="1789"/>
      <c r="B483" s="1789"/>
      <c r="C483" s="1506" t="s">
        <v>4447</v>
      </c>
      <c r="D483" s="1512"/>
      <c r="E483" s="1512"/>
      <c r="F483" s="1502"/>
      <c r="G483" s="1502"/>
      <c r="H483" s="1502"/>
      <c r="I483" s="1502"/>
      <c r="J483" s="1502"/>
      <c r="K483" s="1502"/>
      <c r="L483" s="1502"/>
      <c r="M483" s="1502"/>
      <c r="N483" s="1502"/>
      <c r="O483" s="1503"/>
      <c r="P483" s="1502"/>
      <c r="Q483" s="1512"/>
      <c r="R483" s="1502"/>
      <c r="S483" s="1502"/>
      <c r="T483" s="1502"/>
      <c r="U483" s="1503"/>
      <c r="V483" s="972"/>
      <c r="W483" s="972"/>
      <c r="X483" s="972"/>
      <c r="Y483" s="972"/>
      <c r="Z483" s="972"/>
      <c r="AA483" s="972"/>
      <c r="AB483" s="972"/>
      <c r="AC483" s="972"/>
      <c r="AD483" s="972"/>
      <c r="AE483" s="969"/>
      <c r="AF483" s="969"/>
      <c r="AG483" s="969"/>
      <c r="AH483" s="952">
        <f t="shared" si="7"/>
        <v>0</v>
      </c>
    </row>
    <row r="484" spans="1:34">
      <c r="A484" s="1789"/>
      <c r="B484" s="1789"/>
      <c r="C484" s="1506" t="s">
        <v>4448</v>
      </c>
      <c r="D484" s="1512"/>
      <c r="E484" s="1512"/>
      <c r="F484" s="1502"/>
      <c r="G484" s="1502"/>
      <c r="H484" s="1502"/>
      <c r="I484" s="1502"/>
      <c r="J484" s="1502"/>
      <c r="K484" s="1502"/>
      <c r="L484" s="1502"/>
      <c r="M484" s="1502"/>
      <c r="N484" s="1502"/>
      <c r="O484" s="1503"/>
      <c r="P484" s="1502"/>
      <c r="Q484" s="1512"/>
      <c r="R484" s="1502"/>
      <c r="S484" s="1502"/>
      <c r="T484" s="1502"/>
      <c r="U484" s="1503"/>
      <c r="V484" s="972"/>
      <c r="W484" s="972"/>
      <c r="X484" s="972"/>
      <c r="Y484" s="972"/>
      <c r="Z484" s="972"/>
      <c r="AA484" s="972"/>
      <c r="AB484" s="972"/>
      <c r="AC484" s="972"/>
      <c r="AD484" s="972"/>
      <c r="AE484" s="969"/>
      <c r="AF484" s="969"/>
      <c r="AG484" s="969"/>
      <c r="AH484" s="952">
        <f t="shared" si="7"/>
        <v>0</v>
      </c>
    </row>
    <row r="485" spans="1:34">
      <c r="A485" s="1789"/>
      <c r="B485" s="1789"/>
      <c r="C485" s="1506" t="s">
        <v>4449</v>
      </c>
      <c r="D485" s="1512"/>
      <c r="E485" s="1512"/>
      <c r="F485" s="1502"/>
      <c r="G485" s="1502"/>
      <c r="H485" s="1502"/>
      <c r="I485" s="1502"/>
      <c r="J485" s="1502"/>
      <c r="K485" s="1502"/>
      <c r="L485" s="1502"/>
      <c r="M485" s="1502"/>
      <c r="N485" s="1502"/>
      <c r="O485" s="1503"/>
      <c r="P485" s="1502"/>
      <c r="Q485" s="1512"/>
      <c r="R485" s="1502"/>
      <c r="S485" s="1502"/>
      <c r="T485" s="1502"/>
      <c r="U485" s="1503"/>
      <c r="V485" s="972"/>
      <c r="W485" s="972"/>
      <c r="X485" s="972"/>
      <c r="Y485" s="972"/>
      <c r="Z485" s="972"/>
      <c r="AA485" s="972"/>
      <c r="AB485" s="972"/>
      <c r="AC485" s="972"/>
      <c r="AD485" s="972"/>
      <c r="AE485" s="969"/>
      <c r="AF485" s="969"/>
      <c r="AG485" s="969"/>
      <c r="AH485" s="952">
        <f t="shared" si="7"/>
        <v>0</v>
      </c>
    </row>
    <row r="486" spans="1:34">
      <c r="A486" s="1789"/>
      <c r="B486" s="1789"/>
      <c r="C486" s="1506" t="s">
        <v>4457</v>
      </c>
      <c r="D486" s="1512"/>
      <c r="E486" s="1512"/>
      <c r="F486" s="1502"/>
      <c r="G486" s="1502"/>
      <c r="H486" s="1502"/>
      <c r="I486" s="1502"/>
      <c r="J486" s="1502"/>
      <c r="K486" s="1502"/>
      <c r="L486" s="1502"/>
      <c r="M486" s="1502"/>
      <c r="N486" s="1502"/>
      <c r="O486" s="1503"/>
      <c r="P486" s="1502"/>
      <c r="Q486" s="1512"/>
      <c r="R486" s="1502"/>
      <c r="S486" s="1502"/>
      <c r="T486" s="1502"/>
      <c r="U486" s="1503"/>
      <c r="V486" s="972"/>
      <c r="W486" s="972"/>
      <c r="X486" s="972"/>
      <c r="Y486" s="972"/>
      <c r="Z486" s="972"/>
      <c r="AA486" s="972"/>
      <c r="AB486" s="972"/>
      <c r="AC486" s="972"/>
      <c r="AD486" s="972"/>
      <c r="AE486" s="969"/>
      <c r="AF486" s="969"/>
      <c r="AG486" s="969"/>
      <c r="AH486" s="952">
        <f t="shared" si="7"/>
        <v>0</v>
      </c>
    </row>
    <row r="487" spans="1:34">
      <c r="A487" s="1789"/>
      <c r="B487" s="1794"/>
      <c r="C487" s="1510" t="s">
        <v>4458</v>
      </c>
      <c r="D487" s="1512"/>
      <c r="E487" s="1512"/>
      <c r="F487" s="1502"/>
      <c r="G487" s="1502"/>
      <c r="H487" s="1502"/>
      <c r="I487" s="1502"/>
      <c r="J487" s="1502"/>
      <c r="K487" s="1502"/>
      <c r="L487" s="1502"/>
      <c r="M487" s="1502"/>
      <c r="N487" s="1502"/>
      <c r="O487" s="1503"/>
      <c r="P487" s="1502"/>
      <c r="Q487" s="1512"/>
      <c r="R487" s="1502"/>
      <c r="S487" s="1502"/>
      <c r="T487" s="1502"/>
      <c r="U487" s="1503"/>
      <c r="V487" s="972"/>
      <c r="W487" s="972"/>
      <c r="X487" s="972"/>
      <c r="Y487" s="972"/>
      <c r="Z487" s="972"/>
      <c r="AA487" s="972"/>
      <c r="AB487" s="972"/>
      <c r="AC487" s="972"/>
      <c r="AD487" s="972"/>
      <c r="AE487" s="969"/>
      <c r="AF487" s="969"/>
      <c r="AG487" s="969"/>
      <c r="AH487" s="952">
        <f t="shared" si="7"/>
        <v>0</v>
      </c>
    </row>
    <row r="488" spans="1:34" ht="16.149999999999999" customHeight="1">
      <c r="A488" s="1789"/>
      <c r="B488" s="1788" t="s">
        <v>4675</v>
      </c>
      <c r="C488" s="1250" t="s">
        <v>4145</v>
      </c>
      <c r="D488" s="1512"/>
      <c r="E488" s="1512"/>
      <c r="F488" s="1502"/>
      <c r="G488" s="1502"/>
      <c r="H488" s="1502"/>
      <c r="I488" s="1502"/>
      <c r="J488" s="1502"/>
      <c r="K488" s="1502"/>
      <c r="L488" s="1502"/>
      <c r="M488" s="1502"/>
      <c r="N488" s="1502"/>
      <c r="O488" s="1503"/>
      <c r="P488" s="1502"/>
      <c r="Q488" s="1512"/>
      <c r="R488" s="1502"/>
      <c r="S488" s="1502"/>
      <c r="T488" s="1502"/>
      <c r="U488" s="1503"/>
      <c r="V488" s="972"/>
      <c r="W488" s="972"/>
      <c r="X488" s="972"/>
      <c r="Y488" s="972"/>
      <c r="Z488" s="972"/>
      <c r="AA488" s="972"/>
      <c r="AB488" s="972"/>
      <c r="AC488" s="972"/>
      <c r="AD488" s="972"/>
      <c r="AE488" s="969"/>
      <c r="AF488" s="969"/>
      <c r="AG488" s="969"/>
      <c r="AH488" s="952">
        <f t="shared" si="7"/>
        <v>0</v>
      </c>
    </row>
    <row r="489" spans="1:34" ht="16.149999999999999" customHeight="1">
      <c r="A489" s="1789"/>
      <c r="B489" s="1789"/>
      <c r="C489" s="1506" t="s">
        <v>3801</v>
      </c>
      <c r="D489" s="1512"/>
      <c r="E489" s="1512"/>
      <c r="F489" s="1502"/>
      <c r="G489" s="1502"/>
      <c r="H489" s="1502"/>
      <c r="I489" s="1502"/>
      <c r="J489" s="1502"/>
      <c r="K489" s="1502"/>
      <c r="L489" s="1502"/>
      <c r="M489" s="1502"/>
      <c r="N489" s="1502"/>
      <c r="O489" s="1503"/>
      <c r="P489" s="1502"/>
      <c r="Q489" s="1512"/>
      <c r="R489" s="1502"/>
      <c r="S489" s="1502"/>
      <c r="T489" s="1502"/>
      <c r="U489" s="1503"/>
      <c r="V489" s="972"/>
      <c r="W489" s="972"/>
      <c r="X489" s="972"/>
      <c r="Y489" s="972"/>
      <c r="Z489" s="972"/>
      <c r="AA489" s="972"/>
      <c r="AB489" s="972"/>
      <c r="AC489" s="972"/>
      <c r="AD489" s="972"/>
      <c r="AE489" s="969"/>
      <c r="AF489" s="969"/>
      <c r="AG489" s="969"/>
      <c r="AH489" s="952">
        <f t="shared" si="7"/>
        <v>0</v>
      </c>
    </row>
    <row r="490" spans="1:34" ht="16.149999999999999" customHeight="1">
      <c r="A490" s="1789"/>
      <c r="B490" s="1789"/>
      <c r="C490" s="1506" t="s">
        <v>3802</v>
      </c>
      <c r="D490" s="1512"/>
      <c r="E490" s="1512"/>
      <c r="F490" s="1502"/>
      <c r="G490" s="1502"/>
      <c r="H490" s="1502"/>
      <c r="I490" s="1502"/>
      <c r="J490" s="1502"/>
      <c r="K490" s="1502"/>
      <c r="L490" s="1502"/>
      <c r="M490" s="1502"/>
      <c r="N490" s="1502"/>
      <c r="O490" s="1503"/>
      <c r="P490" s="1502"/>
      <c r="Q490" s="1512"/>
      <c r="R490" s="1502"/>
      <c r="S490" s="1502"/>
      <c r="T490" s="1502"/>
      <c r="U490" s="1503"/>
      <c r="V490" s="972"/>
      <c r="W490" s="972"/>
      <c r="X490" s="972"/>
      <c r="Y490" s="972"/>
      <c r="Z490" s="972"/>
      <c r="AA490" s="972"/>
      <c r="AB490" s="972"/>
      <c r="AC490" s="972"/>
      <c r="AD490" s="972"/>
      <c r="AE490" s="969"/>
      <c r="AF490" s="969"/>
      <c r="AG490" s="969"/>
      <c r="AH490" s="952">
        <f t="shared" si="7"/>
        <v>0</v>
      </c>
    </row>
    <row r="491" spans="1:34" ht="16.149999999999999" customHeight="1">
      <c r="A491" s="1789"/>
      <c r="B491" s="1789"/>
      <c r="C491" s="1506" t="s">
        <v>4446</v>
      </c>
      <c r="D491" s="1512"/>
      <c r="E491" s="1512"/>
      <c r="F491" s="1502"/>
      <c r="G491" s="1502"/>
      <c r="H491" s="1502"/>
      <c r="I491" s="1502"/>
      <c r="J491" s="1502"/>
      <c r="K491" s="1502"/>
      <c r="L491" s="1502"/>
      <c r="M491" s="1502"/>
      <c r="N491" s="1502"/>
      <c r="O491" s="1503"/>
      <c r="P491" s="1502"/>
      <c r="Q491" s="1512"/>
      <c r="R491" s="1502"/>
      <c r="S491" s="1502"/>
      <c r="T491" s="1502"/>
      <c r="U491" s="1503"/>
      <c r="V491" s="972"/>
      <c r="W491" s="972"/>
      <c r="X491" s="972"/>
      <c r="Y491" s="972"/>
      <c r="Z491" s="972"/>
      <c r="AA491" s="972"/>
      <c r="AB491" s="972"/>
      <c r="AC491" s="972"/>
      <c r="AD491" s="972"/>
      <c r="AE491" s="969"/>
      <c r="AF491" s="969"/>
      <c r="AG491" s="969"/>
      <c r="AH491" s="952">
        <f t="shared" si="7"/>
        <v>0</v>
      </c>
    </row>
    <row r="492" spans="1:34" ht="16.149999999999999" customHeight="1">
      <c r="A492" s="1789"/>
      <c r="B492" s="1789"/>
      <c r="C492" s="1506" t="s">
        <v>4447</v>
      </c>
      <c r="D492" s="1512"/>
      <c r="E492" s="1512"/>
      <c r="F492" s="1502"/>
      <c r="G492" s="1502"/>
      <c r="H492" s="1502"/>
      <c r="I492" s="1502"/>
      <c r="J492" s="1502"/>
      <c r="K492" s="1502"/>
      <c r="L492" s="1502"/>
      <c r="M492" s="1502"/>
      <c r="N492" s="1502"/>
      <c r="O492" s="1503"/>
      <c r="P492" s="1502"/>
      <c r="Q492" s="1512"/>
      <c r="R492" s="1502"/>
      <c r="S492" s="1502"/>
      <c r="T492" s="1502"/>
      <c r="U492" s="1503"/>
      <c r="V492" s="972"/>
      <c r="W492" s="972"/>
      <c r="X492" s="972"/>
      <c r="Y492" s="972"/>
      <c r="Z492" s="972"/>
      <c r="AA492" s="972"/>
      <c r="AB492" s="972"/>
      <c r="AC492" s="972"/>
      <c r="AD492" s="972"/>
      <c r="AE492" s="969"/>
      <c r="AF492" s="969"/>
      <c r="AG492" s="969"/>
      <c r="AH492" s="952">
        <f t="shared" si="7"/>
        <v>0</v>
      </c>
    </row>
    <row r="493" spans="1:34" ht="16.149999999999999" customHeight="1">
      <c r="A493" s="1789"/>
      <c r="B493" s="1789"/>
      <c r="C493" s="1506" t="s">
        <v>4448</v>
      </c>
      <c r="D493" s="1512"/>
      <c r="E493" s="1512"/>
      <c r="F493" s="1502"/>
      <c r="G493" s="1502"/>
      <c r="H493" s="1502"/>
      <c r="I493" s="1502"/>
      <c r="J493" s="1502"/>
      <c r="K493" s="1502"/>
      <c r="L493" s="1502"/>
      <c r="M493" s="1502"/>
      <c r="N493" s="1502"/>
      <c r="O493" s="1503"/>
      <c r="P493" s="1502"/>
      <c r="Q493" s="1512"/>
      <c r="R493" s="1502"/>
      <c r="S493" s="1502"/>
      <c r="T493" s="1502"/>
      <c r="U493" s="1503"/>
      <c r="V493" s="972"/>
      <c r="W493" s="972"/>
      <c r="X493" s="972"/>
      <c r="Y493" s="972"/>
      <c r="Z493" s="972"/>
      <c r="AA493" s="972"/>
      <c r="AB493" s="972"/>
      <c r="AC493" s="972"/>
      <c r="AD493" s="972"/>
      <c r="AE493" s="969"/>
      <c r="AF493" s="969"/>
      <c r="AG493" s="969"/>
      <c r="AH493" s="952">
        <f t="shared" si="7"/>
        <v>0</v>
      </c>
    </row>
    <row r="494" spans="1:34" ht="16.149999999999999" customHeight="1">
      <c r="A494" s="1789"/>
      <c r="B494" s="1789"/>
      <c r="C494" s="1506" t="s">
        <v>4449</v>
      </c>
      <c r="D494" s="1512"/>
      <c r="E494" s="1512"/>
      <c r="F494" s="1502"/>
      <c r="G494" s="1502"/>
      <c r="H494" s="1502"/>
      <c r="I494" s="1502"/>
      <c r="J494" s="1502"/>
      <c r="K494" s="1502"/>
      <c r="L494" s="1502"/>
      <c r="M494" s="1502"/>
      <c r="N494" s="1502"/>
      <c r="O494" s="1503"/>
      <c r="P494" s="1502"/>
      <c r="Q494" s="1512"/>
      <c r="R494" s="1502"/>
      <c r="S494" s="1502"/>
      <c r="T494" s="1502"/>
      <c r="U494" s="1503"/>
      <c r="V494" s="972"/>
      <c r="W494" s="972"/>
      <c r="X494" s="972"/>
      <c r="Y494" s="972"/>
      <c r="Z494" s="972"/>
      <c r="AA494" s="972"/>
      <c r="AB494" s="972"/>
      <c r="AC494" s="972"/>
      <c r="AD494" s="972"/>
      <c r="AE494" s="969"/>
      <c r="AF494" s="969"/>
      <c r="AG494" s="969"/>
      <c r="AH494" s="952">
        <f t="shared" si="7"/>
        <v>0</v>
      </c>
    </row>
    <row r="495" spans="1:34" ht="16.149999999999999" customHeight="1">
      <c r="A495" s="1789"/>
      <c r="B495" s="1789"/>
      <c r="C495" s="1506" t="s">
        <v>4457</v>
      </c>
      <c r="D495" s="1512"/>
      <c r="E495" s="1512"/>
      <c r="F495" s="1502"/>
      <c r="G495" s="1502"/>
      <c r="H495" s="1502"/>
      <c r="I495" s="1502"/>
      <c r="J495" s="1502"/>
      <c r="K495" s="1502"/>
      <c r="L495" s="1502"/>
      <c r="M495" s="1502"/>
      <c r="N495" s="1502"/>
      <c r="O495" s="1503"/>
      <c r="P495" s="1502"/>
      <c r="Q495" s="1512"/>
      <c r="R495" s="1502"/>
      <c r="S495" s="1502"/>
      <c r="T495" s="1502"/>
      <c r="U495" s="1503"/>
      <c r="V495" s="972"/>
      <c r="W495" s="972"/>
      <c r="X495" s="972"/>
      <c r="Y495" s="972"/>
      <c r="Z495" s="972"/>
      <c r="AA495" s="972"/>
      <c r="AB495" s="972"/>
      <c r="AC495" s="972"/>
      <c r="AD495" s="972"/>
      <c r="AE495" s="969"/>
      <c r="AF495" s="969"/>
      <c r="AG495" s="969"/>
      <c r="AH495" s="952">
        <f t="shared" si="7"/>
        <v>0</v>
      </c>
    </row>
    <row r="496" spans="1:34" ht="16.149999999999999" customHeight="1">
      <c r="A496" s="1789"/>
      <c r="B496" s="1794"/>
      <c r="C496" s="1510" t="s">
        <v>4458</v>
      </c>
      <c r="D496" s="1512"/>
      <c r="E496" s="1512"/>
      <c r="F496" s="1502"/>
      <c r="G496" s="1502"/>
      <c r="H496" s="1502"/>
      <c r="I496" s="1502"/>
      <c r="J496" s="1502"/>
      <c r="K496" s="1502"/>
      <c r="L496" s="1502"/>
      <c r="M496" s="1502"/>
      <c r="N496" s="1502"/>
      <c r="O496" s="1503"/>
      <c r="P496" s="1502"/>
      <c r="Q496" s="1512"/>
      <c r="R496" s="1502"/>
      <c r="S496" s="1502"/>
      <c r="T496" s="1502"/>
      <c r="U496" s="1503"/>
      <c r="V496" s="972"/>
      <c r="W496" s="972"/>
      <c r="X496" s="972"/>
      <c r="Y496" s="972"/>
      <c r="Z496" s="972"/>
      <c r="AA496" s="972"/>
      <c r="AB496" s="972"/>
      <c r="AC496" s="972"/>
      <c r="AD496" s="972"/>
      <c r="AE496" s="969"/>
      <c r="AF496" s="969"/>
      <c r="AG496" s="969"/>
      <c r="AH496" s="952">
        <f t="shared" si="7"/>
        <v>0</v>
      </c>
    </row>
    <row r="497" spans="1:34" ht="16.149999999999999" customHeight="1">
      <c r="A497" s="1789"/>
      <c r="B497" s="1788" t="s">
        <v>4676</v>
      </c>
      <c r="C497" s="1250" t="s">
        <v>4145</v>
      </c>
      <c r="D497" s="1512"/>
      <c r="E497" s="1512"/>
      <c r="F497" s="1502"/>
      <c r="G497" s="1502"/>
      <c r="H497" s="1502"/>
      <c r="I497" s="1502"/>
      <c r="J497" s="1502"/>
      <c r="K497" s="1502"/>
      <c r="L497" s="1502"/>
      <c r="M497" s="1502"/>
      <c r="N497" s="1502"/>
      <c r="O497" s="1503"/>
      <c r="P497" s="1502"/>
      <c r="Q497" s="1512"/>
      <c r="R497" s="1502"/>
      <c r="S497" s="1502"/>
      <c r="T497" s="1502"/>
      <c r="U497" s="1503"/>
      <c r="V497" s="972"/>
      <c r="W497" s="972"/>
      <c r="X497" s="972"/>
      <c r="Y497" s="972"/>
      <c r="Z497" s="972"/>
      <c r="AA497" s="972"/>
      <c r="AB497" s="972"/>
      <c r="AC497" s="972"/>
      <c r="AD497" s="972"/>
      <c r="AE497" s="969"/>
      <c r="AF497" s="969"/>
      <c r="AG497" s="969"/>
      <c r="AH497" s="952">
        <f t="shared" si="7"/>
        <v>0</v>
      </c>
    </row>
    <row r="498" spans="1:34" ht="16.149999999999999" customHeight="1">
      <c r="A498" s="1789"/>
      <c r="B498" s="1789"/>
      <c r="C498" s="1506" t="s">
        <v>3801</v>
      </c>
      <c r="D498" s="1512"/>
      <c r="E498" s="1512"/>
      <c r="F498" s="1502"/>
      <c r="G498" s="1502"/>
      <c r="H498" s="1502"/>
      <c r="I498" s="1502"/>
      <c r="J498" s="1502"/>
      <c r="K498" s="1502"/>
      <c r="L498" s="1502"/>
      <c r="M498" s="1502"/>
      <c r="N498" s="1502"/>
      <c r="O498" s="1503"/>
      <c r="P498" s="1502"/>
      <c r="Q498" s="1512"/>
      <c r="R498" s="1502"/>
      <c r="S498" s="1502"/>
      <c r="T498" s="1502"/>
      <c r="U498" s="1503"/>
      <c r="V498" s="972"/>
      <c r="W498" s="972"/>
      <c r="X498" s="972"/>
      <c r="Y498" s="972"/>
      <c r="Z498" s="972"/>
      <c r="AA498" s="972"/>
      <c r="AB498" s="972"/>
      <c r="AC498" s="972"/>
      <c r="AD498" s="972"/>
      <c r="AE498" s="969"/>
      <c r="AF498" s="969"/>
      <c r="AG498" s="969"/>
      <c r="AH498" s="952">
        <f t="shared" si="7"/>
        <v>0</v>
      </c>
    </row>
    <row r="499" spans="1:34" ht="16.149999999999999" customHeight="1">
      <c r="A499" s="1789"/>
      <c r="B499" s="1789"/>
      <c r="C499" s="1506" t="s">
        <v>3802</v>
      </c>
      <c r="D499" s="1512"/>
      <c r="E499" s="1512"/>
      <c r="F499" s="1502"/>
      <c r="G499" s="1502"/>
      <c r="H499" s="1502"/>
      <c r="I499" s="1502"/>
      <c r="J499" s="1502"/>
      <c r="K499" s="1502"/>
      <c r="L499" s="1502"/>
      <c r="M499" s="1502"/>
      <c r="N499" s="1502"/>
      <c r="O499" s="1503"/>
      <c r="P499" s="1502"/>
      <c r="Q499" s="1512"/>
      <c r="R499" s="1502"/>
      <c r="S499" s="1502"/>
      <c r="T499" s="1502"/>
      <c r="U499" s="1503"/>
      <c r="V499" s="972"/>
      <c r="W499" s="972"/>
      <c r="X499" s="972"/>
      <c r="Y499" s="972"/>
      <c r="Z499" s="972"/>
      <c r="AA499" s="972"/>
      <c r="AB499" s="972"/>
      <c r="AC499" s="972"/>
      <c r="AD499" s="972"/>
      <c r="AE499" s="969"/>
      <c r="AF499" s="969"/>
      <c r="AG499" s="969"/>
      <c r="AH499" s="952">
        <f t="shared" si="7"/>
        <v>0</v>
      </c>
    </row>
    <row r="500" spans="1:34" ht="16.149999999999999" customHeight="1">
      <c r="A500" s="1789"/>
      <c r="B500" s="1789"/>
      <c r="C500" s="1506" t="s">
        <v>4446</v>
      </c>
      <c r="D500" s="1512"/>
      <c r="E500" s="1512"/>
      <c r="F500" s="1502"/>
      <c r="G500" s="1502"/>
      <c r="H500" s="1502"/>
      <c r="I500" s="1502"/>
      <c r="J500" s="1502"/>
      <c r="K500" s="1502"/>
      <c r="L500" s="1502"/>
      <c r="M500" s="1502"/>
      <c r="N500" s="1502"/>
      <c r="O500" s="1503"/>
      <c r="P500" s="1502"/>
      <c r="Q500" s="1512"/>
      <c r="R500" s="1502"/>
      <c r="S500" s="1502"/>
      <c r="T500" s="1502"/>
      <c r="U500" s="1503"/>
      <c r="V500" s="972"/>
      <c r="W500" s="972"/>
      <c r="X500" s="972"/>
      <c r="Y500" s="972"/>
      <c r="Z500" s="972"/>
      <c r="AA500" s="972"/>
      <c r="AB500" s="972"/>
      <c r="AC500" s="972"/>
      <c r="AD500" s="972"/>
      <c r="AE500" s="969"/>
      <c r="AF500" s="969"/>
      <c r="AG500" s="969"/>
      <c r="AH500" s="952">
        <f t="shared" si="7"/>
        <v>0</v>
      </c>
    </row>
    <row r="501" spans="1:34" ht="16.149999999999999" customHeight="1">
      <c r="A501" s="1789"/>
      <c r="B501" s="1789"/>
      <c r="C501" s="1506" t="s">
        <v>4447</v>
      </c>
      <c r="D501" s="1512"/>
      <c r="E501" s="1512"/>
      <c r="F501" s="1502"/>
      <c r="G501" s="1502"/>
      <c r="H501" s="1502"/>
      <c r="I501" s="1502"/>
      <c r="J501" s="1502"/>
      <c r="K501" s="1502"/>
      <c r="L501" s="1502"/>
      <c r="M501" s="1502"/>
      <c r="N501" s="1502"/>
      <c r="O501" s="1503"/>
      <c r="P501" s="1502"/>
      <c r="Q501" s="1512"/>
      <c r="R501" s="1502"/>
      <c r="S501" s="1502"/>
      <c r="T501" s="1502"/>
      <c r="U501" s="1503"/>
      <c r="V501" s="972"/>
      <c r="W501" s="972"/>
      <c r="X501" s="972"/>
      <c r="Y501" s="972"/>
      <c r="Z501" s="972"/>
      <c r="AA501" s="972"/>
      <c r="AB501" s="972"/>
      <c r="AC501" s="972"/>
      <c r="AD501" s="972"/>
      <c r="AE501" s="969"/>
      <c r="AF501" s="969"/>
      <c r="AG501" s="969"/>
      <c r="AH501" s="952">
        <f t="shared" si="7"/>
        <v>0</v>
      </c>
    </row>
    <row r="502" spans="1:34" ht="16.149999999999999" customHeight="1">
      <c r="A502" s="1789"/>
      <c r="B502" s="1789"/>
      <c r="C502" s="1506" t="s">
        <v>4448</v>
      </c>
      <c r="D502" s="1512"/>
      <c r="E502" s="1512"/>
      <c r="F502" s="1502"/>
      <c r="G502" s="1502"/>
      <c r="H502" s="1502"/>
      <c r="I502" s="1502"/>
      <c r="J502" s="1502"/>
      <c r="K502" s="1502"/>
      <c r="L502" s="1502"/>
      <c r="M502" s="1502"/>
      <c r="N502" s="1502"/>
      <c r="O502" s="1503"/>
      <c r="P502" s="1502"/>
      <c r="Q502" s="1512"/>
      <c r="R502" s="1502"/>
      <c r="S502" s="1502"/>
      <c r="T502" s="1502"/>
      <c r="U502" s="1503"/>
      <c r="V502" s="972"/>
      <c r="W502" s="972"/>
      <c r="X502" s="972"/>
      <c r="Y502" s="972"/>
      <c r="Z502" s="972"/>
      <c r="AA502" s="972"/>
      <c r="AB502" s="972"/>
      <c r="AC502" s="972"/>
      <c r="AD502" s="972"/>
      <c r="AE502" s="969"/>
      <c r="AF502" s="969"/>
      <c r="AG502" s="969"/>
      <c r="AH502" s="952">
        <f t="shared" si="7"/>
        <v>0</v>
      </c>
    </row>
    <row r="503" spans="1:34" ht="16.149999999999999" customHeight="1">
      <c r="A503" s="1789"/>
      <c r="B503" s="1789"/>
      <c r="C503" s="1506" t="s">
        <v>4449</v>
      </c>
      <c r="D503" s="1512"/>
      <c r="E503" s="1512"/>
      <c r="F503" s="1502"/>
      <c r="G503" s="1502"/>
      <c r="H503" s="1502"/>
      <c r="I503" s="1502"/>
      <c r="J503" s="1502"/>
      <c r="K503" s="1502"/>
      <c r="L503" s="1502"/>
      <c r="M503" s="1502"/>
      <c r="N503" s="1502"/>
      <c r="O503" s="1503"/>
      <c r="P503" s="1502"/>
      <c r="Q503" s="1512"/>
      <c r="R503" s="1502"/>
      <c r="S503" s="1502"/>
      <c r="T503" s="1502"/>
      <c r="U503" s="1503"/>
      <c r="V503" s="972"/>
      <c r="W503" s="972"/>
      <c r="X503" s="972"/>
      <c r="Y503" s="972"/>
      <c r="Z503" s="972"/>
      <c r="AA503" s="972"/>
      <c r="AB503" s="972"/>
      <c r="AC503" s="972"/>
      <c r="AD503" s="972"/>
      <c r="AE503" s="969"/>
      <c r="AF503" s="969"/>
      <c r="AG503" s="969"/>
      <c r="AH503" s="952">
        <f t="shared" si="7"/>
        <v>0</v>
      </c>
    </row>
    <row r="504" spans="1:34" ht="16.149999999999999" customHeight="1">
      <c r="A504" s="1789"/>
      <c r="B504" s="1789"/>
      <c r="C504" s="1506" t="s">
        <v>4457</v>
      </c>
      <c r="D504" s="1512"/>
      <c r="E504" s="1512"/>
      <c r="F504" s="1502"/>
      <c r="G504" s="1502"/>
      <c r="H504" s="1502"/>
      <c r="I504" s="1502"/>
      <c r="J504" s="1502"/>
      <c r="K504" s="1502"/>
      <c r="L504" s="1502"/>
      <c r="M504" s="1502"/>
      <c r="N504" s="1502"/>
      <c r="O504" s="1503"/>
      <c r="P504" s="1502"/>
      <c r="Q504" s="1512"/>
      <c r="R504" s="1502"/>
      <c r="S504" s="1502"/>
      <c r="T504" s="1502"/>
      <c r="U504" s="1503"/>
      <c r="V504" s="972"/>
      <c r="W504" s="972"/>
      <c r="X504" s="972"/>
      <c r="Y504" s="972"/>
      <c r="Z504" s="972"/>
      <c r="AA504" s="972"/>
      <c r="AB504" s="972"/>
      <c r="AC504" s="972"/>
      <c r="AD504" s="972"/>
      <c r="AE504" s="969"/>
      <c r="AF504" s="969"/>
      <c r="AG504" s="969"/>
      <c r="AH504" s="952">
        <f t="shared" si="7"/>
        <v>0</v>
      </c>
    </row>
    <row r="505" spans="1:34" ht="16.149999999999999" customHeight="1">
      <c r="A505" s="1789"/>
      <c r="B505" s="1794"/>
      <c r="C505" s="1510" t="s">
        <v>4458</v>
      </c>
      <c r="D505" s="1512"/>
      <c r="E505" s="1512"/>
      <c r="F505" s="1502"/>
      <c r="G505" s="1502"/>
      <c r="H505" s="1502"/>
      <c r="I505" s="1502"/>
      <c r="J505" s="1502"/>
      <c r="K505" s="1502"/>
      <c r="L505" s="1502"/>
      <c r="M505" s="1502"/>
      <c r="N505" s="1502"/>
      <c r="O505" s="1503"/>
      <c r="P505" s="1502"/>
      <c r="Q505" s="1512"/>
      <c r="R505" s="1502"/>
      <c r="S505" s="1502"/>
      <c r="T505" s="1502"/>
      <c r="U505" s="1503"/>
      <c r="V505" s="972"/>
      <c r="W505" s="972"/>
      <c r="X505" s="972"/>
      <c r="Y505" s="972"/>
      <c r="Z505" s="972"/>
      <c r="AA505" s="972"/>
      <c r="AB505" s="972"/>
      <c r="AC505" s="972"/>
      <c r="AD505" s="972"/>
      <c r="AE505" s="969"/>
      <c r="AF505" s="969"/>
      <c r="AG505" s="969"/>
      <c r="AH505" s="952">
        <f t="shared" si="7"/>
        <v>0</v>
      </c>
    </row>
    <row r="506" spans="1:34" ht="16.149999999999999" customHeight="1">
      <c r="A506" s="1789"/>
      <c r="B506" s="1788" t="s">
        <v>4677</v>
      </c>
      <c r="C506" s="1250" t="s">
        <v>4145</v>
      </c>
      <c r="D506" s="1512"/>
      <c r="E506" s="1512"/>
      <c r="F506" s="1502"/>
      <c r="G506" s="1502"/>
      <c r="H506" s="1502"/>
      <c r="I506" s="1502"/>
      <c r="J506" s="1502"/>
      <c r="K506" s="1502"/>
      <c r="L506" s="1502"/>
      <c r="M506" s="1502"/>
      <c r="N506" s="1502"/>
      <c r="O506" s="1503"/>
      <c r="P506" s="1502"/>
      <c r="Q506" s="1512"/>
      <c r="R506" s="1502"/>
      <c r="S506" s="1502"/>
      <c r="T506" s="1502"/>
      <c r="U506" s="1503"/>
      <c r="V506" s="972"/>
      <c r="W506" s="972"/>
      <c r="X506" s="972"/>
      <c r="Y506" s="972"/>
      <c r="Z506" s="972"/>
      <c r="AA506" s="972"/>
      <c r="AB506" s="972"/>
      <c r="AC506" s="972"/>
      <c r="AD506" s="972"/>
      <c r="AE506" s="969"/>
      <c r="AF506" s="969"/>
      <c r="AG506" s="969"/>
      <c r="AH506" s="952">
        <f t="shared" si="7"/>
        <v>0</v>
      </c>
    </row>
    <row r="507" spans="1:34" ht="16.149999999999999" customHeight="1">
      <c r="A507" s="1789"/>
      <c r="B507" s="1789"/>
      <c r="C507" s="1506" t="s">
        <v>3801</v>
      </c>
      <c r="D507" s="1512"/>
      <c r="E507" s="1512"/>
      <c r="F507" s="1502"/>
      <c r="G507" s="1502"/>
      <c r="H507" s="1502"/>
      <c r="I507" s="1502"/>
      <c r="J507" s="1502"/>
      <c r="K507" s="1502"/>
      <c r="L507" s="1502"/>
      <c r="M507" s="1502"/>
      <c r="N507" s="1502"/>
      <c r="O507" s="1503"/>
      <c r="P507" s="1502"/>
      <c r="Q507" s="1512"/>
      <c r="R507" s="1502"/>
      <c r="S507" s="1502"/>
      <c r="T507" s="1502"/>
      <c r="U507" s="1503"/>
      <c r="V507" s="972"/>
      <c r="W507" s="972"/>
      <c r="X507" s="972"/>
      <c r="Y507" s="972"/>
      <c r="Z507" s="972"/>
      <c r="AA507" s="972"/>
      <c r="AB507" s="972"/>
      <c r="AC507" s="972"/>
      <c r="AD507" s="972"/>
      <c r="AE507" s="969"/>
      <c r="AF507" s="969"/>
      <c r="AG507" s="969"/>
      <c r="AH507" s="952">
        <f t="shared" si="7"/>
        <v>0</v>
      </c>
    </row>
    <row r="508" spans="1:34" ht="16.149999999999999" customHeight="1">
      <c r="A508" s="1789"/>
      <c r="B508" s="1789"/>
      <c r="C508" s="1506" t="s">
        <v>3802</v>
      </c>
      <c r="D508" s="1512"/>
      <c r="E508" s="1512"/>
      <c r="F508" s="1502"/>
      <c r="G508" s="1502"/>
      <c r="H508" s="1502"/>
      <c r="I508" s="1502"/>
      <c r="J508" s="1502"/>
      <c r="K508" s="1502"/>
      <c r="L508" s="1502"/>
      <c r="M508" s="1502"/>
      <c r="N508" s="1502"/>
      <c r="O508" s="1503"/>
      <c r="P508" s="1502"/>
      <c r="Q508" s="1512"/>
      <c r="R508" s="1502"/>
      <c r="S508" s="1502"/>
      <c r="T508" s="1502"/>
      <c r="U508" s="1503"/>
      <c r="V508" s="972"/>
      <c r="W508" s="972"/>
      <c r="X508" s="972"/>
      <c r="Y508" s="972"/>
      <c r="Z508" s="972"/>
      <c r="AA508" s="972"/>
      <c r="AB508" s="972"/>
      <c r="AC508" s="972"/>
      <c r="AD508" s="972"/>
      <c r="AE508" s="969"/>
      <c r="AF508" s="969"/>
      <c r="AG508" s="969"/>
      <c r="AH508" s="952">
        <f t="shared" si="7"/>
        <v>0</v>
      </c>
    </row>
    <row r="509" spans="1:34" ht="16.149999999999999" customHeight="1">
      <c r="A509" s="1789"/>
      <c r="B509" s="1789"/>
      <c r="C509" s="1506" t="s">
        <v>4446</v>
      </c>
      <c r="D509" s="1512"/>
      <c r="E509" s="1512"/>
      <c r="F509" s="1502"/>
      <c r="G509" s="1502"/>
      <c r="H509" s="1502"/>
      <c r="I509" s="1502"/>
      <c r="J509" s="1502"/>
      <c r="K509" s="1502"/>
      <c r="L509" s="1502"/>
      <c r="M509" s="1502"/>
      <c r="N509" s="1502"/>
      <c r="O509" s="1503"/>
      <c r="P509" s="1502"/>
      <c r="Q509" s="1512"/>
      <c r="R509" s="1502"/>
      <c r="S509" s="1502"/>
      <c r="T509" s="1502"/>
      <c r="U509" s="1503"/>
      <c r="V509" s="972"/>
      <c r="W509" s="972"/>
      <c r="X509" s="972"/>
      <c r="Y509" s="972"/>
      <c r="Z509" s="972"/>
      <c r="AA509" s="972"/>
      <c r="AB509" s="972"/>
      <c r="AC509" s="972"/>
      <c r="AD509" s="972"/>
      <c r="AE509" s="969"/>
      <c r="AF509" s="969"/>
      <c r="AG509" s="969"/>
      <c r="AH509" s="952">
        <f t="shared" si="7"/>
        <v>0</v>
      </c>
    </row>
    <row r="510" spans="1:34" ht="16.149999999999999" customHeight="1">
      <c r="A510" s="1789"/>
      <c r="B510" s="1789"/>
      <c r="C510" s="1506" t="s">
        <v>4447</v>
      </c>
      <c r="D510" s="1512"/>
      <c r="E510" s="1512"/>
      <c r="F510" s="1502"/>
      <c r="G510" s="1502"/>
      <c r="H510" s="1502"/>
      <c r="I510" s="1502"/>
      <c r="J510" s="1502"/>
      <c r="K510" s="1502"/>
      <c r="L510" s="1502"/>
      <c r="M510" s="1502"/>
      <c r="N510" s="1502"/>
      <c r="O510" s="1503"/>
      <c r="P510" s="1502"/>
      <c r="Q510" s="1512"/>
      <c r="R510" s="1502"/>
      <c r="S510" s="1502"/>
      <c r="T510" s="1502"/>
      <c r="U510" s="1503"/>
      <c r="V510" s="972"/>
      <c r="W510" s="972"/>
      <c r="X510" s="972"/>
      <c r="Y510" s="972"/>
      <c r="Z510" s="972"/>
      <c r="AA510" s="972"/>
      <c r="AB510" s="972"/>
      <c r="AC510" s="972"/>
      <c r="AD510" s="972"/>
      <c r="AE510" s="969"/>
      <c r="AF510" s="969"/>
      <c r="AG510" s="969"/>
      <c r="AH510" s="952">
        <f t="shared" si="7"/>
        <v>0</v>
      </c>
    </row>
    <row r="511" spans="1:34" ht="16.149999999999999" customHeight="1">
      <c r="A511" s="1789"/>
      <c r="B511" s="1789"/>
      <c r="C511" s="1506" t="s">
        <v>4448</v>
      </c>
      <c r="D511" s="1512"/>
      <c r="E511" s="1512"/>
      <c r="F511" s="1502"/>
      <c r="G511" s="1502"/>
      <c r="H511" s="1502"/>
      <c r="I511" s="1502"/>
      <c r="J511" s="1502"/>
      <c r="K511" s="1502"/>
      <c r="L511" s="1502"/>
      <c r="M511" s="1502"/>
      <c r="N511" s="1502"/>
      <c r="O511" s="1503"/>
      <c r="P511" s="1502"/>
      <c r="Q511" s="1512"/>
      <c r="R511" s="1502"/>
      <c r="S511" s="1502"/>
      <c r="T511" s="1502"/>
      <c r="U511" s="1503"/>
      <c r="V511" s="972"/>
      <c r="W511" s="972"/>
      <c r="X511" s="972"/>
      <c r="Y511" s="972"/>
      <c r="Z511" s="972"/>
      <c r="AA511" s="972"/>
      <c r="AB511" s="972"/>
      <c r="AC511" s="972"/>
      <c r="AD511" s="972"/>
      <c r="AE511" s="969"/>
      <c r="AF511" s="969"/>
      <c r="AG511" s="969"/>
      <c r="AH511" s="952">
        <f t="shared" si="7"/>
        <v>0</v>
      </c>
    </row>
    <row r="512" spans="1:34" ht="16.149999999999999" customHeight="1">
      <c r="A512" s="1789"/>
      <c r="B512" s="1789"/>
      <c r="C512" s="1506" t="s">
        <v>4449</v>
      </c>
      <c r="D512" s="1512"/>
      <c r="E512" s="1512"/>
      <c r="F512" s="1502"/>
      <c r="G512" s="1502"/>
      <c r="H512" s="1502"/>
      <c r="I512" s="1502"/>
      <c r="J512" s="1502"/>
      <c r="K512" s="1502"/>
      <c r="L512" s="1502"/>
      <c r="M512" s="1502"/>
      <c r="N512" s="1502"/>
      <c r="O512" s="1503"/>
      <c r="P512" s="1502"/>
      <c r="Q512" s="1512"/>
      <c r="R512" s="1502"/>
      <c r="S512" s="1502"/>
      <c r="T512" s="1502"/>
      <c r="U512" s="1503"/>
      <c r="V512" s="972"/>
      <c r="W512" s="972"/>
      <c r="X512" s="972"/>
      <c r="Y512" s="972"/>
      <c r="Z512" s="972"/>
      <c r="AA512" s="972"/>
      <c r="AB512" s="972"/>
      <c r="AC512" s="972"/>
      <c r="AD512" s="972"/>
      <c r="AE512" s="969"/>
      <c r="AF512" s="969"/>
      <c r="AG512" s="969"/>
      <c r="AH512" s="952">
        <f t="shared" si="7"/>
        <v>0</v>
      </c>
    </row>
    <row r="513" spans="1:34" ht="16.149999999999999" customHeight="1">
      <c r="A513" s="1789"/>
      <c r="B513" s="1789"/>
      <c r="C513" s="1506" t="s">
        <v>4457</v>
      </c>
      <c r="D513" s="1512"/>
      <c r="E513" s="1512"/>
      <c r="F513" s="1502"/>
      <c r="G513" s="1502"/>
      <c r="H513" s="1502"/>
      <c r="I513" s="1502"/>
      <c r="J513" s="1502"/>
      <c r="K513" s="1502"/>
      <c r="L513" s="1502"/>
      <c r="M513" s="1502"/>
      <c r="N513" s="1502"/>
      <c r="O513" s="1503"/>
      <c r="P513" s="1502"/>
      <c r="Q513" s="1512"/>
      <c r="R513" s="1502"/>
      <c r="S513" s="1502"/>
      <c r="T513" s="1502"/>
      <c r="U513" s="1503"/>
      <c r="V513" s="972"/>
      <c r="W513" s="972"/>
      <c r="X513" s="972"/>
      <c r="Y513" s="972"/>
      <c r="Z513" s="972"/>
      <c r="AA513" s="972"/>
      <c r="AB513" s="972"/>
      <c r="AC513" s="972"/>
      <c r="AD513" s="972"/>
      <c r="AE513" s="969"/>
      <c r="AF513" s="969"/>
      <c r="AG513" s="969"/>
      <c r="AH513" s="952">
        <f t="shared" si="7"/>
        <v>0</v>
      </c>
    </row>
    <row r="514" spans="1:34" ht="16.149999999999999" customHeight="1">
      <c r="A514" s="1794"/>
      <c r="B514" s="1794"/>
      <c r="C514" s="1510" t="s">
        <v>4458</v>
      </c>
      <c r="D514" s="1512"/>
      <c r="E514" s="1512"/>
      <c r="F514" s="1502"/>
      <c r="G514" s="1502"/>
      <c r="H514" s="1502"/>
      <c r="I514" s="1502"/>
      <c r="J514" s="1502"/>
      <c r="K514" s="1502"/>
      <c r="L514" s="1502"/>
      <c r="M514" s="1502"/>
      <c r="N514" s="1502"/>
      <c r="O514" s="1503"/>
      <c r="P514" s="1502"/>
      <c r="Q514" s="1512"/>
      <c r="R514" s="1502"/>
      <c r="S514" s="1502"/>
      <c r="T514" s="1502"/>
      <c r="U514" s="1503"/>
      <c r="V514" s="972"/>
      <c r="W514" s="972"/>
      <c r="X514" s="972"/>
      <c r="Y514" s="972"/>
      <c r="Z514" s="972"/>
      <c r="AA514" s="972"/>
      <c r="AB514" s="972"/>
      <c r="AC514" s="972"/>
      <c r="AD514" s="972"/>
      <c r="AE514" s="969"/>
      <c r="AF514" s="969"/>
      <c r="AG514" s="969"/>
      <c r="AH514" s="952">
        <f t="shared" si="7"/>
        <v>0</v>
      </c>
    </row>
    <row r="515" spans="1:34" ht="16.149999999999999" customHeight="1">
      <c r="A515" s="1788" t="s">
        <v>4678</v>
      </c>
      <c r="B515" s="1788" t="s">
        <v>4679</v>
      </c>
      <c r="C515" s="1250" t="s">
        <v>4145</v>
      </c>
      <c r="D515" s="1512"/>
      <c r="E515" s="1512"/>
      <c r="F515" s="1502"/>
      <c r="G515" s="1502"/>
      <c r="H515" s="1502"/>
      <c r="I515" s="1502"/>
      <c r="J515" s="1502"/>
      <c r="K515" s="1502"/>
      <c r="L515" s="1502"/>
      <c r="M515" s="1502"/>
      <c r="N515" s="1502"/>
      <c r="O515" s="1503"/>
      <c r="P515" s="1502"/>
      <c r="Q515" s="1512"/>
      <c r="R515" s="1502"/>
      <c r="S515" s="1502"/>
      <c r="T515" s="1502"/>
      <c r="U515" s="1503"/>
      <c r="V515" s="972"/>
      <c r="W515" s="972"/>
      <c r="X515" s="972"/>
      <c r="Y515" s="972"/>
      <c r="Z515" s="972"/>
      <c r="AA515" s="972"/>
      <c r="AB515" s="972"/>
      <c r="AC515" s="972"/>
      <c r="AD515" s="972"/>
      <c r="AE515" s="969"/>
      <c r="AF515" s="969"/>
      <c r="AG515" s="969"/>
      <c r="AH515" s="952">
        <f t="shared" ref="AH515:AH578" si="8">COUNTA(D515:AG515)</f>
        <v>0</v>
      </c>
    </row>
    <row r="516" spans="1:34" ht="16.149999999999999" customHeight="1">
      <c r="A516" s="1789"/>
      <c r="B516" s="1789"/>
      <c r="C516" s="1506" t="s">
        <v>3801</v>
      </c>
      <c r="D516" s="1512"/>
      <c r="E516" s="1512"/>
      <c r="F516" s="1502"/>
      <c r="G516" s="1502"/>
      <c r="H516" s="1502"/>
      <c r="I516" s="1502"/>
      <c r="J516" s="1502"/>
      <c r="K516" s="1502"/>
      <c r="L516" s="1502"/>
      <c r="M516" s="1502"/>
      <c r="N516" s="1502"/>
      <c r="O516" s="1503"/>
      <c r="P516" s="1502"/>
      <c r="Q516" s="1512"/>
      <c r="R516" s="1502"/>
      <c r="S516" s="1502"/>
      <c r="T516" s="1502"/>
      <c r="U516" s="1503"/>
      <c r="V516" s="972"/>
      <c r="W516" s="972"/>
      <c r="X516" s="972"/>
      <c r="Y516" s="972"/>
      <c r="Z516" s="972"/>
      <c r="AA516" s="972"/>
      <c r="AB516" s="972"/>
      <c r="AC516" s="972"/>
      <c r="AD516" s="972"/>
      <c r="AE516" s="969"/>
      <c r="AF516" s="969"/>
      <c r="AG516" s="969"/>
      <c r="AH516" s="952">
        <f t="shared" si="8"/>
        <v>0</v>
      </c>
    </row>
    <row r="517" spans="1:34" ht="16.149999999999999" customHeight="1">
      <c r="A517" s="1789"/>
      <c r="B517" s="1789"/>
      <c r="C517" s="1506" t="s">
        <v>3802</v>
      </c>
      <c r="D517" s="1512"/>
      <c r="E517" s="1512"/>
      <c r="F517" s="1502"/>
      <c r="G517" s="1502"/>
      <c r="H517" s="1502"/>
      <c r="I517" s="1502"/>
      <c r="J517" s="1502"/>
      <c r="K517" s="1502"/>
      <c r="L517" s="1502"/>
      <c r="M517" s="1502"/>
      <c r="N517" s="1502"/>
      <c r="O517" s="1503"/>
      <c r="P517" s="1502"/>
      <c r="Q517" s="1512"/>
      <c r="R517" s="1502"/>
      <c r="S517" s="1502"/>
      <c r="T517" s="1502"/>
      <c r="U517" s="1503"/>
      <c r="V517" s="972"/>
      <c r="W517" s="972"/>
      <c r="X517" s="972"/>
      <c r="Y517" s="972"/>
      <c r="Z517" s="972"/>
      <c r="AA517" s="972"/>
      <c r="AB517" s="972"/>
      <c r="AC517" s="972"/>
      <c r="AD517" s="972"/>
      <c r="AE517" s="969"/>
      <c r="AF517" s="969"/>
      <c r="AG517" s="969"/>
      <c r="AH517" s="952">
        <f t="shared" si="8"/>
        <v>0</v>
      </c>
    </row>
    <row r="518" spans="1:34" ht="16.149999999999999" customHeight="1">
      <c r="A518" s="1789"/>
      <c r="B518" s="1789"/>
      <c r="C518" s="1506" t="s">
        <v>4446</v>
      </c>
      <c r="D518" s="1512"/>
      <c r="E518" s="1512"/>
      <c r="F518" s="1502"/>
      <c r="G518" s="1502"/>
      <c r="H518" s="1502"/>
      <c r="I518" s="1502"/>
      <c r="J518" s="1502"/>
      <c r="K518" s="1502"/>
      <c r="L518" s="1502"/>
      <c r="M518" s="1502"/>
      <c r="N518" s="1502"/>
      <c r="O518" s="1503"/>
      <c r="P518" s="1502"/>
      <c r="Q518" s="1512"/>
      <c r="R518" s="1502"/>
      <c r="S518" s="1502"/>
      <c r="T518" s="1502"/>
      <c r="U518" s="1503"/>
      <c r="V518" s="972"/>
      <c r="W518" s="972"/>
      <c r="X518" s="972"/>
      <c r="Y518" s="972"/>
      <c r="Z518" s="972"/>
      <c r="AA518" s="972"/>
      <c r="AB518" s="972"/>
      <c r="AC518" s="972"/>
      <c r="AD518" s="972"/>
      <c r="AE518" s="969"/>
      <c r="AF518" s="969"/>
      <c r="AG518" s="969"/>
      <c r="AH518" s="952">
        <f t="shared" si="8"/>
        <v>0</v>
      </c>
    </row>
    <row r="519" spans="1:34" ht="16.149999999999999" customHeight="1">
      <c r="A519" s="1789"/>
      <c r="B519" s="1789"/>
      <c r="C519" s="1506" t="s">
        <v>4447</v>
      </c>
      <c r="D519" s="1512"/>
      <c r="E519" s="1512"/>
      <c r="F519" s="1502"/>
      <c r="G519" s="1502"/>
      <c r="H519" s="1502"/>
      <c r="I519" s="1502"/>
      <c r="J519" s="1502"/>
      <c r="K519" s="1502"/>
      <c r="L519" s="1502"/>
      <c r="M519" s="1502"/>
      <c r="N519" s="1502"/>
      <c r="O519" s="1503"/>
      <c r="P519" s="1502"/>
      <c r="Q519" s="1512"/>
      <c r="R519" s="1502"/>
      <c r="S519" s="1502"/>
      <c r="T519" s="1502"/>
      <c r="U519" s="1503"/>
      <c r="V519" s="972"/>
      <c r="W519" s="972"/>
      <c r="X519" s="972"/>
      <c r="Y519" s="972"/>
      <c r="Z519" s="972"/>
      <c r="AA519" s="972"/>
      <c r="AB519" s="972"/>
      <c r="AC519" s="972"/>
      <c r="AD519" s="972"/>
      <c r="AE519" s="969"/>
      <c r="AF519" s="969"/>
      <c r="AG519" s="969"/>
      <c r="AH519" s="952">
        <f t="shared" si="8"/>
        <v>0</v>
      </c>
    </row>
    <row r="520" spans="1:34" ht="16.149999999999999" customHeight="1">
      <c r="A520" s="1789"/>
      <c r="B520" s="1789"/>
      <c r="C520" s="1506" t="s">
        <v>4448</v>
      </c>
      <c r="D520" s="1512"/>
      <c r="E520" s="1512"/>
      <c r="F520" s="1502"/>
      <c r="G520" s="1502"/>
      <c r="H520" s="1502"/>
      <c r="I520" s="1502"/>
      <c r="J520" s="1502"/>
      <c r="K520" s="1502"/>
      <c r="L520" s="1502"/>
      <c r="M520" s="1502"/>
      <c r="N520" s="1502"/>
      <c r="O520" s="1503"/>
      <c r="P520" s="1502"/>
      <c r="Q520" s="1512"/>
      <c r="R520" s="1502"/>
      <c r="S520" s="1502"/>
      <c r="T520" s="1502"/>
      <c r="U520" s="1503"/>
      <c r="V520" s="972"/>
      <c r="W520" s="972"/>
      <c r="X520" s="972"/>
      <c r="Y520" s="972"/>
      <c r="Z520" s="972"/>
      <c r="AA520" s="972"/>
      <c r="AB520" s="972"/>
      <c r="AC520" s="972"/>
      <c r="AD520" s="972"/>
      <c r="AE520" s="969"/>
      <c r="AF520" s="969"/>
      <c r="AG520" s="969"/>
      <c r="AH520" s="952">
        <f t="shared" si="8"/>
        <v>0</v>
      </c>
    </row>
    <row r="521" spans="1:34" ht="16.149999999999999" customHeight="1">
      <c r="A521" s="1789"/>
      <c r="B521" s="1789"/>
      <c r="C521" s="1506" t="s">
        <v>4449</v>
      </c>
      <c r="D521" s="1512"/>
      <c r="E521" s="1512"/>
      <c r="F521" s="1502"/>
      <c r="G521" s="1502"/>
      <c r="H521" s="1502"/>
      <c r="I521" s="1502"/>
      <c r="J521" s="1502"/>
      <c r="K521" s="1502"/>
      <c r="L521" s="1502"/>
      <c r="M521" s="1502"/>
      <c r="N521" s="1502"/>
      <c r="O521" s="1503"/>
      <c r="P521" s="1502"/>
      <c r="Q521" s="1512"/>
      <c r="R521" s="1502"/>
      <c r="S521" s="1502"/>
      <c r="T521" s="1502"/>
      <c r="U521" s="1503"/>
      <c r="V521" s="972"/>
      <c r="W521" s="972"/>
      <c r="X521" s="972"/>
      <c r="Y521" s="972"/>
      <c r="Z521" s="972"/>
      <c r="AA521" s="972"/>
      <c r="AB521" s="972"/>
      <c r="AC521" s="972"/>
      <c r="AD521" s="972"/>
      <c r="AE521" s="969"/>
      <c r="AF521" s="969"/>
      <c r="AG521" s="969"/>
      <c r="AH521" s="952">
        <f t="shared" si="8"/>
        <v>0</v>
      </c>
    </row>
    <row r="522" spans="1:34" ht="16.149999999999999" customHeight="1">
      <c r="A522" s="1789"/>
      <c r="B522" s="1789"/>
      <c r="C522" s="1506" t="s">
        <v>4457</v>
      </c>
      <c r="D522" s="1512"/>
      <c r="E522" s="1512"/>
      <c r="F522" s="1502"/>
      <c r="G522" s="1502"/>
      <c r="H522" s="1502"/>
      <c r="I522" s="1502"/>
      <c r="J522" s="1502"/>
      <c r="K522" s="1502"/>
      <c r="L522" s="1502"/>
      <c r="M522" s="1502"/>
      <c r="N522" s="1502"/>
      <c r="O522" s="1503"/>
      <c r="P522" s="1502"/>
      <c r="Q522" s="1512"/>
      <c r="R522" s="1502"/>
      <c r="S522" s="1502"/>
      <c r="T522" s="1502"/>
      <c r="U522" s="1503"/>
      <c r="V522" s="972"/>
      <c r="W522" s="972"/>
      <c r="X522" s="972"/>
      <c r="Y522" s="972"/>
      <c r="Z522" s="972"/>
      <c r="AA522" s="972"/>
      <c r="AB522" s="972"/>
      <c r="AC522" s="972"/>
      <c r="AD522" s="972"/>
      <c r="AE522" s="969"/>
      <c r="AF522" s="969"/>
      <c r="AG522" s="969"/>
      <c r="AH522" s="952">
        <f t="shared" si="8"/>
        <v>0</v>
      </c>
    </row>
    <row r="523" spans="1:34" ht="16.149999999999999" customHeight="1">
      <c r="A523" s="1789"/>
      <c r="B523" s="1794"/>
      <c r="C523" s="1510" t="s">
        <v>4458</v>
      </c>
      <c r="D523" s="1512"/>
      <c r="E523" s="1512"/>
      <c r="F523" s="1502"/>
      <c r="G523" s="1502"/>
      <c r="H523" s="1502"/>
      <c r="I523" s="1502"/>
      <c r="J523" s="1502"/>
      <c r="K523" s="1502"/>
      <c r="L523" s="1502"/>
      <c r="M523" s="1502"/>
      <c r="N523" s="1502"/>
      <c r="O523" s="1503"/>
      <c r="P523" s="1502"/>
      <c r="Q523" s="1512"/>
      <c r="R523" s="1502"/>
      <c r="S523" s="1502"/>
      <c r="T523" s="1502"/>
      <c r="U523" s="1503"/>
      <c r="V523" s="972"/>
      <c r="W523" s="972"/>
      <c r="X523" s="972"/>
      <c r="Y523" s="972"/>
      <c r="Z523" s="972"/>
      <c r="AA523" s="972"/>
      <c r="AB523" s="972"/>
      <c r="AC523" s="972"/>
      <c r="AD523" s="972"/>
      <c r="AE523" s="969"/>
      <c r="AF523" s="969"/>
      <c r="AG523" s="969"/>
      <c r="AH523" s="952">
        <f t="shared" si="8"/>
        <v>0</v>
      </c>
    </row>
    <row r="524" spans="1:34" ht="16.899999999999999" customHeight="1">
      <c r="A524" s="1789"/>
      <c r="B524" s="1788" t="s">
        <v>4680</v>
      </c>
      <c r="C524" s="1250" t="s">
        <v>4145</v>
      </c>
      <c r="D524" s="1531" t="s">
        <v>4593</v>
      </c>
      <c r="E524" s="1531" t="s">
        <v>4594</v>
      </c>
      <c r="F524" s="1531" t="s">
        <v>4595</v>
      </c>
      <c r="G524" s="1531" t="s">
        <v>4681</v>
      </c>
      <c r="H524" s="1532" t="s">
        <v>4682</v>
      </c>
      <c r="I524" s="1531" t="s">
        <v>4683</v>
      </c>
      <c r="J524" s="1531" t="s">
        <v>4684</v>
      </c>
      <c r="K524" s="1531" t="s">
        <v>4685</v>
      </c>
      <c r="L524" s="1531" t="s">
        <v>4686</v>
      </c>
      <c r="M524" s="1531" t="s">
        <v>4687</v>
      </c>
      <c r="N524" s="1533" t="s">
        <v>4688</v>
      </c>
      <c r="O524" s="1531" t="s">
        <v>4689</v>
      </c>
      <c r="P524" s="1531" t="s">
        <v>4690</v>
      </c>
      <c r="Q524" s="1531" t="s">
        <v>4691</v>
      </c>
      <c r="R524" s="1531" t="s">
        <v>4692</v>
      </c>
      <c r="S524" s="1531" t="s">
        <v>4693</v>
      </c>
      <c r="T524" s="1531" t="s">
        <v>4694</v>
      </c>
      <c r="U524" s="1531" t="s">
        <v>4695</v>
      </c>
      <c r="V524" s="972"/>
      <c r="W524" s="972"/>
      <c r="X524" s="972"/>
      <c r="Y524" s="972"/>
      <c r="Z524" s="972"/>
      <c r="AA524" s="972"/>
      <c r="AB524" s="972"/>
      <c r="AC524" s="972"/>
      <c r="AD524" s="972"/>
      <c r="AE524" s="969"/>
      <c r="AF524" s="969"/>
      <c r="AG524" s="969"/>
      <c r="AH524" s="952">
        <f t="shared" si="8"/>
        <v>18</v>
      </c>
    </row>
    <row r="525" spans="1:34" ht="16.899999999999999" customHeight="1">
      <c r="A525" s="1789"/>
      <c r="B525" s="1789"/>
      <c r="C525" s="1506" t="s">
        <v>3801</v>
      </c>
      <c r="D525" s="1531" t="s">
        <v>4593</v>
      </c>
      <c r="E525" s="1531" t="s">
        <v>4594</v>
      </c>
      <c r="F525" s="1531" t="s">
        <v>4595</v>
      </c>
      <c r="G525" s="1531" t="s">
        <v>4681</v>
      </c>
      <c r="H525" s="1532" t="s">
        <v>4682</v>
      </c>
      <c r="I525" s="1531" t="s">
        <v>4683</v>
      </c>
      <c r="J525" s="1531" t="s">
        <v>4684</v>
      </c>
      <c r="K525" s="1531" t="s">
        <v>4685</v>
      </c>
      <c r="L525" s="1531" t="s">
        <v>4686</v>
      </c>
      <c r="M525" s="1531" t="s">
        <v>4687</v>
      </c>
      <c r="N525" s="1533" t="s">
        <v>4688</v>
      </c>
      <c r="O525" s="1531" t="s">
        <v>4689</v>
      </c>
      <c r="P525" s="1531" t="s">
        <v>4690</v>
      </c>
      <c r="Q525" s="1531" t="s">
        <v>4691</v>
      </c>
      <c r="R525" s="1531" t="s">
        <v>4692</v>
      </c>
      <c r="S525" s="1531" t="s">
        <v>4693</v>
      </c>
      <c r="T525" s="1531" t="s">
        <v>4694</v>
      </c>
      <c r="U525" s="1531" t="s">
        <v>4695</v>
      </c>
      <c r="V525" s="972"/>
      <c r="W525" s="972"/>
      <c r="X525" s="972"/>
      <c r="Y525" s="972"/>
      <c r="Z525" s="972"/>
      <c r="AA525" s="972"/>
      <c r="AB525" s="972"/>
      <c r="AC525" s="972"/>
      <c r="AD525" s="972"/>
      <c r="AE525" s="969"/>
      <c r="AF525" s="969"/>
      <c r="AG525" s="969"/>
      <c r="AH525" s="952">
        <f t="shared" si="8"/>
        <v>18</v>
      </c>
    </row>
    <row r="526" spans="1:34" ht="16.899999999999999" customHeight="1">
      <c r="A526" s="1789"/>
      <c r="B526" s="1789"/>
      <c r="C526" s="1506" t="s">
        <v>3802</v>
      </c>
      <c r="D526" s="1531" t="s">
        <v>4593</v>
      </c>
      <c r="E526" s="1531" t="s">
        <v>4594</v>
      </c>
      <c r="F526" s="1531" t="s">
        <v>4595</v>
      </c>
      <c r="G526" s="1531" t="s">
        <v>4681</v>
      </c>
      <c r="H526" s="1532" t="s">
        <v>4682</v>
      </c>
      <c r="I526" s="1531" t="s">
        <v>4683</v>
      </c>
      <c r="J526" s="1531" t="s">
        <v>4684</v>
      </c>
      <c r="K526" s="1531" t="s">
        <v>4685</v>
      </c>
      <c r="L526" s="1531" t="s">
        <v>4686</v>
      </c>
      <c r="M526" s="1531" t="s">
        <v>4687</v>
      </c>
      <c r="N526" s="1533" t="s">
        <v>4688</v>
      </c>
      <c r="O526" s="1531" t="s">
        <v>4689</v>
      </c>
      <c r="P526" s="1531" t="s">
        <v>4690</v>
      </c>
      <c r="Q526" s="1531" t="s">
        <v>4691</v>
      </c>
      <c r="R526" s="1531" t="s">
        <v>4692</v>
      </c>
      <c r="S526" s="1531" t="s">
        <v>4693</v>
      </c>
      <c r="T526" s="1531" t="s">
        <v>4694</v>
      </c>
      <c r="U526" s="1531" t="s">
        <v>4695</v>
      </c>
      <c r="V526" s="972"/>
      <c r="W526" s="972"/>
      <c r="X526" s="972"/>
      <c r="Y526" s="972"/>
      <c r="Z526" s="972"/>
      <c r="AA526" s="972"/>
      <c r="AB526" s="972"/>
      <c r="AC526" s="972"/>
      <c r="AD526" s="972"/>
      <c r="AE526" s="969"/>
      <c r="AF526" s="969"/>
      <c r="AG526" s="969"/>
      <c r="AH526" s="952">
        <f t="shared" si="8"/>
        <v>18</v>
      </c>
    </row>
    <row r="527" spans="1:34" ht="16.899999999999999" customHeight="1">
      <c r="A527" s="1789"/>
      <c r="B527" s="1789"/>
      <c r="C527" s="1506" t="s">
        <v>4446</v>
      </c>
      <c r="D527" s="1531" t="s">
        <v>4593</v>
      </c>
      <c r="E527" s="1531" t="s">
        <v>4594</v>
      </c>
      <c r="F527" s="1531" t="s">
        <v>4595</v>
      </c>
      <c r="G527" s="1531" t="s">
        <v>4681</v>
      </c>
      <c r="H527" s="1532" t="s">
        <v>4682</v>
      </c>
      <c r="I527" s="1531" t="s">
        <v>4683</v>
      </c>
      <c r="J527" s="1531" t="s">
        <v>4684</v>
      </c>
      <c r="K527" s="1531" t="s">
        <v>4685</v>
      </c>
      <c r="L527" s="1531" t="s">
        <v>4686</v>
      </c>
      <c r="M527" s="1531" t="s">
        <v>4687</v>
      </c>
      <c r="N527" s="1533" t="s">
        <v>4688</v>
      </c>
      <c r="O527" s="1531" t="s">
        <v>4689</v>
      </c>
      <c r="P527" s="1531" t="s">
        <v>4690</v>
      </c>
      <c r="Q527" s="1531" t="s">
        <v>4691</v>
      </c>
      <c r="R527" s="1531" t="s">
        <v>4692</v>
      </c>
      <c r="S527" s="1531" t="s">
        <v>4693</v>
      </c>
      <c r="T527" s="1531" t="s">
        <v>4694</v>
      </c>
      <c r="U527" s="1531" t="s">
        <v>4695</v>
      </c>
      <c r="V527" s="972"/>
      <c r="W527" s="972"/>
      <c r="X527" s="972"/>
      <c r="Y527" s="972"/>
      <c r="Z527" s="972"/>
      <c r="AA527" s="972"/>
      <c r="AB527" s="972"/>
      <c r="AC527" s="972"/>
      <c r="AD527" s="972"/>
      <c r="AE527" s="969"/>
      <c r="AF527" s="969"/>
      <c r="AG527" s="969"/>
      <c r="AH527" s="952">
        <f t="shared" si="8"/>
        <v>18</v>
      </c>
    </row>
    <row r="528" spans="1:34" ht="16.899999999999999" customHeight="1">
      <c r="A528" s="1789"/>
      <c r="B528" s="1789"/>
      <c r="C528" s="1506" t="s">
        <v>4447</v>
      </c>
      <c r="D528" s="1531" t="s">
        <v>4593</v>
      </c>
      <c r="E528" s="1531" t="s">
        <v>4594</v>
      </c>
      <c r="F528" s="1531" t="s">
        <v>4595</v>
      </c>
      <c r="G528" s="1531" t="s">
        <v>4681</v>
      </c>
      <c r="H528" s="1532" t="s">
        <v>4682</v>
      </c>
      <c r="I528" s="1531" t="s">
        <v>4683</v>
      </c>
      <c r="J528" s="1531" t="s">
        <v>4684</v>
      </c>
      <c r="K528" s="1531" t="s">
        <v>4685</v>
      </c>
      <c r="L528" s="1531" t="s">
        <v>4686</v>
      </c>
      <c r="M528" s="1531" t="s">
        <v>4687</v>
      </c>
      <c r="N528" s="1533" t="s">
        <v>4688</v>
      </c>
      <c r="O528" s="1531" t="s">
        <v>4689</v>
      </c>
      <c r="P528" s="1531" t="s">
        <v>4690</v>
      </c>
      <c r="Q528" s="1531" t="s">
        <v>4691</v>
      </c>
      <c r="R528" s="1531" t="s">
        <v>4692</v>
      </c>
      <c r="S528" s="1531" t="s">
        <v>4693</v>
      </c>
      <c r="T528" s="1531" t="s">
        <v>4694</v>
      </c>
      <c r="U528" s="1531" t="s">
        <v>4695</v>
      </c>
      <c r="V528" s="972"/>
      <c r="W528" s="972"/>
      <c r="X528" s="972"/>
      <c r="Y528" s="972"/>
      <c r="Z528" s="972"/>
      <c r="AA528" s="972"/>
      <c r="AB528" s="972"/>
      <c r="AC528" s="972"/>
      <c r="AD528" s="972"/>
      <c r="AE528" s="969"/>
      <c r="AF528" s="969"/>
      <c r="AG528" s="969"/>
      <c r="AH528" s="952">
        <f t="shared" si="8"/>
        <v>18</v>
      </c>
    </row>
    <row r="529" spans="1:34" ht="16.899999999999999" customHeight="1">
      <c r="A529" s="1789"/>
      <c r="B529" s="1789"/>
      <c r="C529" s="1506" t="s">
        <v>4448</v>
      </c>
      <c r="D529" s="1531"/>
      <c r="E529" s="1531"/>
      <c r="F529" s="1531"/>
      <c r="G529" s="1531"/>
      <c r="H529" s="1532"/>
      <c r="I529" s="1531"/>
      <c r="J529" s="1531"/>
      <c r="K529" s="1531"/>
      <c r="L529" s="1531"/>
      <c r="M529" s="1531"/>
      <c r="N529" s="1533"/>
      <c r="O529" s="1531"/>
      <c r="P529" s="1531"/>
      <c r="Q529" s="1531"/>
      <c r="R529" s="1531"/>
      <c r="S529" s="1531"/>
      <c r="T529" s="1531"/>
      <c r="U529" s="1531"/>
      <c r="V529" s="972"/>
      <c r="W529" s="972"/>
      <c r="X529" s="972"/>
      <c r="Y529" s="972"/>
      <c r="Z529" s="972"/>
      <c r="AA529" s="972"/>
      <c r="AB529" s="972"/>
      <c r="AC529" s="972"/>
      <c r="AD529" s="972"/>
      <c r="AE529" s="969"/>
      <c r="AF529" s="969"/>
      <c r="AG529" s="969"/>
      <c r="AH529" s="952">
        <f t="shared" si="8"/>
        <v>0</v>
      </c>
    </row>
    <row r="530" spans="1:34" ht="16.899999999999999" customHeight="1">
      <c r="A530" s="1789"/>
      <c r="B530" s="1789"/>
      <c r="C530" s="1506" t="s">
        <v>4449</v>
      </c>
      <c r="D530" s="1531" t="s">
        <v>4593</v>
      </c>
      <c r="E530" s="1531" t="s">
        <v>4594</v>
      </c>
      <c r="F530" s="1531" t="s">
        <v>4595</v>
      </c>
      <c r="G530" s="1531" t="s">
        <v>4681</v>
      </c>
      <c r="H530" s="1532" t="s">
        <v>4682</v>
      </c>
      <c r="I530" s="1531" t="s">
        <v>4683</v>
      </c>
      <c r="J530" s="1531" t="s">
        <v>4684</v>
      </c>
      <c r="K530" s="1531" t="s">
        <v>4685</v>
      </c>
      <c r="L530" s="1531" t="s">
        <v>4686</v>
      </c>
      <c r="M530" s="1531" t="s">
        <v>4687</v>
      </c>
      <c r="N530" s="1533" t="s">
        <v>4688</v>
      </c>
      <c r="O530" s="1531" t="s">
        <v>4689</v>
      </c>
      <c r="P530" s="1531" t="s">
        <v>4690</v>
      </c>
      <c r="Q530" s="1531" t="s">
        <v>4691</v>
      </c>
      <c r="R530" s="1531" t="s">
        <v>4692</v>
      </c>
      <c r="S530" s="1531" t="s">
        <v>4693</v>
      </c>
      <c r="T530" s="1531" t="s">
        <v>4694</v>
      </c>
      <c r="U530" s="1531" t="s">
        <v>4695</v>
      </c>
      <c r="V530" s="972"/>
      <c r="W530" s="972"/>
      <c r="X530" s="972"/>
      <c r="Y530" s="972"/>
      <c r="Z530" s="972"/>
      <c r="AA530" s="972"/>
      <c r="AB530" s="972"/>
      <c r="AC530" s="972"/>
      <c r="AD530" s="972"/>
      <c r="AE530" s="969"/>
      <c r="AF530" s="969"/>
      <c r="AG530" s="969"/>
      <c r="AH530" s="952">
        <f t="shared" si="8"/>
        <v>18</v>
      </c>
    </row>
    <row r="531" spans="1:34" ht="16.899999999999999" customHeight="1">
      <c r="A531" s="1789"/>
      <c r="B531" s="1789"/>
      <c r="C531" s="1506" t="s">
        <v>4457</v>
      </c>
      <c r="D531" s="1531" t="s">
        <v>4593</v>
      </c>
      <c r="E531" s="1531" t="s">
        <v>4594</v>
      </c>
      <c r="F531" s="1531" t="s">
        <v>4595</v>
      </c>
      <c r="G531" s="1531" t="s">
        <v>4681</v>
      </c>
      <c r="H531" s="1532" t="s">
        <v>4682</v>
      </c>
      <c r="I531" s="1531" t="s">
        <v>4683</v>
      </c>
      <c r="J531" s="1531" t="s">
        <v>4684</v>
      </c>
      <c r="K531" s="1531" t="s">
        <v>4685</v>
      </c>
      <c r="L531" s="1531" t="s">
        <v>4686</v>
      </c>
      <c r="M531" s="1531" t="s">
        <v>4687</v>
      </c>
      <c r="N531" s="1533" t="s">
        <v>4688</v>
      </c>
      <c r="O531" s="1531" t="s">
        <v>4689</v>
      </c>
      <c r="P531" s="1531" t="s">
        <v>4690</v>
      </c>
      <c r="Q531" s="1531" t="s">
        <v>4691</v>
      </c>
      <c r="R531" s="1531" t="s">
        <v>4692</v>
      </c>
      <c r="S531" s="1531" t="s">
        <v>4693</v>
      </c>
      <c r="T531" s="1531" t="s">
        <v>4694</v>
      </c>
      <c r="U531" s="1531" t="s">
        <v>4695</v>
      </c>
      <c r="V531" s="972"/>
      <c r="W531" s="972"/>
      <c r="X531" s="972"/>
      <c r="Y531" s="972"/>
      <c r="Z531" s="972"/>
      <c r="AA531" s="972"/>
      <c r="AB531" s="972"/>
      <c r="AC531" s="972"/>
      <c r="AD531" s="972"/>
      <c r="AE531" s="969"/>
      <c r="AF531" s="969"/>
      <c r="AG531" s="969"/>
      <c r="AH531" s="952">
        <f t="shared" si="8"/>
        <v>18</v>
      </c>
    </row>
    <row r="532" spans="1:34" ht="16.899999999999999" customHeight="1">
      <c r="A532" s="1789"/>
      <c r="B532" s="1794"/>
      <c r="C532" s="1510" t="s">
        <v>4458</v>
      </c>
      <c r="D532" s="1531" t="s">
        <v>4593</v>
      </c>
      <c r="E532" s="1531" t="s">
        <v>4594</v>
      </c>
      <c r="F532" s="1531" t="s">
        <v>4595</v>
      </c>
      <c r="G532" s="1531" t="s">
        <v>4681</v>
      </c>
      <c r="H532" s="1532" t="s">
        <v>4682</v>
      </c>
      <c r="I532" s="1531" t="s">
        <v>4683</v>
      </c>
      <c r="J532" s="1531" t="s">
        <v>4684</v>
      </c>
      <c r="K532" s="1531" t="s">
        <v>4685</v>
      </c>
      <c r="L532" s="1531" t="s">
        <v>4686</v>
      </c>
      <c r="M532" s="1531" t="s">
        <v>4687</v>
      </c>
      <c r="N532" s="1533" t="s">
        <v>4688</v>
      </c>
      <c r="O532" s="1531" t="s">
        <v>4689</v>
      </c>
      <c r="P532" s="1531" t="s">
        <v>4690</v>
      </c>
      <c r="Q532" s="1531" t="s">
        <v>4691</v>
      </c>
      <c r="R532" s="1531" t="s">
        <v>4692</v>
      </c>
      <c r="S532" s="1531" t="s">
        <v>4693</v>
      </c>
      <c r="T532" s="1531" t="s">
        <v>4694</v>
      </c>
      <c r="U532" s="1531" t="s">
        <v>4695</v>
      </c>
      <c r="V532" s="972"/>
      <c r="W532" s="972"/>
      <c r="X532" s="972"/>
      <c r="Y532" s="972"/>
      <c r="Z532" s="972"/>
      <c r="AA532" s="972"/>
      <c r="AB532" s="972"/>
      <c r="AC532" s="972"/>
      <c r="AD532" s="972"/>
      <c r="AE532" s="969"/>
      <c r="AF532" s="969"/>
      <c r="AG532" s="969"/>
      <c r="AH532" s="952">
        <f t="shared" si="8"/>
        <v>18</v>
      </c>
    </row>
    <row r="533" spans="1:34" ht="16.149999999999999" customHeight="1">
      <c r="A533" s="1789"/>
      <c r="B533" s="1788" t="s">
        <v>4696</v>
      </c>
      <c r="C533" s="1250" t="s">
        <v>4145</v>
      </c>
      <c r="D533" s="1512"/>
      <c r="E533" s="1512"/>
      <c r="F533" s="1502"/>
      <c r="G533" s="1502"/>
      <c r="H533" s="1502"/>
      <c r="I533" s="1502"/>
      <c r="J533" s="1502"/>
      <c r="K533" s="1502"/>
      <c r="L533" s="1502"/>
      <c r="M533" s="1502"/>
      <c r="N533" s="1502"/>
      <c r="O533" s="1503"/>
      <c r="P533" s="1502"/>
      <c r="Q533" s="1512"/>
      <c r="R533" s="1502"/>
      <c r="S533" s="1502"/>
      <c r="T533" s="1502"/>
      <c r="U533" s="1503"/>
      <c r="V533" s="972"/>
      <c r="W533" s="972"/>
      <c r="X533" s="972"/>
      <c r="Y533" s="972"/>
      <c r="Z533" s="972"/>
      <c r="AA533" s="972"/>
      <c r="AB533" s="972"/>
      <c r="AC533" s="972"/>
      <c r="AD533" s="972"/>
      <c r="AE533" s="969"/>
      <c r="AF533" s="969"/>
      <c r="AG533" s="969"/>
      <c r="AH533" s="952">
        <f t="shared" si="8"/>
        <v>0</v>
      </c>
    </row>
    <row r="534" spans="1:34" ht="16.149999999999999" customHeight="1">
      <c r="A534" s="1789"/>
      <c r="B534" s="1789"/>
      <c r="C534" s="1506" t="s">
        <v>3801</v>
      </c>
      <c r="D534" s="1512"/>
      <c r="E534" s="1512"/>
      <c r="F534" s="1502"/>
      <c r="G534" s="1502"/>
      <c r="H534" s="1502"/>
      <c r="I534" s="1502"/>
      <c r="J534" s="1502"/>
      <c r="K534" s="1502"/>
      <c r="L534" s="1502"/>
      <c r="M534" s="1502"/>
      <c r="N534" s="1502"/>
      <c r="O534" s="1503"/>
      <c r="P534" s="1502"/>
      <c r="Q534" s="1512"/>
      <c r="R534" s="1502"/>
      <c r="S534" s="1502"/>
      <c r="T534" s="1502"/>
      <c r="U534" s="1503"/>
      <c r="V534" s="972"/>
      <c r="W534" s="972"/>
      <c r="X534" s="972"/>
      <c r="Y534" s="972"/>
      <c r="Z534" s="972"/>
      <c r="AA534" s="972"/>
      <c r="AB534" s="972"/>
      <c r="AC534" s="972"/>
      <c r="AD534" s="972"/>
      <c r="AE534" s="969"/>
      <c r="AF534" s="969"/>
      <c r="AG534" s="969"/>
      <c r="AH534" s="952">
        <f t="shared" si="8"/>
        <v>0</v>
      </c>
    </row>
    <row r="535" spans="1:34" ht="16.149999999999999" customHeight="1">
      <c r="A535" s="1789"/>
      <c r="B535" s="1789"/>
      <c r="C535" s="1506" t="s">
        <v>3802</v>
      </c>
      <c r="D535" s="1512"/>
      <c r="E535" s="1512"/>
      <c r="F535" s="1502"/>
      <c r="G535" s="1502"/>
      <c r="H535" s="1502"/>
      <c r="I535" s="1502"/>
      <c r="J535" s="1502"/>
      <c r="K535" s="1502"/>
      <c r="L535" s="1502"/>
      <c r="M535" s="1502"/>
      <c r="N535" s="1502"/>
      <c r="O535" s="1503"/>
      <c r="P535" s="1502"/>
      <c r="Q535" s="1512"/>
      <c r="R535" s="1502"/>
      <c r="S535" s="1502"/>
      <c r="T535" s="1502"/>
      <c r="U535" s="1503"/>
      <c r="V535" s="972"/>
      <c r="W535" s="972"/>
      <c r="X535" s="972"/>
      <c r="Y535" s="972"/>
      <c r="Z535" s="972"/>
      <c r="AA535" s="972"/>
      <c r="AB535" s="972"/>
      <c r="AC535" s="972"/>
      <c r="AD535" s="972"/>
      <c r="AE535" s="969"/>
      <c r="AF535" s="969"/>
      <c r="AG535" s="969"/>
      <c r="AH535" s="952">
        <f t="shared" si="8"/>
        <v>0</v>
      </c>
    </row>
    <row r="536" spans="1:34" ht="16.149999999999999" customHeight="1">
      <c r="A536" s="1789"/>
      <c r="B536" s="1789"/>
      <c r="C536" s="1506" t="s">
        <v>4446</v>
      </c>
      <c r="D536" s="1512"/>
      <c r="E536" s="1512"/>
      <c r="F536" s="1502"/>
      <c r="G536" s="1502"/>
      <c r="H536" s="1502"/>
      <c r="I536" s="1502"/>
      <c r="J536" s="1502"/>
      <c r="K536" s="1502"/>
      <c r="L536" s="1502"/>
      <c r="M536" s="1502"/>
      <c r="N536" s="1502"/>
      <c r="O536" s="1503"/>
      <c r="P536" s="1502"/>
      <c r="Q536" s="1512"/>
      <c r="R536" s="1502"/>
      <c r="S536" s="1502"/>
      <c r="T536" s="1502"/>
      <c r="U536" s="1503"/>
      <c r="V536" s="972"/>
      <c r="W536" s="972"/>
      <c r="X536" s="972"/>
      <c r="Y536" s="972"/>
      <c r="Z536" s="972"/>
      <c r="AA536" s="972"/>
      <c r="AB536" s="972"/>
      <c r="AC536" s="972"/>
      <c r="AD536" s="972"/>
      <c r="AE536" s="969"/>
      <c r="AF536" s="969"/>
      <c r="AG536" s="969"/>
      <c r="AH536" s="952">
        <f t="shared" si="8"/>
        <v>0</v>
      </c>
    </row>
    <row r="537" spans="1:34" ht="16.149999999999999" customHeight="1">
      <c r="A537" s="1789"/>
      <c r="B537" s="1789"/>
      <c r="C537" s="1506" t="s">
        <v>4447</v>
      </c>
      <c r="D537" s="1512"/>
      <c r="E537" s="1512"/>
      <c r="F537" s="1502"/>
      <c r="G537" s="1502"/>
      <c r="H537" s="1502"/>
      <c r="I537" s="1502"/>
      <c r="J537" s="1502"/>
      <c r="K537" s="1502"/>
      <c r="L537" s="1502"/>
      <c r="M537" s="1502"/>
      <c r="N537" s="1502"/>
      <c r="O537" s="1503"/>
      <c r="P537" s="1502"/>
      <c r="Q537" s="1512"/>
      <c r="R537" s="1502"/>
      <c r="S537" s="1502"/>
      <c r="T537" s="1502"/>
      <c r="U537" s="1503"/>
      <c r="V537" s="972"/>
      <c r="W537" s="972"/>
      <c r="X537" s="972"/>
      <c r="Y537" s="972"/>
      <c r="Z537" s="972"/>
      <c r="AA537" s="972"/>
      <c r="AB537" s="972"/>
      <c r="AC537" s="972"/>
      <c r="AD537" s="972"/>
      <c r="AE537" s="969"/>
      <c r="AF537" s="969"/>
      <c r="AG537" s="969"/>
      <c r="AH537" s="952">
        <f t="shared" si="8"/>
        <v>0</v>
      </c>
    </row>
    <row r="538" spans="1:34" ht="16.149999999999999" customHeight="1">
      <c r="A538" s="1789"/>
      <c r="B538" s="1789"/>
      <c r="C538" s="1506" t="s">
        <v>4448</v>
      </c>
      <c r="D538" s="1512"/>
      <c r="E538" s="1512"/>
      <c r="F538" s="1502"/>
      <c r="G538" s="1502"/>
      <c r="H538" s="1502"/>
      <c r="I538" s="1502"/>
      <c r="J538" s="1502"/>
      <c r="K538" s="1502"/>
      <c r="L538" s="1502"/>
      <c r="M538" s="1502"/>
      <c r="N538" s="1502"/>
      <c r="O538" s="1503"/>
      <c r="P538" s="1502"/>
      <c r="Q538" s="1512"/>
      <c r="R538" s="1502"/>
      <c r="S538" s="1502"/>
      <c r="T538" s="1502"/>
      <c r="U538" s="1503"/>
      <c r="V538" s="972"/>
      <c r="W538" s="972"/>
      <c r="X538" s="972"/>
      <c r="Y538" s="972"/>
      <c r="Z538" s="972"/>
      <c r="AA538" s="972"/>
      <c r="AB538" s="972"/>
      <c r="AC538" s="972"/>
      <c r="AD538" s="972"/>
      <c r="AE538" s="969"/>
      <c r="AF538" s="969"/>
      <c r="AG538" s="969"/>
      <c r="AH538" s="952">
        <f t="shared" si="8"/>
        <v>0</v>
      </c>
    </row>
    <row r="539" spans="1:34" ht="16.149999999999999" customHeight="1">
      <c r="A539" s="1789"/>
      <c r="B539" s="1789"/>
      <c r="C539" s="1506" t="s">
        <v>4449</v>
      </c>
      <c r="D539" s="1512"/>
      <c r="E539" s="1512"/>
      <c r="F539" s="1502"/>
      <c r="G539" s="1502"/>
      <c r="H539" s="1502"/>
      <c r="I539" s="1502"/>
      <c r="J539" s="1502"/>
      <c r="K539" s="1502"/>
      <c r="L539" s="1502"/>
      <c r="M539" s="1502"/>
      <c r="N539" s="1502"/>
      <c r="O539" s="1503"/>
      <c r="P539" s="1502"/>
      <c r="Q539" s="1512"/>
      <c r="R539" s="1502"/>
      <c r="S539" s="1502"/>
      <c r="T539" s="1502"/>
      <c r="U539" s="1503"/>
      <c r="V539" s="972"/>
      <c r="W539" s="972"/>
      <c r="X539" s="972"/>
      <c r="Y539" s="972"/>
      <c r="Z539" s="972"/>
      <c r="AA539" s="972"/>
      <c r="AB539" s="972"/>
      <c r="AC539" s="972"/>
      <c r="AD539" s="972"/>
      <c r="AE539" s="969"/>
      <c r="AF539" s="969"/>
      <c r="AG539" s="969"/>
      <c r="AH539" s="952">
        <f t="shared" si="8"/>
        <v>0</v>
      </c>
    </row>
    <row r="540" spans="1:34" ht="16.149999999999999" customHeight="1">
      <c r="A540" s="1789"/>
      <c r="B540" s="1789"/>
      <c r="C540" s="1506" t="s">
        <v>4457</v>
      </c>
      <c r="D540" s="1512"/>
      <c r="E540" s="1512"/>
      <c r="F540" s="1502"/>
      <c r="G540" s="1502"/>
      <c r="H540" s="1502"/>
      <c r="I540" s="1502"/>
      <c r="J540" s="1502"/>
      <c r="K540" s="1502"/>
      <c r="L540" s="1502"/>
      <c r="M540" s="1502"/>
      <c r="N540" s="1502"/>
      <c r="O540" s="1503"/>
      <c r="P540" s="1502"/>
      <c r="Q540" s="1512"/>
      <c r="R540" s="1502"/>
      <c r="S540" s="1502"/>
      <c r="T540" s="1502"/>
      <c r="U540" s="1503"/>
      <c r="V540" s="972"/>
      <c r="W540" s="972"/>
      <c r="X540" s="972"/>
      <c r="Y540" s="972"/>
      <c r="Z540" s="972"/>
      <c r="AA540" s="972"/>
      <c r="AB540" s="972"/>
      <c r="AC540" s="972"/>
      <c r="AD540" s="972"/>
      <c r="AE540" s="969"/>
      <c r="AF540" s="969"/>
      <c r="AG540" s="969"/>
      <c r="AH540" s="952">
        <f t="shared" si="8"/>
        <v>0</v>
      </c>
    </row>
    <row r="541" spans="1:34" ht="16.149999999999999" customHeight="1">
      <c r="A541" s="1789"/>
      <c r="B541" s="1794"/>
      <c r="C541" s="1510" t="s">
        <v>4458</v>
      </c>
      <c r="D541" s="1512"/>
      <c r="E541" s="1512"/>
      <c r="F541" s="1502"/>
      <c r="G541" s="1502"/>
      <c r="H541" s="1502"/>
      <c r="I541" s="1502"/>
      <c r="J541" s="1502"/>
      <c r="K541" s="1502"/>
      <c r="L541" s="1502"/>
      <c r="M541" s="1502"/>
      <c r="N541" s="1502"/>
      <c r="O541" s="1503"/>
      <c r="P541" s="1502"/>
      <c r="Q541" s="1512"/>
      <c r="R541" s="1502"/>
      <c r="S541" s="1502"/>
      <c r="T541" s="1502"/>
      <c r="U541" s="1503"/>
      <c r="V541" s="972"/>
      <c r="W541" s="972"/>
      <c r="X541" s="972"/>
      <c r="Y541" s="972"/>
      <c r="Z541" s="972"/>
      <c r="AA541" s="972"/>
      <c r="AB541" s="972"/>
      <c r="AC541" s="972"/>
      <c r="AD541" s="972"/>
      <c r="AE541" s="969"/>
      <c r="AF541" s="969"/>
      <c r="AG541" s="969"/>
      <c r="AH541" s="952">
        <f t="shared" si="8"/>
        <v>0</v>
      </c>
    </row>
    <row r="542" spans="1:34" ht="16.149999999999999" customHeight="1">
      <c r="A542" s="1789"/>
      <c r="B542" s="1788" t="s">
        <v>4697</v>
      </c>
      <c r="C542" s="1250" t="s">
        <v>4145</v>
      </c>
      <c r="D542" s="1512"/>
      <c r="E542" s="1512"/>
      <c r="F542" s="1502"/>
      <c r="G542" s="1502"/>
      <c r="H542" s="1502"/>
      <c r="I542" s="1502"/>
      <c r="J542" s="1502"/>
      <c r="K542" s="1502"/>
      <c r="L542" s="1502"/>
      <c r="M542" s="1502"/>
      <c r="N542" s="1502"/>
      <c r="O542" s="1503"/>
      <c r="P542" s="1502"/>
      <c r="Q542" s="1512"/>
      <c r="R542" s="1502"/>
      <c r="S542" s="1502"/>
      <c r="T542" s="1502"/>
      <c r="U542" s="1503"/>
      <c r="V542" s="972"/>
      <c r="W542" s="972"/>
      <c r="X542" s="972"/>
      <c r="Y542" s="972"/>
      <c r="Z542" s="972"/>
      <c r="AA542" s="972"/>
      <c r="AB542" s="972"/>
      <c r="AC542" s="972"/>
      <c r="AD542" s="972"/>
      <c r="AE542" s="969"/>
      <c r="AF542" s="969"/>
      <c r="AG542" s="969"/>
      <c r="AH542" s="952">
        <f t="shared" si="8"/>
        <v>0</v>
      </c>
    </row>
    <row r="543" spans="1:34" ht="16.149999999999999" customHeight="1">
      <c r="A543" s="1789"/>
      <c r="B543" s="1789"/>
      <c r="C543" s="1506" t="s">
        <v>3801</v>
      </c>
      <c r="D543" s="1512"/>
      <c r="E543" s="1512"/>
      <c r="F543" s="1502"/>
      <c r="G543" s="1502"/>
      <c r="H543" s="1502"/>
      <c r="I543" s="1502"/>
      <c r="J543" s="1502"/>
      <c r="K543" s="1502"/>
      <c r="L543" s="1502"/>
      <c r="M543" s="1502"/>
      <c r="N543" s="1502"/>
      <c r="O543" s="1503"/>
      <c r="P543" s="1502"/>
      <c r="Q543" s="1512"/>
      <c r="R543" s="1502"/>
      <c r="S543" s="1502"/>
      <c r="T543" s="1502"/>
      <c r="U543" s="1503"/>
      <c r="V543" s="972"/>
      <c r="W543" s="972"/>
      <c r="X543" s="972"/>
      <c r="Y543" s="972"/>
      <c r="Z543" s="972"/>
      <c r="AA543" s="972"/>
      <c r="AB543" s="972"/>
      <c r="AC543" s="972"/>
      <c r="AD543" s="972"/>
      <c r="AE543" s="969"/>
      <c r="AF543" s="969"/>
      <c r="AG543" s="969"/>
      <c r="AH543" s="952">
        <f t="shared" si="8"/>
        <v>0</v>
      </c>
    </row>
    <row r="544" spans="1:34" ht="16.149999999999999" customHeight="1">
      <c r="A544" s="1789"/>
      <c r="B544" s="1789"/>
      <c r="C544" s="1506" t="s">
        <v>3802</v>
      </c>
      <c r="D544" s="1512"/>
      <c r="E544" s="1512"/>
      <c r="F544" s="1502"/>
      <c r="G544" s="1502"/>
      <c r="H544" s="1502"/>
      <c r="I544" s="1502"/>
      <c r="J544" s="1502"/>
      <c r="K544" s="1502"/>
      <c r="L544" s="1502"/>
      <c r="M544" s="1502"/>
      <c r="N544" s="1502"/>
      <c r="O544" s="1503"/>
      <c r="P544" s="1502"/>
      <c r="Q544" s="1512"/>
      <c r="R544" s="1502"/>
      <c r="S544" s="1502"/>
      <c r="T544" s="1502"/>
      <c r="U544" s="1503"/>
      <c r="V544" s="972"/>
      <c r="W544" s="972"/>
      <c r="X544" s="972"/>
      <c r="Y544" s="972"/>
      <c r="Z544" s="972"/>
      <c r="AA544" s="972"/>
      <c r="AB544" s="972"/>
      <c r="AC544" s="972"/>
      <c r="AD544" s="972"/>
      <c r="AE544" s="969"/>
      <c r="AF544" s="969"/>
      <c r="AG544" s="969"/>
      <c r="AH544" s="952">
        <f t="shared" si="8"/>
        <v>0</v>
      </c>
    </row>
    <row r="545" spans="1:34" ht="16.149999999999999" customHeight="1">
      <c r="A545" s="1789"/>
      <c r="B545" s="1789"/>
      <c r="C545" s="1506" t="s">
        <v>4446</v>
      </c>
      <c r="D545" s="1512"/>
      <c r="E545" s="1512"/>
      <c r="F545" s="1502"/>
      <c r="G545" s="1502"/>
      <c r="H545" s="1502"/>
      <c r="I545" s="1502"/>
      <c r="J545" s="1502"/>
      <c r="K545" s="1502"/>
      <c r="L545" s="1502"/>
      <c r="M545" s="1502"/>
      <c r="N545" s="1502"/>
      <c r="O545" s="1503"/>
      <c r="P545" s="1502"/>
      <c r="Q545" s="1512"/>
      <c r="R545" s="1502"/>
      <c r="S545" s="1502"/>
      <c r="T545" s="1502"/>
      <c r="U545" s="1503"/>
      <c r="V545" s="972"/>
      <c r="W545" s="972"/>
      <c r="X545" s="972"/>
      <c r="Y545" s="972"/>
      <c r="Z545" s="972"/>
      <c r="AA545" s="972"/>
      <c r="AB545" s="972"/>
      <c r="AC545" s="972"/>
      <c r="AD545" s="972"/>
      <c r="AE545" s="969"/>
      <c r="AF545" s="969"/>
      <c r="AG545" s="969"/>
      <c r="AH545" s="952">
        <f t="shared" si="8"/>
        <v>0</v>
      </c>
    </row>
    <row r="546" spans="1:34" ht="16.149999999999999" customHeight="1">
      <c r="A546" s="1789"/>
      <c r="B546" s="1789"/>
      <c r="C546" s="1506" t="s">
        <v>4447</v>
      </c>
      <c r="D546" s="1512"/>
      <c r="E546" s="1512"/>
      <c r="F546" s="1502"/>
      <c r="G546" s="1502"/>
      <c r="H546" s="1502"/>
      <c r="I546" s="1502"/>
      <c r="J546" s="1502"/>
      <c r="K546" s="1502"/>
      <c r="L546" s="1502"/>
      <c r="M546" s="1502"/>
      <c r="N546" s="1502"/>
      <c r="O546" s="1503"/>
      <c r="P546" s="1502"/>
      <c r="Q546" s="1512"/>
      <c r="R546" s="1502"/>
      <c r="S546" s="1502"/>
      <c r="T546" s="1502"/>
      <c r="U546" s="1503"/>
      <c r="V546" s="972"/>
      <c r="W546" s="972"/>
      <c r="X546" s="972"/>
      <c r="Y546" s="972"/>
      <c r="Z546" s="972"/>
      <c r="AA546" s="972"/>
      <c r="AB546" s="972"/>
      <c r="AC546" s="972"/>
      <c r="AD546" s="972"/>
      <c r="AE546" s="969"/>
      <c r="AF546" s="969"/>
      <c r="AG546" s="969"/>
      <c r="AH546" s="952">
        <f t="shared" si="8"/>
        <v>0</v>
      </c>
    </row>
    <row r="547" spans="1:34" ht="16.149999999999999" customHeight="1">
      <c r="A547" s="1789"/>
      <c r="B547" s="1789"/>
      <c r="C547" s="1506" t="s">
        <v>4448</v>
      </c>
      <c r="D547" s="1512"/>
      <c r="E547" s="1512"/>
      <c r="F547" s="1502"/>
      <c r="G547" s="1502"/>
      <c r="H547" s="1502"/>
      <c r="I547" s="1502"/>
      <c r="J547" s="1502"/>
      <c r="K547" s="1502"/>
      <c r="L547" s="1502"/>
      <c r="M547" s="1502"/>
      <c r="N547" s="1502"/>
      <c r="O547" s="1503"/>
      <c r="P547" s="1502"/>
      <c r="Q547" s="1512"/>
      <c r="R547" s="1502"/>
      <c r="S547" s="1502"/>
      <c r="T547" s="1502"/>
      <c r="U547" s="1503"/>
      <c r="V547" s="972"/>
      <c r="W547" s="972"/>
      <c r="X547" s="972"/>
      <c r="Y547" s="972"/>
      <c r="Z547" s="972"/>
      <c r="AA547" s="972"/>
      <c r="AB547" s="972"/>
      <c r="AC547" s="972"/>
      <c r="AD547" s="972"/>
      <c r="AE547" s="969"/>
      <c r="AF547" s="969"/>
      <c r="AG547" s="969"/>
      <c r="AH547" s="952">
        <f t="shared" si="8"/>
        <v>0</v>
      </c>
    </row>
    <row r="548" spans="1:34" ht="16.149999999999999" customHeight="1">
      <c r="A548" s="1789"/>
      <c r="B548" s="1789"/>
      <c r="C548" s="1506" t="s">
        <v>4449</v>
      </c>
      <c r="D548" s="1512"/>
      <c r="E548" s="1512"/>
      <c r="F548" s="1502"/>
      <c r="G548" s="1502"/>
      <c r="H548" s="1502"/>
      <c r="I548" s="1502"/>
      <c r="J548" s="1502"/>
      <c r="K548" s="1502"/>
      <c r="L548" s="1502"/>
      <c r="M548" s="1502"/>
      <c r="N548" s="1502"/>
      <c r="O548" s="1503"/>
      <c r="P548" s="1502"/>
      <c r="Q548" s="1512"/>
      <c r="R548" s="1502"/>
      <c r="S548" s="1502"/>
      <c r="T548" s="1502"/>
      <c r="U548" s="1503"/>
      <c r="V548" s="972"/>
      <c r="W548" s="972"/>
      <c r="X548" s="972"/>
      <c r="Y548" s="972"/>
      <c r="Z548" s="972"/>
      <c r="AA548" s="972"/>
      <c r="AB548" s="972"/>
      <c r="AC548" s="972"/>
      <c r="AD548" s="972"/>
      <c r="AE548" s="969"/>
      <c r="AF548" s="969"/>
      <c r="AG548" s="969"/>
      <c r="AH548" s="952">
        <f t="shared" si="8"/>
        <v>0</v>
      </c>
    </row>
    <row r="549" spans="1:34" ht="16.149999999999999" customHeight="1">
      <c r="A549" s="1789"/>
      <c r="B549" s="1789"/>
      <c r="C549" s="1506" t="s">
        <v>4457</v>
      </c>
      <c r="D549" s="1512"/>
      <c r="E549" s="1512"/>
      <c r="F549" s="1502"/>
      <c r="G549" s="1502"/>
      <c r="H549" s="1502"/>
      <c r="I549" s="1502"/>
      <c r="J549" s="1502"/>
      <c r="K549" s="1502"/>
      <c r="L549" s="1502"/>
      <c r="M549" s="1502"/>
      <c r="N549" s="1502"/>
      <c r="O549" s="1503"/>
      <c r="P549" s="1502"/>
      <c r="Q549" s="1512"/>
      <c r="R549" s="1502"/>
      <c r="S549" s="1502"/>
      <c r="T549" s="1502"/>
      <c r="U549" s="1503"/>
      <c r="V549" s="972"/>
      <c r="W549" s="972"/>
      <c r="X549" s="972"/>
      <c r="Y549" s="972"/>
      <c r="Z549" s="972"/>
      <c r="AA549" s="972"/>
      <c r="AB549" s="972"/>
      <c r="AC549" s="972"/>
      <c r="AD549" s="972"/>
      <c r="AE549" s="969"/>
      <c r="AF549" s="969"/>
      <c r="AG549" s="969"/>
      <c r="AH549" s="952">
        <f t="shared" si="8"/>
        <v>0</v>
      </c>
    </row>
    <row r="550" spans="1:34" ht="16.149999999999999" customHeight="1">
      <c r="A550" s="1789"/>
      <c r="B550" s="1794"/>
      <c r="C550" s="1510" t="s">
        <v>4458</v>
      </c>
      <c r="D550" s="1512"/>
      <c r="E550" s="1512"/>
      <c r="F550" s="1502"/>
      <c r="G550" s="1502"/>
      <c r="H550" s="1502"/>
      <c r="I550" s="1502"/>
      <c r="J550" s="1502"/>
      <c r="K550" s="1502"/>
      <c r="L550" s="1502"/>
      <c r="M550" s="1502"/>
      <c r="N550" s="1502"/>
      <c r="O550" s="1503"/>
      <c r="P550" s="1502"/>
      <c r="Q550" s="1512"/>
      <c r="R550" s="1502"/>
      <c r="S550" s="1502"/>
      <c r="T550" s="1502"/>
      <c r="U550" s="1503"/>
      <c r="V550" s="972"/>
      <c r="W550" s="972"/>
      <c r="X550" s="972"/>
      <c r="Y550" s="972"/>
      <c r="Z550" s="972"/>
      <c r="AA550" s="972"/>
      <c r="AB550" s="972"/>
      <c r="AC550" s="972"/>
      <c r="AD550" s="972"/>
      <c r="AE550" s="969"/>
      <c r="AF550" s="969"/>
      <c r="AG550" s="969"/>
      <c r="AH550" s="952">
        <f t="shared" si="8"/>
        <v>0</v>
      </c>
    </row>
    <row r="551" spans="1:34" ht="16.149999999999999" customHeight="1">
      <c r="A551" s="1789"/>
      <c r="B551" s="1788" t="s">
        <v>4698</v>
      </c>
      <c r="C551" s="1250" t="s">
        <v>4145</v>
      </c>
      <c r="D551" s="1512"/>
      <c r="E551" s="1512"/>
      <c r="F551" s="1502"/>
      <c r="G551" s="1502"/>
      <c r="H551" s="1502"/>
      <c r="I551" s="1502"/>
      <c r="J551" s="1502"/>
      <c r="K551" s="1502"/>
      <c r="L551" s="1502"/>
      <c r="M551" s="1502"/>
      <c r="N551" s="1502"/>
      <c r="O551" s="1503"/>
      <c r="P551" s="1502"/>
      <c r="Q551" s="1512"/>
      <c r="R551" s="1504"/>
      <c r="S551" s="1504"/>
      <c r="T551" s="1504"/>
      <c r="U551" s="1503"/>
      <c r="V551" s="972"/>
      <c r="W551" s="972"/>
      <c r="X551" s="972"/>
      <c r="Y551" s="972"/>
      <c r="Z551" s="972"/>
      <c r="AA551" s="972"/>
      <c r="AB551" s="972"/>
      <c r="AC551" s="972"/>
      <c r="AD551" s="972"/>
      <c r="AE551" s="969"/>
      <c r="AF551" s="969"/>
      <c r="AG551" s="969"/>
      <c r="AH551" s="952">
        <f t="shared" si="8"/>
        <v>0</v>
      </c>
    </row>
    <row r="552" spans="1:34" ht="16.149999999999999" customHeight="1">
      <c r="A552" s="1789"/>
      <c r="B552" s="1789"/>
      <c r="C552" s="1506" t="s">
        <v>3801</v>
      </c>
      <c r="D552" s="1534"/>
      <c r="E552" s="1535"/>
      <c r="F552" s="1536"/>
      <c r="G552" s="1537"/>
      <c r="H552" s="1537"/>
      <c r="I552" s="1537"/>
      <c r="J552" s="1525"/>
      <c r="K552" s="1538"/>
      <c r="L552" s="1538"/>
      <c r="M552" s="1538"/>
      <c r="N552" s="1538"/>
      <c r="O552" s="1538"/>
      <c r="P552" s="1502"/>
      <c r="Q552" s="1512"/>
      <c r="R552" s="1504"/>
      <c r="S552" s="1504"/>
      <c r="T552" s="1504"/>
      <c r="U552" s="1503"/>
      <c r="V552" s="972"/>
      <c r="W552" s="972"/>
      <c r="X552" s="972"/>
      <c r="Y552" s="972"/>
      <c r="Z552" s="972"/>
      <c r="AA552" s="972"/>
      <c r="AB552" s="972"/>
      <c r="AC552" s="972"/>
      <c r="AD552" s="972"/>
      <c r="AE552" s="969"/>
      <c r="AF552" s="969"/>
      <c r="AG552" s="969"/>
      <c r="AH552" s="952">
        <f t="shared" si="8"/>
        <v>0</v>
      </c>
    </row>
    <row r="553" spans="1:34" ht="16.149999999999999" customHeight="1">
      <c r="A553" s="1789"/>
      <c r="B553" s="1789"/>
      <c r="C553" s="1506" t="s">
        <v>3802</v>
      </c>
      <c r="D553" s="1534"/>
      <c r="E553" s="1535"/>
      <c r="F553" s="1536"/>
      <c r="G553" s="1537"/>
      <c r="H553" s="1537"/>
      <c r="I553" s="1537"/>
      <c r="J553" s="1525"/>
      <c r="K553" s="1538"/>
      <c r="L553" s="1538"/>
      <c r="M553" s="1538"/>
      <c r="N553" s="1538"/>
      <c r="O553" s="1538"/>
      <c r="P553" s="1502"/>
      <c r="Q553" s="1512"/>
      <c r="R553" s="1504"/>
      <c r="S553" s="1504"/>
      <c r="T553" s="1504"/>
      <c r="U553" s="1503"/>
      <c r="V553" s="972"/>
      <c r="W553" s="972"/>
      <c r="X553" s="972"/>
      <c r="Y553" s="972"/>
      <c r="Z553" s="972"/>
      <c r="AA553" s="972"/>
      <c r="AB553" s="972"/>
      <c r="AC553" s="972"/>
      <c r="AD553" s="972"/>
      <c r="AE553" s="969"/>
      <c r="AF553" s="969"/>
      <c r="AG553" s="969"/>
      <c r="AH553" s="952">
        <f t="shared" si="8"/>
        <v>0</v>
      </c>
    </row>
    <row r="554" spans="1:34" ht="16.149999999999999" customHeight="1">
      <c r="A554" s="1789"/>
      <c r="B554" s="1789"/>
      <c r="C554" s="1506" t="s">
        <v>4446</v>
      </c>
      <c r="D554" s="1512"/>
      <c r="E554" s="1512"/>
      <c r="F554" s="1502"/>
      <c r="G554" s="1502"/>
      <c r="H554" s="1502"/>
      <c r="I554" s="1502"/>
      <c r="J554" s="1502"/>
      <c r="K554" s="1502"/>
      <c r="L554" s="1502"/>
      <c r="M554" s="1502"/>
      <c r="N554" s="1502"/>
      <c r="O554" s="1503"/>
      <c r="P554" s="1502"/>
      <c r="Q554" s="1512"/>
      <c r="R554" s="1504"/>
      <c r="S554" s="1504"/>
      <c r="T554" s="1504"/>
      <c r="U554" s="1503"/>
      <c r="V554" s="972"/>
      <c r="W554" s="972"/>
      <c r="X554" s="972"/>
      <c r="Y554" s="972"/>
      <c r="Z554" s="972"/>
      <c r="AA554" s="972"/>
      <c r="AB554" s="972"/>
      <c r="AC554" s="972"/>
      <c r="AD554" s="972"/>
      <c r="AE554" s="969"/>
      <c r="AF554" s="969"/>
      <c r="AG554" s="969"/>
      <c r="AH554" s="952">
        <f t="shared" si="8"/>
        <v>0</v>
      </c>
    </row>
    <row r="555" spans="1:34" ht="16.149999999999999" customHeight="1">
      <c r="A555" s="1789"/>
      <c r="B555" s="1789"/>
      <c r="C555" s="1506" t="s">
        <v>4447</v>
      </c>
      <c r="D555" s="1512"/>
      <c r="E555" s="1512"/>
      <c r="F555" s="1502"/>
      <c r="G555" s="1502"/>
      <c r="H555" s="1502"/>
      <c r="I555" s="1502"/>
      <c r="J555" s="1502"/>
      <c r="K555" s="1502"/>
      <c r="L555" s="1502"/>
      <c r="M555" s="1502"/>
      <c r="N555" s="1502"/>
      <c r="O555" s="1503"/>
      <c r="P555" s="1502"/>
      <c r="Q555" s="1512"/>
      <c r="R555" s="1504"/>
      <c r="S555" s="1504"/>
      <c r="T555" s="1504"/>
      <c r="U555" s="1503"/>
      <c r="V555" s="972"/>
      <c r="W555" s="972"/>
      <c r="X555" s="972"/>
      <c r="Y555" s="972"/>
      <c r="Z555" s="972"/>
      <c r="AA555" s="972"/>
      <c r="AB555" s="972"/>
      <c r="AC555" s="972"/>
      <c r="AD555" s="972"/>
      <c r="AE555" s="969"/>
      <c r="AF555" s="969"/>
      <c r="AG555" s="969"/>
      <c r="AH555" s="952">
        <f t="shared" si="8"/>
        <v>0</v>
      </c>
    </row>
    <row r="556" spans="1:34" ht="16.149999999999999" customHeight="1">
      <c r="A556" s="1789"/>
      <c r="B556" s="1789"/>
      <c r="C556" s="1506" t="s">
        <v>4448</v>
      </c>
      <c r="D556" s="1512"/>
      <c r="E556" s="1512"/>
      <c r="F556" s="1502"/>
      <c r="G556" s="1502"/>
      <c r="H556" s="1502"/>
      <c r="I556" s="1502"/>
      <c r="J556" s="1502"/>
      <c r="K556" s="1502"/>
      <c r="L556" s="1502"/>
      <c r="M556" s="1502"/>
      <c r="N556" s="1502"/>
      <c r="O556" s="1503"/>
      <c r="P556" s="1502"/>
      <c r="Q556" s="1512"/>
      <c r="R556" s="1504"/>
      <c r="S556" s="1504"/>
      <c r="T556" s="1504"/>
      <c r="U556" s="1503"/>
      <c r="V556" s="972"/>
      <c r="W556" s="972"/>
      <c r="X556" s="972"/>
      <c r="Y556" s="972"/>
      <c r="Z556" s="972"/>
      <c r="AA556" s="972"/>
      <c r="AB556" s="972"/>
      <c r="AC556" s="972"/>
      <c r="AD556" s="972"/>
      <c r="AE556" s="969"/>
      <c r="AF556" s="969"/>
      <c r="AG556" s="969"/>
      <c r="AH556" s="952">
        <f t="shared" si="8"/>
        <v>0</v>
      </c>
    </row>
    <row r="557" spans="1:34" ht="16.149999999999999" customHeight="1">
      <c r="A557" s="1789"/>
      <c r="B557" s="1789"/>
      <c r="C557" s="1506" t="s">
        <v>4449</v>
      </c>
      <c r="D557" s="1534"/>
      <c r="E557" s="1535"/>
      <c r="F557" s="1536"/>
      <c r="G557" s="1537"/>
      <c r="H557" s="1537"/>
      <c r="I557" s="1537"/>
      <c r="J557" s="1525"/>
      <c r="K557" s="1538"/>
      <c r="L557" s="1538"/>
      <c r="M557" s="1538"/>
      <c r="N557" s="1538"/>
      <c r="O557" s="1538"/>
      <c r="P557" s="1502"/>
      <c r="Q557" s="1512"/>
      <c r="R557" s="1504"/>
      <c r="S557" s="1504"/>
      <c r="T557" s="1504"/>
      <c r="U557" s="1503"/>
      <c r="V557" s="972"/>
      <c r="W557" s="972"/>
      <c r="X557" s="972"/>
      <c r="Y557" s="972"/>
      <c r="Z557" s="972"/>
      <c r="AA557" s="972"/>
      <c r="AB557" s="972"/>
      <c r="AC557" s="972"/>
      <c r="AD557" s="972"/>
      <c r="AE557" s="969"/>
      <c r="AF557" s="969"/>
      <c r="AG557" s="969"/>
      <c r="AH557" s="952">
        <f t="shared" si="8"/>
        <v>0</v>
      </c>
    </row>
    <row r="558" spans="1:34" ht="16.149999999999999" customHeight="1">
      <c r="A558" s="1789"/>
      <c r="B558" s="1789"/>
      <c r="C558" s="1506" t="s">
        <v>4457</v>
      </c>
      <c r="D558" s="1512"/>
      <c r="E558" s="1512"/>
      <c r="F558" s="1502"/>
      <c r="G558" s="1502"/>
      <c r="H558" s="1502"/>
      <c r="I558" s="1502"/>
      <c r="J558" s="1502"/>
      <c r="K558" s="1502"/>
      <c r="L558" s="1502"/>
      <c r="M558" s="1502"/>
      <c r="N558" s="1502"/>
      <c r="O558" s="1503"/>
      <c r="P558" s="1502"/>
      <c r="Q558" s="1512"/>
      <c r="R558" s="1504"/>
      <c r="S558" s="1504"/>
      <c r="T558" s="1504"/>
      <c r="U558" s="1503"/>
      <c r="V558" s="972"/>
      <c r="W558" s="972"/>
      <c r="X558" s="972"/>
      <c r="Y558" s="972"/>
      <c r="Z558" s="972"/>
      <c r="AA558" s="972"/>
      <c r="AB558" s="972"/>
      <c r="AC558" s="972"/>
      <c r="AD558" s="972"/>
      <c r="AE558" s="969"/>
      <c r="AF558" s="969"/>
      <c r="AG558" s="969"/>
      <c r="AH558" s="952">
        <f t="shared" si="8"/>
        <v>0</v>
      </c>
    </row>
    <row r="559" spans="1:34" ht="16.149999999999999" customHeight="1">
      <c r="A559" s="1789"/>
      <c r="B559" s="1794"/>
      <c r="C559" s="1510" t="s">
        <v>4458</v>
      </c>
      <c r="D559" s="1512"/>
      <c r="E559" s="1512"/>
      <c r="F559" s="1502"/>
      <c r="G559" s="1502"/>
      <c r="H559" s="1502"/>
      <c r="I559" s="1502"/>
      <c r="J559" s="1502"/>
      <c r="K559" s="1502"/>
      <c r="L559" s="1502"/>
      <c r="M559" s="1502"/>
      <c r="N559" s="1502"/>
      <c r="O559" s="1503"/>
      <c r="P559" s="1502"/>
      <c r="Q559" s="1512"/>
      <c r="R559" s="1504"/>
      <c r="S559" s="1504"/>
      <c r="T559" s="1504"/>
      <c r="U559" s="1503"/>
      <c r="V559" s="972"/>
      <c r="W559" s="972"/>
      <c r="X559" s="972"/>
      <c r="Y559" s="972"/>
      <c r="Z559" s="972"/>
      <c r="AA559" s="972"/>
      <c r="AB559" s="972"/>
      <c r="AC559" s="972"/>
      <c r="AD559" s="972"/>
      <c r="AE559" s="969"/>
      <c r="AF559" s="969"/>
      <c r="AG559" s="969"/>
      <c r="AH559" s="952">
        <f t="shared" si="8"/>
        <v>0</v>
      </c>
    </row>
    <row r="560" spans="1:34" ht="16.149999999999999" customHeight="1">
      <c r="A560" s="1789"/>
      <c r="B560" s="1788" t="s">
        <v>4699</v>
      </c>
      <c r="C560" s="1250" t="s">
        <v>4145</v>
      </c>
      <c r="D560" s="1512"/>
      <c r="E560" s="1512"/>
      <c r="F560" s="1502"/>
      <c r="G560" s="1502"/>
      <c r="H560" s="1502"/>
      <c r="I560" s="1502"/>
      <c r="J560" s="1502"/>
      <c r="K560" s="1502"/>
      <c r="L560" s="1502"/>
      <c r="M560" s="1502"/>
      <c r="N560" s="1502"/>
      <c r="O560" s="1503"/>
      <c r="P560" s="1502"/>
      <c r="Q560" s="1512"/>
      <c r="R560" s="1502"/>
      <c r="S560" s="1502"/>
      <c r="T560" s="1502"/>
      <c r="U560" s="1503"/>
      <c r="V560" s="972"/>
      <c r="W560" s="972"/>
      <c r="X560" s="972"/>
      <c r="Y560" s="972"/>
      <c r="Z560" s="972"/>
      <c r="AA560" s="972"/>
      <c r="AB560" s="972"/>
      <c r="AC560" s="972"/>
      <c r="AD560" s="972"/>
      <c r="AE560" s="969"/>
      <c r="AF560" s="969"/>
      <c r="AG560" s="969"/>
      <c r="AH560" s="952">
        <f t="shared" si="8"/>
        <v>0</v>
      </c>
    </row>
    <row r="561" spans="1:34" ht="16.149999999999999" customHeight="1">
      <c r="A561" s="1789"/>
      <c r="B561" s="1789"/>
      <c r="C561" s="1506" t="s">
        <v>3801</v>
      </c>
      <c r="D561" s="1512"/>
      <c r="E561" s="1512"/>
      <c r="F561" s="1502"/>
      <c r="G561" s="1502"/>
      <c r="H561" s="1502"/>
      <c r="I561" s="1502"/>
      <c r="J561" s="1502"/>
      <c r="K561" s="1502"/>
      <c r="L561" s="1502"/>
      <c r="M561" s="1502"/>
      <c r="N561" s="1502"/>
      <c r="O561" s="1503"/>
      <c r="P561" s="1502"/>
      <c r="Q561" s="1512"/>
      <c r="R561" s="1502"/>
      <c r="S561" s="1502"/>
      <c r="T561" s="1502"/>
      <c r="U561" s="1503"/>
      <c r="V561" s="972"/>
      <c r="W561" s="972"/>
      <c r="X561" s="972"/>
      <c r="Y561" s="972"/>
      <c r="Z561" s="972"/>
      <c r="AA561" s="972"/>
      <c r="AB561" s="972"/>
      <c r="AC561" s="972"/>
      <c r="AD561" s="972"/>
      <c r="AE561" s="969"/>
      <c r="AF561" s="969"/>
      <c r="AG561" s="969"/>
      <c r="AH561" s="952">
        <f t="shared" si="8"/>
        <v>0</v>
      </c>
    </row>
    <row r="562" spans="1:34" ht="16.149999999999999" customHeight="1">
      <c r="A562" s="1789"/>
      <c r="B562" s="1789"/>
      <c r="C562" s="1506" t="s">
        <v>3802</v>
      </c>
      <c r="D562" s="1512"/>
      <c r="E562" s="1512"/>
      <c r="F562" s="1502"/>
      <c r="G562" s="1502"/>
      <c r="H562" s="1502"/>
      <c r="I562" s="1502"/>
      <c r="J562" s="1502"/>
      <c r="K562" s="1502"/>
      <c r="L562" s="1502"/>
      <c r="M562" s="1502"/>
      <c r="N562" s="1502"/>
      <c r="O562" s="1503"/>
      <c r="P562" s="1502"/>
      <c r="Q562" s="1512"/>
      <c r="R562" s="1502"/>
      <c r="S562" s="1502"/>
      <c r="T562" s="1502"/>
      <c r="U562" s="1503"/>
      <c r="V562" s="972"/>
      <c r="W562" s="972"/>
      <c r="X562" s="972"/>
      <c r="Y562" s="972"/>
      <c r="Z562" s="972"/>
      <c r="AA562" s="972"/>
      <c r="AB562" s="972"/>
      <c r="AC562" s="972"/>
      <c r="AD562" s="972"/>
      <c r="AE562" s="969"/>
      <c r="AF562" s="969"/>
      <c r="AG562" s="969"/>
      <c r="AH562" s="952">
        <f t="shared" si="8"/>
        <v>0</v>
      </c>
    </row>
    <row r="563" spans="1:34" ht="16.149999999999999" customHeight="1">
      <c r="A563" s="1789"/>
      <c r="B563" s="1789"/>
      <c r="C563" s="1506" t="s">
        <v>4446</v>
      </c>
      <c r="D563" s="1512"/>
      <c r="E563" s="1512"/>
      <c r="F563" s="1502"/>
      <c r="G563" s="1502"/>
      <c r="H563" s="1502"/>
      <c r="I563" s="1502"/>
      <c r="J563" s="1502"/>
      <c r="K563" s="1502"/>
      <c r="L563" s="1502"/>
      <c r="M563" s="1502"/>
      <c r="N563" s="1502"/>
      <c r="O563" s="1503"/>
      <c r="P563" s="1502"/>
      <c r="Q563" s="1512"/>
      <c r="R563" s="1502"/>
      <c r="S563" s="1502"/>
      <c r="T563" s="1502"/>
      <c r="U563" s="1503"/>
      <c r="V563" s="972"/>
      <c r="W563" s="972"/>
      <c r="X563" s="972"/>
      <c r="Y563" s="972"/>
      <c r="Z563" s="972"/>
      <c r="AA563" s="972"/>
      <c r="AB563" s="972"/>
      <c r="AC563" s="972"/>
      <c r="AD563" s="972"/>
      <c r="AE563" s="969"/>
      <c r="AF563" s="969"/>
      <c r="AG563" s="969"/>
      <c r="AH563" s="952">
        <f t="shared" si="8"/>
        <v>0</v>
      </c>
    </row>
    <row r="564" spans="1:34" ht="16.149999999999999" customHeight="1">
      <c r="A564" s="1789"/>
      <c r="B564" s="1789"/>
      <c r="C564" s="1506" t="s">
        <v>4447</v>
      </c>
      <c r="D564" s="1512"/>
      <c r="E564" s="1512"/>
      <c r="F564" s="1502"/>
      <c r="G564" s="1502"/>
      <c r="H564" s="1502"/>
      <c r="I564" s="1502"/>
      <c r="J564" s="1502"/>
      <c r="K564" s="1502"/>
      <c r="L564" s="1502"/>
      <c r="M564" s="1502"/>
      <c r="N564" s="1502"/>
      <c r="O564" s="1503"/>
      <c r="P564" s="1502"/>
      <c r="Q564" s="1512"/>
      <c r="R564" s="1502"/>
      <c r="S564" s="1502"/>
      <c r="T564" s="1502"/>
      <c r="U564" s="1503"/>
      <c r="V564" s="972"/>
      <c r="W564" s="972"/>
      <c r="X564" s="972"/>
      <c r="Y564" s="972"/>
      <c r="Z564" s="972"/>
      <c r="AA564" s="972"/>
      <c r="AB564" s="972"/>
      <c r="AC564" s="972"/>
      <c r="AD564" s="972"/>
      <c r="AE564" s="969"/>
      <c r="AF564" s="969"/>
      <c r="AG564" s="969"/>
      <c r="AH564" s="952">
        <f t="shared" si="8"/>
        <v>0</v>
      </c>
    </row>
    <row r="565" spans="1:34" ht="16.149999999999999" customHeight="1">
      <c r="A565" s="1789"/>
      <c r="B565" s="1789"/>
      <c r="C565" s="1506" t="s">
        <v>4448</v>
      </c>
      <c r="D565" s="1512"/>
      <c r="E565" s="1512"/>
      <c r="F565" s="1502"/>
      <c r="G565" s="1502"/>
      <c r="H565" s="1502"/>
      <c r="I565" s="1502"/>
      <c r="J565" s="1502"/>
      <c r="K565" s="1502"/>
      <c r="L565" s="1502"/>
      <c r="M565" s="1502"/>
      <c r="N565" s="1502"/>
      <c r="O565" s="1503"/>
      <c r="P565" s="1502"/>
      <c r="Q565" s="1512"/>
      <c r="R565" s="1502"/>
      <c r="S565" s="1502"/>
      <c r="T565" s="1502"/>
      <c r="U565" s="1503"/>
      <c r="V565" s="972"/>
      <c r="W565" s="972"/>
      <c r="X565" s="972"/>
      <c r="Y565" s="972"/>
      <c r="Z565" s="972"/>
      <c r="AA565" s="972"/>
      <c r="AB565" s="972"/>
      <c r="AC565" s="972"/>
      <c r="AD565" s="972"/>
      <c r="AE565" s="969"/>
      <c r="AF565" s="969"/>
      <c r="AG565" s="969"/>
      <c r="AH565" s="952">
        <f t="shared" si="8"/>
        <v>0</v>
      </c>
    </row>
    <row r="566" spans="1:34" ht="16.149999999999999" customHeight="1">
      <c r="A566" s="1789"/>
      <c r="B566" s="1789"/>
      <c r="C566" s="1506" t="s">
        <v>4449</v>
      </c>
      <c r="D566" s="1512"/>
      <c r="E566" s="1512"/>
      <c r="F566" s="1502"/>
      <c r="G566" s="1502"/>
      <c r="H566" s="1502"/>
      <c r="I566" s="1502"/>
      <c r="J566" s="1502"/>
      <c r="K566" s="1502"/>
      <c r="L566" s="1502"/>
      <c r="M566" s="1502"/>
      <c r="N566" s="1502"/>
      <c r="O566" s="1503"/>
      <c r="P566" s="1502"/>
      <c r="Q566" s="1512"/>
      <c r="R566" s="1502"/>
      <c r="S566" s="1502"/>
      <c r="T566" s="1502"/>
      <c r="U566" s="1503"/>
      <c r="V566" s="972"/>
      <c r="W566" s="972"/>
      <c r="X566" s="972"/>
      <c r="Y566" s="972"/>
      <c r="Z566" s="972"/>
      <c r="AA566" s="972"/>
      <c r="AB566" s="972"/>
      <c r="AC566" s="972"/>
      <c r="AD566" s="972"/>
      <c r="AE566" s="969"/>
      <c r="AF566" s="969"/>
      <c r="AG566" s="969"/>
      <c r="AH566" s="952">
        <f t="shared" si="8"/>
        <v>0</v>
      </c>
    </row>
    <row r="567" spans="1:34" ht="16.149999999999999" customHeight="1">
      <c r="A567" s="1789"/>
      <c r="B567" s="1789"/>
      <c r="C567" s="1506" t="s">
        <v>4457</v>
      </c>
      <c r="D567" s="1512"/>
      <c r="E567" s="1512"/>
      <c r="F567" s="1502"/>
      <c r="G567" s="1502"/>
      <c r="H567" s="1502"/>
      <c r="I567" s="1502"/>
      <c r="J567" s="1502"/>
      <c r="K567" s="1502"/>
      <c r="L567" s="1502"/>
      <c r="M567" s="1502"/>
      <c r="N567" s="1502"/>
      <c r="O567" s="1503"/>
      <c r="P567" s="1502"/>
      <c r="Q567" s="1512"/>
      <c r="R567" s="1502"/>
      <c r="S567" s="1502"/>
      <c r="T567" s="1502"/>
      <c r="U567" s="1503"/>
      <c r="V567" s="972"/>
      <c r="W567" s="972"/>
      <c r="X567" s="972"/>
      <c r="Y567" s="972"/>
      <c r="Z567" s="972"/>
      <c r="AA567" s="972"/>
      <c r="AB567" s="972"/>
      <c r="AC567" s="972"/>
      <c r="AD567" s="972"/>
      <c r="AE567" s="969"/>
      <c r="AF567" s="969"/>
      <c r="AG567" s="969"/>
      <c r="AH567" s="952">
        <f t="shared" si="8"/>
        <v>0</v>
      </c>
    </row>
    <row r="568" spans="1:34" ht="16.149999999999999" customHeight="1">
      <c r="A568" s="1794"/>
      <c r="B568" s="1794"/>
      <c r="C568" s="1510" t="s">
        <v>4458</v>
      </c>
      <c r="D568" s="1512"/>
      <c r="E568" s="1512"/>
      <c r="F568" s="1502"/>
      <c r="G568" s="1502"/>
      <c r="H568" s="1502"/>
      <c r="I568" s="1502"/>
      <c r="J568" s="1502"/>
      <c r="K568" s="1502"/>
      <c r="L568" s="1502"/>
      <c r="M568" s="1502"/>
      <c r="N568" s="1502"/>
      <c r="O568" s="1503"/>
      <c r="P568" s="1502"/>
      <c r="Q568" s="1512"/>
      <c r="R568" s="1502"/>
      <c r="S568" s="1502"/>
      <c r="T568" s="1502"/>
      <c r="U568" s="1503"/>
      <c r="V568" s="972"/>
      <c r="W568" s="972"/>
      <c r="X568" s="972"/>
      <c r="Y568" s="972"/>
      <c r="Z568" s="972"/>
      <c r="AA568" s="972"/>
      <c r="AB568" s="972"/>
      <c r="AC568" s="972"/>
      <c r="AD568" s="972"/>
      <c r="AE568" s="969"/>
      <c r="AF568" s="969"/>
      <c r="AG568" s="969"/>
      <c r="AH568" s="952">
        <f t="shared" si="8"/>
        <v>0</v>
      </c>
    </row>
    <row r="569" spans="1:34" ht="16.149999999999999" customHeight="1">
      <c r="A569" s="1788" t="s">
        <v>4700</v>
      </c>
      <c r="B569" s="1788" t="s">
        <v>4701</v>
      </c>
      <c r="C569" s="1250" t="s">
        <v>4145</v>
      </c>
      <c r="D569" s="1539" t="s">
        <v>4702</v>
      </c>
      <c r="E569" s="1540" t="s">
        <v>4145</v>
      </c>
      <c r="F569" s="1541" t="s">
        <v>4703</v>
      </c>
      <c r="G569" s="1540" t="s">
        <v>4704</v>
      </c>
      <c r="H569" s="1542" t="s">
        <v>4705</v>
      </c>
      <c r="I569" s="1540" t="s">
        <v>4706</v>
      </c>
      <c r="J569" s="1542" t="s">
        <v>4707</v>
      </c>
      <c r="K569" s="1543" t="s">
        <v>4708</v>
      </c>
      <c r="L569" s="1544" t="s">
        <v>4709</v>
      </c>
      <c r="M569" s="1542" t="s">
        <v>4710</v>
      </c>
      <c r="N569" s="1502"/>
      <c r="O569" s="1503"/>
      <c r="P569" s="1504"/>
      <c r="Q569" s="1505"/>
      <c r="R569" s="1502"/>
      <c r="S569" s="1502"/>
      <c r="T569" s="1502"/>
      <c r="U569" s="1503"/>
      <c r="V569" s="972"/>
      <c r="W569" s="972"/>
      <c r="X569" s="972"/>
      <c r="Y569" s="972"/>
      <c r="Z569" s="972"/>
      <c r="AA569" s="972"/>
      <c r="AB569" s="972"/>
      <c r="AC569" s="972"/>
      <c r="AD569" s="972"/>
      <c r="AE569" s="969"/>
      <c r="AF569" s="969"/>
      <c r="AG569" s="969"/>
      <c r="AH569" s="952">
        <f t="shared" si="8"/>
        <v>10</v>
      </c>
    </row>
    <row r="570" spans="1:34" ht="16.149999999999999" customHeight="1">
      <c r="A570" s="1789"/>
      <c r="B570" s="1789"/>
      <c r="C570" s="1506" t="s">
        <v>3801</v>
      </c>
      <c r="D570" s="1545" t="s">
        <v>4593</v>
      </c>
      <c r="E570" s="1546" t="s">
        <v>4711</v>
      </c>
      <c r="F570" s="1541" t="s">
        <v>4712</v>
      </c>
      <c r="G570" s="1543" t="s">
        <v>4713</v>
      </c>
      <c r="H570" s="1542" t="s">
        <v>4705</v>
      </c>
      <c r="I570" s="1542" t="s">
        <v>4714</v>
      </c>
      <c r="J570" s="1541" t="s">
        <v>4715</v>
      </c>
      <c r="K570" s="1502"/>
      <c r="L570" s="1502"/>
      <c r="M570" s="1502"/>
      <c r="N570" s="1502"/>
      <c r="O570" s="1503"/>
      <c r="P570" s="1504"/>
      <c r="Q570" s="1505"/>
      <c r="R570" s="1502"/>
      <c r="S570" s="1502"/>
      <c r="T570" s="1502"/>
      <c r="U570" s="1503"/>
      <c r="V570" s="972"/>
      <c r="W570" s="972"/>
      <c r="X570" s="972"/>
      <c r="Y570" s="972"/>
      <c r="Z570" s="972"/>
      <c r="AA570" s="972"/>
      <c r="AB570" s="972"/>
      <c r="AC570" s="972"/>
      <c r="AD570" s="972"/>
      <c r="AE570" s="969"/>
      <c r="AF570" s="969"/>
      <c r="AG570" s="969"/>
      <c r="AH570" s="952">
        <f t="shared" si="8"/>
        <v>7</v>
      </c>
    </row>
    <row r="571" spans="1:34" ht="16.149999999999999" customHeight="1">
      <c r="A571" s="1789"/>
      <c r="B571" s="1789"/>
      <c r="C571" s="1506" t="s">
        <v>3802</v>
      </c>
      <c r="D571" s="1545" t="s">
        <v>4716</v>
      </c>
      <c r="E571" s="1546" t="s">
        <v>4717</v>
      </c>
      <c r="F571" s="1541" t="s">
        <v>4718</v>
      </c>
      <c r="G571" s="1543" t="s">
        <v>4719</v>
      </c>
      <c r="H571" s="1542" t="s">
        <v>4720</v>
      </c>
      <c r="I571" s="1542" t="s">
        <v>4714</v>
      </c>
      <c r="J571" s="1541" t="s">
        <v>4715</v>
      </c>
      <c r="K571" s="1502"/>
      <c r="L571" s="1502"/>
      <c r="M571" s="1502"/>
      <c r="N571" s="1502"/>
      <c r="O571" s="1503"/>
      <c r="P571" s="1504"/>
      <c r="Q571" s="1505"/>
      <c r="R571" s="1502"/>
      <c r="S571" s="1502"/>
      <c r="T571" s="1502"/>
      <c r="U571" s="1503"/>
      <c r="V571" s="972"/>
      <c r="W571" s="972"/>
      <c r="X571" s="972"/>
      <c r="Y571" s="972"/>
      <c r="Z571" s="972"/>
      <c r="AA571" s="972"/>
      <c r="AB571" s="972"/>
      <c r="AC571" s="972"/>
      <c r="AD571" s="972"/>
      <c r="AE571" s="969"/>
      <c r="AF571" s="969"/>
      <c r="AG571" s="969"/>
      <c r="AH571" s="952">
        <f t="shared" si="8"/>
        <v>7</v>
      </c>
    </row>
    <row r="572" spans="1:34" ht="16.149999999999999" customHeight="1">
      <c r="A572" s="1789"/>
      <c r="B572" s="1789"/>
      <c r="C572" s="1506" t="s">
        <v>4446</v>
      </c>
      <c r="D572" s="1545" t="s">
        <v>4716</v>
      </c>
      <c r="E572" s="1546" t="s">
        <v>4717</v>
      </c>
      <c r="F572" s="1541" t="s">
        <v>4718</v>
      </c>
      <c r="G572" s="1543" t="s">
        <v>4719</v>
      </c>
      <c r="H572" s="1542" t="s">
        <v>4720</v>
      </c>
      <c r="I572" s="1542" t="s">
        <v>4714</v>
      </c>
      <c r="J572" s="1541" t="s">
        <v>4715</v>
      </c>
      <c r="K572" s="1502"/>
      <c r="L572" s="1502"/>
      <c r="M572" s="1502"/>
      <c r="N572" s="1502"/>
      <c r="O572" s="1503"/>
      <c r="P572" s="1504"/>
      <c r="Q572" s="1505"/>
      <c r="R572" s="1502"/>
      <c r="S572" s="1502"/>
      <c r="T572" s="1502"/>
      <c r="U572" s="1503"/>
      <c r="V572" s="972"/>
      <c r="W572" s="972"/>
      <c r="X572" s="972"/>
      <c r="Y572" s="972"/>
      <c r="Z572" s="972"/>
      <c r="AA572" s="972"/>
      <c r="AB572" s="972"/>
      <c r="AC572" s="972"/>
      <c r="AD572" s="972"/>
      <c r="AE572" s="969"/>
      <c r="AF572" s="969"/>
      <c r="AG572" s="969"/>
      <c r="AH572" s="952">
        <f t="shared" si="8"/>
        <v>7</v>
      </c>
    </row>
    <row r="573" spans="1:34" ht="16.149999999999999" customHeight="1">
      <c r="A573" s="1789"/>
      <c r="B573" s="1789"/>
      <c r="C573" s="1506" t="s">
        <v>4447</v>
      </c>
      <c r="D573" s="1505"/>
      <c r="E573" s="1505"/>
      <c r="F573" s="1504"/>
      <c r="G573" s="1504"/>
      <c r="H573" s="1504"/>
      <c r="I573" s="1504"/>
      <c r="J573" s="1502"/>
      <c r="K573" s="1502"/>
      <c r="L573" s="1502"/>
      <c r="M573" s="1502"/>
      <c r="N573" s="1502"/>
      <c r="O573" s="1503"/>
      <c r="P573" s="1504"/>
      <c r="Q573" s="1505"/>
      <c r="R573" s="1502"/>
      <c r="S573" s="1502"/>
      <c r="T573" s="1502"/>
      <c r="U573" s="1503"/>
      <c r="V573" s="972"/>
      <c r="W573" s="972"/>
      <c r="X573" s="972"/>
      <c r="Y573" s="972"/>
      <c r="Z573" s="972"/>
      <c r="AA573" s="972"/>
      <c r="AB573" s="972"/>
      <c r="AC573" s="972"/>
      <c r="AD573" s="972"/>
      <c r="AE573" s="969"/>
      <c r="AF573" s="969"/>
      <c r="AG573" s="969"/>
      <c r="AH573" s="952">
        <f t="shared" si="8"/>
        <v>0</v>
      </c>
    </row>
    <row r="574" spans="1:34" ht="16.149999999999999" customHeight="1">
      <c r="A574" s="1789"/>
      <c r="B574" s="1789"/>
      <c r="C574" s="1506" t="s">
        <v>4448</v>
      </c>
      <c r="D574" s="1505"/>
      <c r="E574" s="1505"/>
      <c r="F574" s="1504"/>
      <c r="G574" s="1504"/>
      <c r="H574" s="1504"/>
      <c r="I574" s="1504"/>
      <c r="J574" s="1502"/>
      <c r="K574" s="1502"/>
      <c r="L574" s="1502"/>
      <c r="M574" s="1502"/>
      <c r="N574" s="1502"/>
      <c r="O574" s="1503"/>
      <c r="P574" s="1504"/>
      <c r="Q574" s="1505"/>
      <c r="R574" s="1502"/>
      <c r="S574" s="1502"/>
      <c r="T574" s="1502"/>
      <c r="U574" s="1503"/>
      <c r="V574" s="972"/>
      <c r="W574" s="972"/>
      <c r="X574" s="972"/>
      <c r="Y574" s="972"/>
      <c r="Z574" s="972"/>
      <c r="AA574" s="972"/>
      <c r="AB574" s="972"/>
      <c r="AC574" s="972"/>
      <c r="AD574" s="972"/>
      <c r="AE574" s="969"/>
      <c r="AF574" s="969"/>
      <c r="AG574" s="969"/>
      <c r="AH574" s="952">
        <f t="shared" si="8"/>
        <v>0</v>
      </c>
    </row>
    <row r="575" spans="1:34" ht="16.149999999999999" customHeight="1">
      <c r="A575" s="1789"/>
      <c r="B575" s="1789"/>
      <c r="C575" s="1506" t="s">
        <v>4449</v>
      </c>
      <c r="D575" s="1545" t="s">
        <v>4716</v>
      </c>
      <c r="E575" s="1546" t="s">
        <v>4717</v>
      </c>
      <c r="F575" s="1541" t="s">
        <v>4718</v>
      </c>
      <c r="G575" s="1543" t="s">
        <v>4719</v>
      </c>
      <c r="H575" s="1542" t="s">
        <v>4720</v>
      </c>
      <c r="I575" s="1542" t="s">
        <v>4714</v>
      </c>
      <c r="J575" s="1541" t="s">
        <v>4715</v>
      </c>
      <c r="K575" s="1502"/>
      <c r="L575" s="1502"/>
      <c r="M575" s="1502"/>
      <c r="N575" s="1502"/>
      <c r="O575" s="1503"/>
      <c r="P575" s="1504"/>
      <c r="Q575" s="1505"/>
      <c r="R575" s="1502"/>
      <c r="S575" s="1502"/>
      <c r="T575" s="1502"/>
      <c r="U575" s="1503"/>
      <c r="V575" s="972"/>
      <c r="W575" s="972"/>
      <c r="X575" s="972"/>
      <c r="Y575" s="972"/>
      <c r="Z575" s="972"/>
      <c r="AA575" s="972"/>
      <c r="AB575" s="972"/>
      <c r="AC575" s="972"/>
      <c r="AD575" s="972"/>
      <c r="AE575" s="969"/>
      <c r="AF575" s="969"/>
      <c r="AG575" s="969"/>
      <c r="AH575" s="952">
        <f t="shared" si="8"/>
        <v>7</v>
      </c>
    </row>
    <row r="576" spans="1:34" ht="16.149999999999999" customHeight="1">
      <c r="A576" s="1789"/>
      <c r="B576" s="1789"/>
      <c r="C576" s="1506" t="s">
        <v>4457</v>
      </c>
      <c r="D576" s="1505"/>
      <c r="E576" s="1505"/>
      <c r="F576" s="1504"/>
      <c r="G576" s="1504"/>
      <c r="H576" s="1504"/>
      <c r="I576" s="1504"/>
      <c r="J576" s="1502"/>
      <c r="K576" s="1502"/>
      <c r="L576" s="1502"/>
      <c r="M576" s="1502"/>
      <c r="N576" s="1502"/>
      <c r="O576" s="1503"/>
      <c r="P576" s="1504"/>
      <c r="Q576" s="1505"/>
      <c r="R576" s="1502"/>
      <c r="S576" s="1502"/>
      <c r="T576" s="1502"/>
      <c r="U576" s="1503"/>
      <c r="V576" s="972"/>
      <c r="W576" s="972"/>
      <c r="X576" s="972"/>
      <c r="Y576" s="972"/>
      <c r="Z576" s="972"/>
      <c r="AA576" s="972"/>
      <c r="AB576" s="972"/>
      <c r="AC576" s="972"/>
      <c r="AD576" s="972"/>
      <c r="AE576" s="969"/>
      <c r="AF576" s="969"/>
      <c r="AG576" s="969"/>
      <c r="AH576" s="952">
        <f t="shared" si="8"/>
        <v>0</v>
      </c>
    </row>
    <row r="577" spans="1:34" ht="16.149999999999999" customHeight="1">
      <c r="A577" s="1789"/>
      <c r="B577" s="1794"/>
      <c r="C577" s="1510" t="s">
        <v>4458</v>
      </c>
      <c r="D577" s="1505"/>
      <c r="E577" s="1505"/>
      <c r="F577" s="1504"/>
      <c r="G577" s="1504"/>
      <c r="H577" s="1504"/>
      <c r="I577" s="1504"/>
      <c r="J577" s="1502"/>
      <c r="K577" s="1502"/>
      <c r="L577" s="1502"/>
      <c r="M577" s="1502"/>
      <c r="N577" s="1502"/>
      <c r="O577" s="1503"/>
      <c r="P577" s="1504"/>
      <c r="Q577" s="1505"/>
      <c r="R577" s="1502"/>
      <c r="S577" s="1502"/>
      <c r="T577" s="1502"/>
      <c r="U577" s="1503"/>
      <c r="V577" s="972"/>
      <c r="W577" s="972"/>
      <c r="X577" s="972"/>
      <c r="Y577" s="972"/>
      <c r="Z577" s="972"/>
      <c r="AA577" s="972"/>
      <c r="AB577" s="972"/>
      <c r="AC577" s="972"/>
      <c r="AD577" s="972"/>
      <c r="AE577" s="969"/>
      <c r="AF577" s="969"/>
      <c r="AG577" s="969"/>
      <c r="AH577" s="952">
        <f t="shared" si="8"/>
        <v>0</v>
      </c>
    </row>
    <row r="578" spans="1:34" ht="16.899999999999999" customHeight="1">
      <c r="A578" s="1789"/>
      <c r="B578" s="1788" t="s">
        <v>4317</v>
      </c>
      <c r="C578" s="1250" t="s">
        <v>4145</v>
      </c>
      <c r="D578" s="1537" t="s">
        <v>4702</v>
      </c>
      <c r="E578" s="1537" t="s">
        <v>4721</v>
      </c>
      <c r="F578" s="1536" t="s">
        <v>4722</v>
      </c>
      <c r="G578" s="1547" t="s">
        <v>4723</v>
      </c>
      <c r="H578" s="1547" t="s">
        <v>4724</v>
      </c>
      <c r="I578" s="1547" t="s">
        <v>4725</v>
      </c>
      <c r="J578" s="1547" t="s">
        <v>4726</v>
      </c>
      <c r="K578" s="1547" t="s">
        <v>4727</v>
      </c>
      <c r="L578" s="1547" t="s">
        <v>4728</v>
      </c>
      <c r="M578" s="1547" t="s">
        <v>4729</v>
      </c>
      <c r="N578" s="1547" t="s">
        <v>4730</v>
      </c>
      <c r="O578" s="1547" t="s">
        <v>4731</v>
      </c>
      <c r="P578" s="1547" t="s">
        <v>4732</v>
      </c>
      <c r="Q578" s="1547" t="s">
        <v>4733</v>
      </c>
      <c r="R578" s="1502"/>
      <c r="S578" s="1502"/>
      <c r="T578" s="1502"/>
      <c r="U578" s="1503"/>
      <c r="V578" s="972"/>
      <c r="W578" s="972"/>
      <c r="X578" s="972"/>
      <c r="Y578" s="972"/>
      <c r="Z578" s="972"/>
      <c r="AA578" s="972"/>
      <c r="AB578" s="972"/>
      <c r="AC578" s="972"/>
      <c r="AD578" s="972"/>
      <c r="AE578" s="969"/>
      <c r="AF578" s="969"/>
      <c r="AG578" s="969"/>
      <c r="AH578" s="952">
        <f t="shared" si="8"/>
        <v>14</v>
      </c>
    </row>
    <row r="579" spans="1:34" ht="16.899999999999999" customHeight="1">
      <c r="A579" s="1789"/>
      <c r="B579" s="1789"/>
      <c r="C579" s="1506" t="s">
        <v>3801</v>
      </c>
      <c r="D579" s="1534" t="s">
        <v>4716</v>
      </c>
      <c r="E579" s="1535" t="s">
        <v>4717</v>
      </c>
      <c r="F579" s="1536" t="s">
        <v>4718</v>
      </c>
      <c r="G579" s="1547" t="s">
        <v>4723</v>
      </c>
      <c r="H579" s="1547" t="s">
        <v>4724</v>
      </c>
      <c r="I579" s="1547" t="s">
        <v>4732</v>
      </c>
      <c r="J579" s="1547" t="s">
        <v>4733</v>
      </c>
      <c r="K579" s="1547" t="s">
        <v>4725</v>
      </c>
      <c r="L579" s="1547" t="s">
        <v>4726</v>
      </c>
      <c r="M579" s="1547" t="s">
        <v>4727</v>
      </c>
      <c r="N579" s="1547" t="s">
        <v>4728</v>
      </c>
      <c r="O579" s="1547" t="s">
        <v>4729</v>
      </c>
      <c r="P579" s="1547" t="s">
        <v>4730</v>
      </c>
      <c r="Q579" s="1547" t="s">
        <v>4731</v>
      </c>
      <c r="R579" s="1502"/>
      <c r="S579" s="1502"/>
      <c r="T579" s="1502"/>
      <c r="U579" s="1503"/>
      <c r="V579" s="972"/>
      <c r="W579" s="972"/>
      <c r="X579" s="972"/>
      <c r="Y579" s="972"/>
      <c r="Z579" s="972"/>
      <c r="AA579" s="972"/>
      <c r="AB579" s="972"/>
      <c r="AC579" s="972"/>
      <c r="AD579" s="972"/>
      <c r="AE579" s="969"/>
      <c r="AF579" s="969"/>
      <c r="AG579" s="969"/>
      <c r="AH579" s="952">
        <f t="shared" ref="AH579:AH642" si="9">COUNTA(D579:AG579)</f>
        <v>14</v>
      </c>
    </row>
    <row r="580" spans="1:34" ht="16.899999999999999" customHeight="1">
      <c r="A580" s="1789"/>
      <c r="B580" s="1789"/>
      <c r="C580" s="1506" t="s">
        <v>3802</v>
      </c>
      <c r="D580" s="1534" t="s">
        <v>4716</v>
      </c>
      <c r="E580" s="1535" t="s">
        <v>4717</v>
      </c>
      <c r="F580" s="1536" t="s">
        <v>4718</v>
      </c>
      <c r="G580" s="1547" t="s">
        <v>4723</v>
      </c>
      <c r="H580" s="1547" t="s">
        <v>4724</v>
      </c>
      <c r="I580" s="1547" t="s">
        <v>4732</v>
      </c>
      <c r="J580" s="1547" t="s">
        <v>4733</v>
      </c>
      <c r="K580" s="1547" t="s">
        <v>4725</v>
      </c>
      <c r="L580" s="1547" t="s">
        <v>4726</v>
      </c>
      <c r="M580" s="1547" t="s">
        <v>4727</v>
      </c>
      <c r="N580" s="1547" t="s">
        <v>4728</v>
      </c>
      <c r="O580" s="1547" t="s">
        <v>4729</v>
      </c>
      <c r="P580" s="1547" t="s">
        <v>4730</v>
      </c>
      <c r="Q580" s="1547" t="s">
        <v>4731</v>
      </c>
      <c r="R580" s="1502"/>
      <c r="S580" s="1502"/>
      <c r="T580" s="1502"/>
      <c r="U580" s="1503"/>
      <c r="V580" s="972"/>
      <c r="W580" s="972"/>
      <c r="X580" s="972"/>
      <c r="Y580" s="972"/>
      <c r="Z580" s="972"/>
      <c r="AA580" s="972"/>
      <c r="AB580" s="972"/>
      <c r="AC580" s="972"/>
      <c r="AD580" s="972"/>
      <c r="AE580" s="969"/>
      <c r="AF580" s="969"/>
      <c r="AG580" s="969"/>
      <c r="AH580" s="952">
        <f t="shared" si="9"/>
        <v>14</v>
      </c>
    </row>
    <row r="581" spans="1:34" ht="16.899999999999999" customHeight="1">
      <c r="A581" s="1789"/>
      <c r="B581" s="1789"/>
      <c r="C581" s="1506" t="s">
        <v>4446</v>
      </c>
      <c r="D581" s="1505"/>
      <c r="E581" s="1505"/>
      <c r="F581" s="1504"/>
      <c r="G581" s="1504"/>
      <c r="H581" s="1504"/>
      <c r="I581" s="1504"/>
      <c r="J581" s="1502"/>
      <c r="K581" s="1502"/>
      <c r="L581" s="1502"/>
      <c r="M581" s="1502"/>
      <c r="N581" s="1502"/>
      <c r="O581" s="1503"/>
      <c r="P581" s="1504"/>
      <c r="Q581" s="1505"/>
      <c r="R581" s="1502"/>
      <c r="S581" s="1502"/>
      <c r="T581" s="1502"/>
      <c r="U581" s="1503"/>
      <c r="V581" s="972"/>
      <c r="W581" s="972"/>
      <c r="X581" s="972"/>
      <c r="Y581" s="972"/>
      <c r="Z581" s="972"/>
      <c r="AA581" s="972"/>
      <c r="AB581" s="972"/>
      <c r="AC581" s="972"/>
      <c r="AD581" s="972"/>
      <c r="AE581" s="969"/>
      <c r="AF581" s="969"/>
      <c r="AG581" s="969"/>
      <c r="AH581" s="952">
        <f t="shared" si="9"/>
        <v>0</v>
      </c>
    </row>
    <row r="582" spans="1:34" ht="16.899999999999999" customHeight="1">
      <c r="A582" s="1789"/>
      <c r="B582" s="1789"/>
      <c r="C582" s="1506" t="s">
        <v>4447</v>
      </c>
      <c r="D582" s="1505"/>
      <c r="E582" s="1505"/>
      <c r="F582" s="1504"/>
      <c r="G582" s="1504"/>
      <c r="H582" s="1504"/>
      <c r="I582" s="1504"/>
      <c r="J582" s="1502"/>
      <c r="K582" s="1502"/>
      <c r="L582" s="1502"/>
      <c r="M582" s="1502"/>
      <c r="N582" s="1502"/>
      <c r="O582" s="1503"/>
      <c r="P582" s="1504"/>
      <c r="Q582" s="1505"/>
      <c r="R582" s="1502"/>
      <c r="S582" s="1502"/>
      <c r="T582" s="1502"/>
      <c r="U582" s="1503"/>
      <c r="V582" s="972"/>
      <c r="W582" s="972"/>
      <c r="X582" s="972"/>
      <c r="Y582" s="972"/>
      <c r="Z582" s="972"/>
      <c r="AA582" s="972"/>
      <c r="AB582" s="972"/>
      <c r="AC582" s="972"/>
      <c r="AD582" s="972"/>
      <c r="AE582" s="969"/>
      <c r="AF582" s="969"/>
      <c r="AG582" s="969"/>
      <c r="AH582" s="952">
        <f t="shared" si="9"/>
        <v>0</v>
      </c>
    </row>
    <row r="583" spans="1:34" ht="16.899999999999999" customHeight="1">
      <c r="A583" s="1789"/>
      <c r="B583" s="1789"/>
      <c r="C583" s="1506" t="s">
        <v>4448</v>
      </c>
      <c r="D583" s="1505"/>
      <c r="E583" s="1505"/>
      <c r="F583" s="1504"/>
      <c r="G583" s="1504"/>
      <c r="H583" s="1504"/>
      <c r="I583" s="1504"/>
      <c r="J583" s="1502"/>
      <c r="K583" s="1502"/>
      <c r="L583" s="1502"/>
      <c r="M583" s="1502"/>
      <c r="N583" s="1502"/>
      <c r="O583" s="1503"/>
      <c r="P583" s="1504"/>
      <c r="Q583" s="1505"/>
      <c r="R583" s="1502"/>
      <c r="S583" s="1502"/>
      <c r="T583" s="1502"/>
      <c r="U583" s="1503"/>
      <c r="V583" s="972"/>
      <c r="W583" s="972"/>
      <c r="X583" s="972"/>
      <c r="Y583" s="972"/>
      <c r="Z583" s="972"/>
      <c r="AA583" s="972"/>
      <c r="AB583" s="972"/>
      <c r="AC583" s="972"/>
      <c r="AD583" s="972"/>
      <c r="AE583" s="969"/>
      <c r="AF583" s="969"/>
      <c r="AG583" s="969"/>
      <c r="AH583" s="952">
        <f t="shared" si="9"/>
        <v>0</v>
      </c>
    </row>
    <row r="584" spans="1:34" ht="16.899999999999999" customHeight="1">
      <c r="A584" s="1789"/>
      <c r="B584" s="1789"/>
      <c r="C584" s="1506" t="s">
        <v>4449</v>
      </c>
      <c r="D584" s="1534" t="s">
        <v>4716</v>
      </c>
      <c r="E584" s="1535" t="s">
        <v>4717</v>
      </c>
      <c r="F584" s="1536" t="s">
        <v>4718</v>
      </c>
      <c r="G584" s="1547" t="s">
        <v>4723</v>
      </c>
      <c r="H584" s="1547" t="s">
        <v>4724</v>
      </c>
      <c r="I584" s="1547" t="s">
        <v>4732</v>
      </c>
      <c r="J584" s="1547" t="s">
        <v>4733</v>
      </c>
      <c r="K584" s="1547" t="s">
        <v>4725</v>
      </c>
      <c r="L584" s="1547" t="s">
        <v>4726</v>
      </c>
      <c r="M584" s="1547" t="s">
        <v>4727</v>
      </c>
      <c r="N584" s="1547" t="s">
        <v>4728</v>
      </c>
      <c r="O584" s="1547" t="s">
        <v>4729</v>
      </c>
      <c r="P584" s="1547" t="s">
        <v>4730</v>
      </c>
      <c r="Q584" s="1547" t="s">
        <v>4731</v>
      </c>
      <c r="R584" s="1502"/>
      <c r="S584" s="1502"/>
      <c r="T584" s="1502"/>
      <c r="U584" s="1503"/>
      <c r="V584" s="972"/>
      <c r="W584" s="972"/>
      <c r="X584" s="972"/>
      <c r="Y584" s="972"/>
      <c r="Z584" s="972"/>
      <c r="AA584" s="972"/>
      <c r="AB584" s="972"/>
      <c r="AC584" s="972"/>
      <c r="AD584" s="972"/>
      <c r="AE584" s="969"/>
      <c r="AF584" s="969"/>
      <c r="AG584" s="969"/>
      <c r="AH584" s="952">
        <f t="shared" si="9"/>
        <v>14</v>
      </c>
    </row>
    <row r="585" spans="1:34" ht="16.899999999999999" customHeight="1">
      <c r="A585" s="1789"/>
      <c r="B585" s="1789"/>
      <c r="C585" s="1506" t="s">
        <v>4457</v>
      </c>
      <c r="D585" s="1505"/>
      <c r="E585" s="1505"/>
      <c r="F585" s="1504"/>
      <c r="G585" s="1504"/>
      <c r="H585" s="1504"/>
      <c r="I585" s="1504"/>
      <c r="J585" s="1502"/>
      <c r="K585" s="1502"/>
      <c r="L585" s="1502"/>
      <c r="M585" s="1502"/>
      <c r="N585" s="1502"/>
      <c r="O585" s="1503"/>
      <c r="P585" s="1504"/>
      <c r="Q585" s="1505"/>
      <c r="R585" s="1502"/>
      <c r="S585" s="1502"/>
      <c r="T585" s="1502"/>
      <c r="U585" s="1503"/>
      <c r="V585" s="972"/>
      <c r="W585" s="972"/>
      <c r="X585" s="972"/>
      <c r="Y585" s="972"/>
      <c r="Z585" s="972"/>
      <c r="AA585" s="972"/>
      <c r="AB585" s="972"/>
      <c r="AC585" s="972"/>
      <c r="AD585" s="972"/>
      <c r="AE585" s="969"/>
      <c r="AF585" s="969"/>
      <c r="AG585" s="969"/>
      <c r="AH585" s="952">
        <f t="shared" si="9"/>
        <v>0</v>
      </c>
    </row>
    <row r="586" spans="1:34" ht="16.899999999999999" customHeight="1">
      <c r="A586" s="1789"/>
      <c r="B586" s="1794"/>
      <c r="C586" s="1510" t="s">
        <v>4458</v>
      </c>
      <c r="D586" s="1505"/>
      <c r="E586" s="1505"/>
      <c r="F586" s="1504"/>
      <c r="G586" s="1504"/>
      <c r="H586" s="1504"/>
      <c r="I586" s="1504"/>
      <c r="J586" s="1502"/>
      <c r="K586" s="1502"/>
      <c r="L586" s="1502"/>
      <c r="M586" s="1502"/>
      <c r="N586" s="1502"/>
      <c r="O586" s="1503"/>
      <c r="P586" s="1504"/>
      <c r="Q586" s="1505"/>
      <c r="R586" s="1502"/>
      <c r="S586" s="1502"/>
      <c r="T586" s="1502"/>
      <c r="U586" s="1503"/>
      <c r="V586" s="972"/>
      <c r="W586" s="972"/>
      <c r="X586" s="972"/>
      <c r="Y586" s="972"/>
      <c r="Z586" s="972"/>
      <c r="AA586" s="972"/>
      <c r="AB586" s="972"/>
      <c r="AC586" s="972"/>
      <c r="AD586" s="972"/>
      <c r="AE586" s="969"/>
      <c r="AF586" s="969"/>
      <c r="AG586" s="969"/>
      <c r="AH586" s="952">
        <f t="shared" si="9"/>
        <v>0</v>
      </c>
    </row>
    <row r="587" spans="1:34">
      <c r="A587" s="1789"/>
      <c r="B587" s="1788" t="s">
        <v>4734</v>
      </c>
      <c r="C587" s="1250" t="s">
        <v>4145</v>
      </c>
      <c r="D587" s="1512"/>
      <c r="E587" s="1512"/>
      <c r="F587" s="1502"/>
      <c r="G587" s="1502"/>
      <c r="H587" s="1502"/>
      <c r="I587" s="1502"/>
      <c r="J587" s="1502"/>
      <c r="K587" s="1502"/>
      <c r="L587" s="1502"/>
      <c r="M587" s="1502"/>
      <c r="N587" s="1502"/>
      <c r="O587" s="1503"/>
      <c r="P587" s="1502"/>
      <c r="Q587" s="1512"/>
      <c r="R587" s="1502"/>
      <c r="S587" s="1502"/>
      <c r="T587" s="1502"/>
      <c r="U587" s="1503"/>
      <c r="V587" s="972"/>
      <c r="W587" s="972"/>
      <c r="X587" s="972"/>
      <c r="Y587" s="972"/>
      <c r="Z587" s="972"/>
      <c r="AA587" s="972"/>
      <c r="AB587" s="972"/>
      <c r="AC587" s="972"/>
      <c r="AD587" s="972"/>
      <c r="AE587" s="969"/>
      <c r="AF587" s="969"/>
      <c r="AG587" s="969"/>
      <c r="AH587" s="952">
        <f t="shared" si="9"/>
        <v>0</v>
      </c>
    </row>
    <row r="588" spans="1:34">
      <c r="A588" s="1789"/>
      <c r="B588" s="1789"/>
      <c r="C588" s="1506" t="s">
        <v>3801</v>
      </c>
      <c r="D588" s="1512"/>
      <c r="E588" s="1512"/>
      <c r="F588" s="1502"/>
      <c r="G588" s="1502"/>
      <c r="H588" s="1502"/>
      <c r="I588" s="1502"/>
      <c r="J588" s="1502"/>
      <c r="K588" s="1502"/>
      <c r="L588" s="1502"/>
      <c r="M588" s="1502"/>
      <c r="N588" s="1502"/>
      <c r="O588" s="1503"/>
      <c r="P588" s="1502"/>
      <c r="Q588" s="1512"/>
      <c r="R588" s="1502"/>
      <c r="S588" s="1502"/>
      <c r="T588" s="1502"/>
      <c r="U588" s="1503"/>
      <c r="V588" s="972"/>
      <c r="W588" s="972"/>
      <c r="X588" s="972"/>
      <c r="Y588" s="972"/>
      <c r="Z588" s="972"/>
      <c r="AA588" s="972"/>
      <c r="AB588" s="972"/>
      <c r="AC588" s="972"/>
      <c r="AD588" s="972"/>
      <c r="AE588" s="969"/>
      <c r="AF588" s="969"/>
      <c r="AG588" s="969"/>
      <c r="AH588" s="952">
        <f t="shared" si="9"/>
        <v>0</v>
      </c>
    </row>
    <row r="589" spans="1:34">
      <c r="A589" s="1789"/>
      <c r="B589" s="1789"/>
      <c r="C589" s="1506" t="s">
        <v>3802</v>
      </c>
      <c r="D589" s="1512"/>
      <c r="E589" s="1512"/>
      <c r="F589" s="1502"/>
      <c r="G589" s="1502"/>
      <c r="H589" s="1502"/>
      <c r="I589" s="1502"/>
      <c r="J589" s="1502"/>
      <c r="K589" s="1502"/>
      <c r="L589" s="1502"/>
      <c r="M589" s="1502"/>
      <c r="N589" s="1502"/>
      <c r="O589" s="1503"/>
      <c r="P589" s="1502"/>
      <c r="Q589" s="1512"/>
      <c r="R589" s="1502"/>
      <c r="S589" s="1502"/>
      <c r="T589" s="1502"/>
      <c r="U589" s="1503"/>
      <c r="V589" s="972"/>
      <c r="W589" s="972"/>
      <c r="X589" s="972"/>
      <c r="Y589" s="972"/>
      <c r="Z589" s="972"/>
      <c r="AA589" s="972"/>
      <c r="AB589" s="972"/>
      <c r="AC589" s="972"/>
      <c r="AD589" s="972"/>
      <c r="AE589" s="969"/>
      <c r="AF589" s="969"/>
      <c r="AG589" s="969"/>
      <c r="AH589" s="952">
        <f t="shared" si="9"/>
        <v>0</v>
      </c>
    </row>
    <row r="590" spans="1:34">
      <c r="A590" s="1789"/>
      <c r="B590" s="1789"/>
      <c r="C590" s="1506" t="s">
        <v>4446</v>
      </c>
      <c r="D590" s="1512"/>
      <c r="E590" s="1512"/>
      <c r="F590" s="1502"/>
      <c r="G590" s="1502"/>
      <c r="H590" s="1502"/>
      <c r="I590" s="1502"/>
      <c r="J590" s="1502"/>
      <c r="K590" s="1502"/>
      <c r="L590" s="1502"/>
      <c r="M590" s="1502"/>
      <c r="N590" s="1502"/>
      <c r="O590" s="1503"/>
      <c r="P590" s="1502"/>
      <c r="Q590" s="1512"/>
      <c r="R590" s="1502"/>
      <c r="S590" s="1502"/>
      <c r="T590" s="1502"/>
      <c r="U590" s="1503"/>
      <c r="V590" s="972"/>
      <c r="W590" s="972"/>
      <c r="X590" s="972"/>
      <c r="Y590" s="972"/>
      <c r="Z590" s="972"/>
      <c r="AA590" s="972"/>
      <c r="AB590" s="972"/>
      <c r="AC590" s="972"/>
      <c r="AD590" s="972"/>
      <c r="AE590" s="969"/>
      <c r="AF590" s="969"/>
      <c r="AG590" s="969"/>
      <c r="AH590" s="952">
        <f t="shared" si="9"/>
        <v>0</v>
      </c>
    </row>
    <row r="591" spans="1:34">
      <c r="A591" s="1789"/>
      <c r="B591" s="1789"/>
      <c r="C591" s="1506" t="s">
        <v>4447</v>
      </c>
      <c r="D591" s="1512"/>
      <c r="E591" s="1512"/>
      <c r="F591" s="1502"/>
      <c r="G591" s="1502"/>
      <c r="H591" s="1502"/>
      <c r="I591" s="1502"/>
      <c r="J591" s="1502"/>
      <c r="K591" s="1502"/>
      <c r="L591" s="1502"/>
      <c r="M591" s="1502"/>
      <c r="N591" s="1502"/>
      <c r="O591" s="1503"/>
      <c r="P591" s="1502"/>
      <c r="Q591" s="1512"/>
      <c r="R591" s="1502"/>
      <c r="S591" s="1502"/>
      <c r="T591" s="1502"/>
      <c r="U591" s="1503"/>
      <c r="V591" s="972"/>
      <c r="W591" s="972"/>
      <c r="X591" s="972"/>
      <c r="Y591" s="972"/>
      <c r="Z591" s="972"/>
      <c r="AA591" s="972"/>
      <c r="AB591" s="972"/>
      <c r="AC591" s="972"/>
      <c r="AD591" s="972"/>
      <c r="AE591" s="969"/>
      <c r="AF591" s="969"/>
      <c r="AG591" s="969"/>
      <c r="AH591" s="952">
        <f t="shared" si="9"/>
        <v>0</v>
      </c>
    </row>
    <row r="592" spans="1:34">
      <c r="A592" s="1789"/>
      <c r="B592" s="1789"/>
      <c r="C592" s="1506" t="s">
        <v>4448</v>
      </c>
      <c r="D592" s="1512"/>
      <c r="E592" s="1512"/>
      <c r="F592" s="1502"/>
      <c r="G592" s="1502"/>
      <c r="H592" s="1502"/>
      <c r="I592" s="1502"/>
      <c r="J592" s="1502"/>
      <c r="K592" s="1502"/>
      <c r="L592" s="1502"/>
      <c r="M592" s="1502"/>
      <c r="N592" s="1502"/>
      <c r="O592" s="1503"/>
      <c r="P592" s="1502"/>
      <c r="Q592" s="1512"/>
      <c r="R592" s="1502"/>
      <c r="S592" s="1502"/>
      <c r="T592" s="1502"/>
      <c r="U592" s="1503"/>
      <c r="V592" s="972"/>
      <c r="W592" s="972"/>
      <c r="X592" s="972"/>
      <c r="Y592" s="972"/>
      <c r="Z592" s="972"/>
      <c r="AA592" s="972"/>
      <c r="AB592" s="972"/>
      <c r="AC592" s="972"/>
      <c r="AD592" s="972"/>
      <c r="AE592" s="969"/>
      <c r="AF592" s="969"/>
      <c r="AG592" s="969"/>
      <c r="AH592" s="952">
        <f t="shared" si="9"/>
        <v>0</v>
      </c>
    </row>
    <row r="593" spans="1:34">
      <c r="A593" s="1789"/>
      <c r="B593" s="1789"/>
      <c r="C593" s="1506" t="s">
        <v>4449</v>
      </c>
      <c r="D593" s="1512"/>
      <c r="E593" s="1512"/>
      <c r="F593" s="1502"/>
      <c r="G593" s="1502"/>
      <c r="H593" s="1502"/>
      <c r="I593" s="1502"/>
      <c r="J593" s="1502"/>
      <c r="K593" s="1502"/>
      <c r="L593" s="1502"/>
      <c r="M593" s="1502"/>
      <c r="N593" s="1502"/>
      <c r="O593" s="1503"/>
      <c r="P593" s="1502"/>
      <c r="Q593" s="1512"/>
      <c r="R593" s="1502"/>
      <c r="S593" s="1502"/>
      <c r="T593" s="1502"/>
      <c r="U593" s="1503"/>
      <c r="V593" s="972"/>
      <c r="W593" s="972"/>
      <c r="X593" s="972"/>
      <c r="Y593" s="972"/>
      <c r="Z593" s="972"/>
      <c r="AA593" s="972"/>
      <c r="AB593" s="972"/>
      <c r="AC593" s="972"/>
      <c r="AD593" s="972"/>
      <c r="AE593" s="969"/>
      <c r="AF593" s="969"/>
      <c r="AG593" s="969"/>
      <c r="AH593" s="952">
        <f t="shared" si="9"/>
        <v>0</v>
      </c>
    </row>
    <row r="594" spans="1:34">
      <c r="A594" s="1789"/>
      <c r="B594" s="1789"/>
      <c r="C594" s="1506" t="s">
        <v>4457</v>
      </c>
      <c r="D594" s="1512"/>
      <c r="E594" s="1512"/>
      <c r="F594" s="1502"/>
      <c r="G594" s="1502"/>
      <c r="H594" s="1502"/>
      <c r="I594" s="1502"/>
      <c r="J594" s="1502"/>
      <c r="K594" s="1502"/>
      <c r="L594" s="1502"/>
      <c r="M594" s="1502"/>
      <c r="N594" s="1502"/>
      <c r="O594" s="1503"/>
      <c r="P594" s="1502"/>
      <c r="Q594" s="1512"/>
      <c r="R594" s="1502"/>
      <c r="S594" s="1502"/>
      <c r="T594" s="1502"/>
      <c r="U594" s="1503"/>
      <c r="V594" s="972"/>
      <c r="W594" s="972"/>
      <c r="X594" s="972"/>
      <c r="Y594" s="972"/>
      <c r="Z594" s="972"/>
      <c r="AA594" s="972"/>
      <c r="AB594" s="972"/>
      <c r="AC594" s="972"/>
      <c r="AD594" s="972"/>
      <c r="AE594" s="969"/>
      <c r="AF594" s="969"/>
      <c r="AG594" s="969"/>
      <c r="AH594" s="952">
        <f t="shared" si="9"/>
        <v>0</v>
      </c>
    </row>
    <row r="595" spans="1:34">
      <c r="A595" s="1789"/>
      <c r="B595" s="1794"/>
      <c r="C595" s="1510" t="s">
        <v>4458</v>
      </c>
      <c r="D595" s="1512"/>
      <c r="E595" s="1512"/>
      <c r="F595" s="1502"/>
      <c r="G595" s="1502"/>
      <c r="H595" s="1502"/>
      <c r="I595" s="1502"/>
      <c r="J595" s="1502"/>
      <c r="K595" s="1502"/>
      <c r="L595" s="1502"/>
      <c r="M595" s="1502"/>
      <c r="N595" s="1502"/>
      <c r="O595" s="1503"/>
      <c r="P595" s="1502"/>
      <c r="Q595" s="1512"/>
      <c r="R595" s="1502"/>
      <c r="S595" s="1502"/>
      <c r="T595" s="1502"/>
      <c r="U595" s="1503"/>
      <c r="V595" s="972"/>
      <c r="W595" s="972"/>
      <c r="X595" s="972"/>
      <c r="Y595" s="972"/>
      <c r="Z595" s="972"/>
      <c r="AA595" s="972"/>
      <c r="AB595" s="972"/>
      <c r="AC595" s="972"/>
      <c r="AD595" s="972"/>
      <c r="AE595" s="969"/>
      <c r="AF595" s="969"/>
      <c r="AG595" s="969"/>
      <c r="AH595" s="952">
        <f t="shared" si="9"/>
        <v>0</v>
      </c>
    </row>
    <row r="596" spans="1:34" ht="16.149999999999999" customHeight="1">
      <c r="A596" s="1789"/>
      <c r="B596" s="1788" t="s">
        <v>44</v>
      </c>
      <c r="C596" s="1250" t="s">
        <v>4145</v>
      </c>
      <c r="D596" s="1512"/>
      <c r="E596" s="1512"/>
      <c r="F596" s="1502"/>
      <c r="G596" s="1502"/>
      <c r="H596" s="1502"/>
      <c r="I596" s="1502"/>
      <c r="J596" s="1502"/>
      <c r="K596" s="1502"/>
      <c r="L596" s="1502"/>
      <c r="M596" s="1502"/>
      <c r="N596" s="1502"/>
      <c r="O596" s="1503"/>
      <c r="P596" s="1502"/>
      <c r="Q596" s="1512"/>
      <c r="R596" s="1502"/>
      <c r="S596" s="1502"/>
      <c r="T596" s="1502"/>
      <c r="U596" s="1503"/>
      <c r="V596" s="972"/>
      <c r="W596" s="972"/>
      <c r="X596" s="972"/>
      <c r="Y596" s="972"/>
      <c r="Z596" s="972"/>
      <c r="AA596" s="972"/>
      <c r="AB596" s="972"/>
      <c r="AC596" s="972"/>
      <c r="AD596" s="972"/>
      <c r="AE596" s="969"/>
      <c r="AF596" s="969"/>
      <c r="AG596" s="969"/>
      <c r="AH596" s="952">
        <f t="shared" si="9"/>
        <v>0</v>
      </c>
    </row>
    <row r="597" spans="1:34" ht="16.149999999999999" customHeight="1">
      <c r="A597" s="1789"/>
      <c r="B597" s="1789"/>
      <c r="C597" s="1506" t="s">
        <v>3801</v>
      </c>
      <c r="D597" s="1512"/>
      <c r="E597" s="1512"/>
      <c r="F597" s="1502"/>
      <c r="G597" s="1502"/>
      <c r="H597" s="1502"/>
      <c r="I597" s="1502"/>
      <c r="J597" s="1502"/>
      <c r="K597" s="1502"/>
      <c r="L597" s="1502"/>
      <c r="M597" s="1502"/>
      <c r="N597" s="1502"/>
      <c r="O597" s="1503"/>
      <c r="P597" s="1502"/>
      <c r="Q597" s="1512"/>
      <c r="R597" s="1502"/>
      <c r="S597" s="1502"/>
      <c r="T597" s="1502"/>
      <c r="U597" s="1503"/>
      <c r="V597" s="972"/>
      <c r="W597" s="972"/>
      <c r="X597" s="972"/>
      <c r="Y597" s="972"/>
      <c r="Z597" s="972"/>
      <c r="AA597" s="972"/>
      <c r="AB597" s="972"/>
      <c r="AC597" s="972"/>
      <c r="AD597" s="972"/>
      <c r="AE597" s="969"/>
      <c r="AF597" s="969"/>
      <c r="AG597" s="969"/>
      <c r="AH597" s="952">
        <f t="shared" si="9"/>
        <v>0</v>
      </c>
    </row>
    <row r="598" spans="1:34" ht="16.149999999999999" customHeight="1">
      <c r="A598" s="1789"/>
      <c r="B598" s="1789"/>
      <c r="C598" s="1506" t="s">
        <v>3802</v>
      </c>
      <c r="D598" s="1512"/>
      <c r="E598" s="1512"/>
      <c r="F598" s="1502"/>
      <c r="G598" s="1502"/>
      <c r="H598" s="1502"/>
      <c r="I598" s="1502"/>
      <c r="J598" s="1502"/>
      <c r="K598" s="1502"/>
      <c r="L598" s="1502"/>
      <c r="M598" s="1502"/>
      <c r="N598" s="1502"/>
      <c r="O598" s="1503"/>
      <c r="P598" s="1502"/>
      <c r="Q598" s="1512"/>
      <c r="R598" s="1502"/>
      <c r="S598" s="1502"/>
      <c r="T598" s="1502"/>
      <c r="U598" s="1503"/>
      <c r="V598" s="972"/>
      <c r="W598" s="972"/>
      <c r="X598" s="972"/>
      <c r="Y598" s="972"/>
      <c r="Z598" s="972"/>
      <c r="AA598" s="972"/>
      <c r="AB598" s="972"/>
      <c r="AC598" s="972"/>
      <c r="AD598" s="972"/>
      <c r="AE598" s="969"/>
      <c r="AF598" s="969"/>
      <c r="AG598" s="969"/>
      <c r="AH598" s="952">
        <f t="shared" si="9"/>
        <v>0</v>
      </c>
    </row>
    <row r="599" spans="1:34" ht="16.149999999999999" customHeight="1">
      <c r="A599" s="1789"/>
      <c r="B599" s="1789"/>
      <c r="C599" s="1506" t="s">
        <v>4446</v>
      </c>
      <c r="D599" s="1512"/>
      <c r="E599" s="1512"/>
      <c r="F599" s="1502"/>
      <c r="G599" s="1502"/>
      <c r="H599" s="1502"/>
      <c r="I599" s="1502"/>
      <c r="J599" s="1502"/>
      <c r="K599" s="1502"/>
      <c r="L599" s="1502"/>
      <c r="M599" s="1502"/>
      <c r="N599" s="1502"/>
      <c r="O599" s="1503"/>
      <c r="P599" s="1502"/>
      <c r="Q599" s="1512"/>
      <c r="R599" s="1502"/>
      <c r="S599" s="1502"/>
      <c r="T599" s="1502"/>
      <c r="U599" s="1503"/>
      <c r="V599" s="972"/>
      <c r="W599" s="972"/>
      <c r="X599" s="972"/>
      <c r="Y599" s="972"/>
      <c r="Z599" s="972"/>
      <c r="AA599" s="972"/>
      <c r="AB599" s="972"/>
      <c r="AC599" s="972"/>
      <c r="AD599" s="972"/>
      <c r="AE599" s="969"/>
      <c r="AF599" s="969"/>
      <c r="AG599" s="969"/>
      <c r="AH599" s="952">
        <f t="shared" si="9"/>
        <v>0</v>
      </c>
    </row>
    <row r="600" spans="1:34" ht="16.149999999999999" customHeight="1">
      <c r="A600" s="1789"/>
      <c r="B600" s="1789"/>
      <c r="C600" s="1506" t="s">
        <v>4447</v>
      </c>
      <c r="D600" s="1512"/>
      <c r="E600" s="1512"/>
      <c r="F600" s="1502"/>
      <c r="G600" s="1502"/>
      <c r="H600" s="1502"/>
      <c r="I600" s="1502"/>
      <c r="J600" s="1502"/>
      <c r="K600" s="1502"/>
      <c r="L600" s="1502"/>
      <c r="M600" s="1502"/>
      <c r="N600" s="1502"/>
      <c r="O600" s="1503"/>
      <c r="P600" s="1502"/>
      <c r="Q600" s="1512"/>
      <c r="R600" s="1502"/>
      <c r="S600" s="1502"/>
      <c r="T600" s="1502"/>
      <c r="U600" s="1503"/>
      <c r="V600" s="972"/>
      <c r="W600" s="972"/>
      <c r="X600" s="972"/>
      <c r="Y600" s="972"/>
      <c r="Z600" s="972"/>
      <c r="AA600" s="972"/>
      <c r="AB600" s="972"/>
      <c r="AC600" s="972"/>
      <c r="AD600" s="972"/>
      <c r="AE600" s="969"/>
      <c r="AF600" s="969"/>
      <c r="AG600" s="969"/>
      <c r="AH600" s="952">
        <f t="shared" si="9"/>
        <v>0</v>
      </c>
    </row>
    <row r="601" spans="1:34" ht="16.149999999999999" customHeight="1">
      <c r="A601" s="1789"/>
      <c r="B601" s="1789"/>
      <c r="C601" s="1506" t="s">
        <v>4448</v>
      </c>
      <c r="D601" s="1512"/>
      <c r="E601" s="1512"/>
      <c r="F601" s="1502"/>
      <c r="G601" s="1502"/>
      <c r="H601" s="1502"/>
      <c r="I601" s="1502"/>
      <c r="J601" s="1502"/>
      <c r="K601" s="1502"/>
      <c r="L601" s="1502"/>
      <c r="M601" s="1502"/>
      <c r="N601" s="1502"/>
      <c r="O601" s="1503"/>
      <c r="P601" s="1502"/>
      <c r="Q601" s="1512"/>
      <c r="R601" s="1502"/>
      <c r="S601" s="1502"/>
      <c r="T601" s="1502"/>
      <c r="U601" s="1503"/>
      <c r="V601" s="972"/>
      <c r="W601" s="972"/>
      <c r="X601" s="972"/>
      <c r="Y601" s="972"/>
      <c r="Z601" s="972"/>
      <c r="AA601" s="972"/>
      <c r="AB601" s="972"/>
      <c r="AC601" s="972"/>
      <c r="AD601" s="972"/>
      <c r="AE601" s="969"/>
      <c r="AF601" s="969"/>
      <c r="AG601" s="969"/>
      <c r="AH601" s="952">
        <f t="shared" si="9"/>
        <v>0</v>
      </c>
    </row>
    <row r="602" spans="1:34" ht="16.149999999999999" customHeight="1">
      <c r="A602" s="1789"/>
      <c r="B602" s="1789"/>
      <c r="C602" s="1506" t="s">
        <v>4449</v>
      </c>
      <c r="D602" s="1512"/>
      <c r="E602" s="1512"/>
      <c r="F602" s="1502"/>
      <c r="G602" s="1502"/>
      <c r="H602" s="1502"/>
      <c r="I602" s="1502"/>
      <c r="J602" s="1502"/>
      <c r="K602" s="1502"/>
      <c r="L602" s="1502"/>
      <c r="M602" s="1502"/>
      <c r="N602" s="1502"/>
      <c r="O602" s="1503"/>
      <c r="P602" s="1502"/>
      <c r="Q602" s="1512"/>
      <c r="R602" s="1502"/>
      <c r="S602" s="1502"/>
      <c r="T602" s="1502"/>
      <c r="U602" s="1503"/>
      <c r="V602" s="972"/>
      <c r="W602" s="972"/>
      <c r="X602" s="972"/>
      <c r="Y602" s="972"/>
      <c r="Z602" s="972"/>
      <c r="AA602" s="972"/>
      <c r="AB602" s="972"/>
      <c r="AC602" s="972"/>
      <c r="AD602" s="972"/>
      <c r="AE602" s="969"/>
      <c r="AF602" s="969"/>
      <c r="AG602" s="969"/>
      <c r="AH602" s="952">
        <f t="shared" si="9"/>
        <v>0</v>
      </c>
    </row>
    <row r="603" spans="1:34" ht="16.149999999999999" customHeight="1">
      <c r="A603" s="1789"/>
      <c r="B603" s="1789"/>
      <c r="C603" s="1506" t="s">
        <v>4457</v>
      </c>
      <c r="D603" s="1512"/>
      <c r="E603" s="1512"/>
      <c r="F603" s="1502"/>
      <c r="G603" s="1502"/>
      <c r="H603" s="1502"/>
      <c r="I603" s="1502"/>
      <c r="J603" s="1502"/>
      <c r="K603" s="1502"/>
      <c r="L603" s="1502"/>
      <c r="M603" s="1502"/>
      <c r="N603" s="1502"/>
      <c r="O603" s="1503"/>
      <c r="P603" s="1502"/>
      <c r="Q603" s="1512"/>
      <c r="R603" s="1502"/>
      <c r="S603" s="1502"/>
      <c r="T603" s="1502"/>
      <c r="U603" s="1503"/>
      <c r="V603" s="972"/>
      <c r="W603" s="972"/>
      <c r="X603" s="972"/>
      <c r="Y603" s="972"/>
      <c r="Z603" s="972"/>
      <c r="AA603" s="972"/>
      <c r="AB603" s="972"/>
      <c r="AC603" s="972"/>
      <c r="AD603" s="972"/>
      <c r="AE603" s="969"/>
      <c r="AF603" s="969"/>
      <c r="AG603" s="969"/>
      <c r="AH603" s="952">
        <f t="shared" si="9"/>
        <v>0</v>
      </c>
    </row>
    <row r="604" spans="1:34" ht="16.149999999999999" customHeight="1">
      <c r="A604" s="1789"/>
      <c r="B604" s="1794"/>
      <c r="C604" s="1510" t="s">
        <v>4458</v>
      </c>
      <c r="D604" s="1512"/>
      <c r="E604" s="1512"/>
      <c r="F604" s="1502"/>
      <c r="G604" s="1502"/>
      <c r="H604" s="1502"/>
      <c r="I604" s="1502"/>
      <c r="J604" s="1502"/>
      <c r="K604" s="1502"/>
      <c r="L604" s="1502"/>
      <c r="M604" s="1502"/>
      <c r="N604" s="1502"/>
      <c r="O604" s="1503"/>
      <c r="P604" s="1502"/>
      <c r="Q604" s="1512"/>
      <c r="R604" s="1502"/>
      <c r="S604" s="1502"/>
      <c r="T604" s="1502"/>
      <c r="U604" s="1503"/>
      <c r="V604" s="972"/>
      <c r="W604" s="972"/>
      <c r="X604" s="972"/>
      <c r="Y604" s="972"/>
      <c r="Z604" s="972"/>
      <c r="AA604" s="972"/>
      <c r="AB604" s="972"/>
      <c r="AC604" s="972"/>
      <c r="AD604" s="972"/>
      <c r="AE604" s="969"/>
      <c r="AF604" s="969"/>
      <c r="AG604" s="969"/>
      <c r="AH604" s="952">
        <f t="shared" si="9"/>
        <v>0</v>
      </c>
    </row>
    <row r="605" spans="1:34" ht="16.149999999999999" customHeight="1">
      <c r="A605" s="1789"/>
      <c r="B605" s="1788" t="s">
        <v>45</v>
      </c>
      <c r="C605" s="1250" t="s">
        <v>4145</v>
      </c>
      <c r="D605" s="1505"/>
      <c r="E605" s="1505"/>
      <c r="F605" s="1504"/>
      <c r="G605" s="1504"/>
      <c r="H605" s="1504"/>
      <c r="I605" s="1504"/>
      <c r="J605" s="1504"/>
      <c r="K605" s="1504"/>
      <c r="L605" s="1502"/>
      <c r="M605" s="1502"/>
      <c r="N605" s="1502"/>
      <c r="O605" s="1503"/>
      <c r="P605" s="1504"/>
      <c r="Q605" s="1505"/>
      <c r="R605" s="1502"/>
      <c r="S605" s="1502"/>
      <c r="T605" s="1502"/>
      <c r="U605" s="1503"/>
      <c r="V605" s="972"/>
      <c r="W605" s="972"/>
      <c r="X605" s="972"/>
      <c r="Y605" s="972"/>
      <c r="Z605" s="972"/>
      <c r="AA605" s="972"/>
      <c r="AB605" s="972"/>
      <c r="AC605" s="972"/>
      <c r="AD605" s="972"/>
      <c r="AE605" s="969"/>
      <c r="AF605" s="969"/>
      <c r="AG605" s="969"/>
      <c r="AH605" s="952">
        <f t="shared" si="9"/>
        <v>0</v>
      </c>
    </row>
    <row r="606" spans="1:34" ht="16.149999999999999" customHeight="1">
      <c r="A606" s="1789"/>
      <c r="B606" s="1789"/>
      <c r="C606" s="1506" t="s">
        <v>3801</v>
      </c>
      <c r="D606" s="1534" t="s">
        <v>4528</v>
      </c>
      <c r="E606" s="1535" t="s">
        <v>4735</v>
      </c>
      <c r="F606" s="1536" t="s">
        <v>4736</v>
      </c>
      <c r="G606" s="1537" t="s">
        <v>4737</v>
      </c>
      <c r="H606" s="1537" t="s">
        <v>4738</v>
      </c>
      <c r="I606" s="1537" t="s">
        <v>4739</v>
      </c>
      <c r="J606" s="1525" t="s">
        <v>4740</v>
      </c>
      <c r="K606" s="1538" t="s">
        <v>4741</v>
      </c>
      <c r="L606" s="1538" t="s">
        <v>4742</v>
      </c>
      <c r="M606" s="1538" t="s">
        <v>4743</v>
      </c>
      <c r="N606" s="1538" t="s">
        <v>4744</v>
      </c>
      <c r="O606" s="1538" t="s">
        <v>4745</v>
      </c>
      <c r="P606" s="1504"/>
      <c r="Q606" s="1505"/>
      <c r="R606" s="1502"/>
      <c r="S606" s="1502"/>
      <c r="T606" s="1502"/>
      <c r="U606" s="1503"/>
      <c r="V606" s="972"/>
      <c r="W606" s="972"/>
      <c r="X606" s="972"/>
      <c r="Y606" s="972"/>
      <c r="Z606" s="972"/>
      <c r="AA606" s="972"/>
      <c r="AB606" s="972"/>
      <c r="AC606" s="972"/>
      <c r="AD606" s="972"/>
      <c r="AE606" s="969"/>
      <c r="AF606" s="969"/>
      <c r="AG606" s="969"/>
      <c r="AH606" s="952">
        <f t="shared" si="9"/>
        <v>12</v>
      </c>
    </row>
    <row r="607" spans="1:34" ht="16.149999999999999" customHeight="1">
      <c r="A607" s="1789"/>
      <c r="B607" s="1789"/>
      <c r="C607" s="1506" t="s">
        <v>3802</v>
      </c>
      <c r="D607" s="1534" t="s">
        <v>4746</v>
      </c>
      <c r="E607" s="1535" t="s">
        <v>4747</v>
      </c>
      <c r="F607" s="1536" t="s">
        <v>4748</v>
      </c>
      <c r="G607" s="1537" t="s">
        <v>4749</v>
      </c>
      <c r="H607" s="1537" t="s">
        <v>4750</v>
      </c>
      <c r="I607" s="1537" t="s">
        <v>4739</v>
      </c>
      <c r="J607" s="1525" t="s">
        <v>4740</v>
      </c>
      <c r="K607" s="1538" t="s">
        <v>4741</v>
      </c>
      <c r="L607" s="1538" t="s">
        <v>4742</v>
      </c>
      <c r="M607" s="1538" t="s">
        <v>4743</v>
      </c>
      <c r="N607" s="1538" t="s">
        <v>4744</v>
      </c>
      <c r="O607" s="1538" t="s">
        <v>4745</v>
      </c>
      <c r="P607" s="1504"/>
      <c r="Q607" s="1505"/>
      <c r="R607" s="1502"/>
      <c r="S607" s="1502"/>
      <c r="T607" s="1502"/>
      <c r="U607" s="1503"/>
      <c r="V607" s="972"/>
      <c r="W607" s="972"/>
      <c r="X607" s="972"/>
      <c r="Y607" s="972"/>
      <c r="Z607" s="972"/>
      <c r="AA607" s="972"/>
      <c r="AB607" s="972"/>
      <c r="AC607" s="972"/>
      <c r="AD607" s="972"/>
      <c r="AE607" s="969"/>
      <c r="AF607" s="969"/>
      <c r="AG607" s="969"/>
      <c r="AH607" s="952">
        <f t="shared" si="9"/>
        <v>12</v>
      </c>
    </row>
    <row r="608" spans="1:34" ht="16.149999999999999" customHeight="1">
      <c r="A608" s="1789"/>
      <c r="B608" s="1789"/>
      <c r="C608" s="1506" t="s">
        <v>4446</v>
      </c>
      <c r="D608" s="1505"/>
      <c r="E608" s="1505"/>
      <c r="F608" s="1504"/>
      <c r="G608" s="1504"/>
      <c r="H608" s="1504"/>
      <c r="I608" s="1504"/>
      <c r="J608" s="1504"/>
      <c r="K608" s="1504"/>
      <c r="L608" s="1502"/>
      <c r="M608" s="1502"/>
      <c r="N608" s="1502"/>
      <c r="O608" s="1503"/>
      <c r="P608" s="1504"/>
      <c r="Q608" s="1505"/>
      <c r="R608" s="1502"/>
      <c r="S608" s="1502"/>
      <c r="T608" s="1502"/>
      <c r="U608" s="1503"/>
      <c r="V608" s="972"/>
      <c r="W608" s="972"/>
      <c r="X608" s="972"/>
      <c r="Y608" s="972"/>
      <c r="Z608" s="972"/>
      <c r="AA608" s="972"/>
      <c r="AB608" s="972"/>
      <c r="AC608" s="972"/>
      <c r="AD608" s="972"/>
      <c r="AE608" s="969"/>
      <c r="AF608" s="969"/>
      <c r="AG608" s="969"/>
      <c r="AH608" s="952">
        <f t="shared" si="9"/>
        <v>0</v>
      </c>
    </row>
    <row r="609" spans="1:34" ht="16.149999999999999" customHeight="1">
      <c r="A609" s="1789"/>
      <c r="B609" s="1789"/>
      <c r="C609" s="1506" t="s">
        <v>4447</v>
      </c>
      <c r="D609" s="1505"/>
      <c r="E609" s="1505"/>
      <c r="F609" s="1504"/>
      <c r="G609" s="1504"/>
      <c r="H609" s="1504"/>
      <c r="I609" s="1504"/>
      <c r="J609" s="1504"/>
      <c r="K609" s="1504"/>
      <c r="L609" s="1502"/>
      <c r="M609" s="1502"/>
      <c r="N609" s="1502"/>
      <c r="O609" s="1503"/>
      <c r="P609" s="1504"/>
      <c r="Q609" s="1505"/>
      <c r="R609" s="1502"/>
      <c r="S609" s="1502"/>
      <c r="T609" s="1502"/>
      <c r="U609" s="1503"/>
      <c r="V609" s="972"/>
      <c r="W609" s="972"/>
      <c r="X609" s="972"/>
      <c r="Y609" s="972"/>
      <c r="Z609" s="972"/>
      <c r="AA609" s="972"/>
      <c r="AB609" s="972"/>
      <c r="AC609" s="972"/>
      <c r="AD609" s="972"/>
      <c r="AE609" s="969"/>
      <c r="AF609" s="969"/>
      <c r="AG609" s="969"/>
      <c r="AH609" s="952">
        <f t="shared" si="9"/>
        <v>0</v>
      </c>
    </row>
    <row r="610" spans="1:34" ht="16.149999999999999" customHeight="1">
      <c r="A610" s="1789"/>
      <c r="B610" s="1789"/>
      <c r="C610" s="1506" t="s">
        <v>4448</v>
      </c>
      <c r="D610" s="1505"/>
      <c r="E610" s="1505"/>
      <c r="F610" s="1504"/>
      <c r="G610" s="1504"/>
      <c r="H610" s="1504"/>
      <c r="I610" s="1504"/>
      <c r="J610" s="1504"/>
      <c r="K610" s="1504"/>
      <c r="L610" s="1502"/>
      <c r="M610" s="1502"/>
      <c r="N610" s="1502"/>
      <c r="O610" s="1503"/>
      <c r="P610" s="1504"/>
      <c r="Q610" s="1505"/>
      <c r="R610" s="1502"/>
      <c r="S610" s="1502"/>
      <c r="T610" s="1502"/>
      <c r="U610" s="1503"/>
      <c r="V610" s="972"/>
      <c r="W610" s="972"/>
      <c r="X610" s="972"/>
      <c r="Y610" s="972"/>
      <c r="Z610" s="972"/>
      <c r="AA610" s="972"/>
      <c r="AB610" s="972"/>
      <c r="AC610" s="972"/>
      <c r="AD610" s="972"/>
      <c r="AE610" s="969"/>
      <c r="AF610" s="969"/>
      <c r="AG610" s="969"/>
      <c r="AH610" s="952">
        <f t="shared" si="9"/>
        <v>0</v>
      </c>
    </row>
    <row r="611" spans="1:34" ht="16.149999999999999" customHeight="1">
      <c r="A611" s="1789"/>
      <c r="B611" s="1789"/>
      <c r="C611" s="1506" t="s">
        <v>4449</v>
      </c>
      <c r="D611" s="1534" t="s">
        <v>4746</v>
      </c>
      <c r="E611" s="1535" t="s">
        <v>4747</v>
      </c>
      <c r="F611" s="1536" t="s">
        <v>4748</v>
      </c>
      <c r="G611" s="1537" t="s">
        <v>4749</v>
      </c>
      <c r="H611" s="1537" t="s">
        <v>4750</v>
      </c>
      <c r="I611" s="1537" t="s">
        <v>4739</v>
      </c>
      <c r="J611" s="1525" t="s">
        <v>4740</v>
      </c>
      <c r="K611" s="1538" t="s">
        <v>4741</v>
      </c>
      <c r="L611" s="1538" t="s">
        <v>4742</v>
      </c>
      <c r="M611" s="1538" t="s">
        <v>4743</v>
      </c>
      <c r="N611" s="1538" t="s">
        <v>4744</v>
      </c>
      <c r="O611" s="1538" t="s">
        <v>4745</v>
      </c>
      <c r="P611" s="1504"/>
      <c r="Q611" s="1505"/>
      <c r="R611" s="1502"/>
      <c r="S611" s="1502"/>
      <c r="T611" s="1502"/>
      <c r="U611" s="1503"/>
      <c r="V611" s="972"/>
      <c r="W611" s="972"/>
      <c r="X611" s="972"/>
      <c r="Y611" s="972"/>
      <c r="Z611" s="972"/>
      <c r="AA611" s="972"/>
      <c r="AB611" s="972"/>
      <c r="AC611" s="972"/>
      <c r="AD611" s="972"/>
      <c r="AE611" s="969"/>
      <c r="AF611" s="969"/>
      <c r="AG611" s="969"/>
      <c r="AH611" s="952">
        <f t="shared" si="9"/>
        <v>12</v>
      </c>
    </row>
    <row r="612" spans="1:34" ht="16.149999999999999" customHeight="1">
      <c r="A612" s="1789"/>
      <c r="B612" s="1789"/>
      <c r="C612" s="1506" t="s">
        <v>4457</v>
      </c>
      <c r="D612" s="1505"/>
      <c r="E612" s="1505"/>
      <c r="F612" s="1504"/>
      <c r="G612" s="1504"/>
      <c r="H612" s="1504"/>
      <c r="I612" s="1504"/>
      <c r="J612" s="1504"/>
      <c r="K612" s="1504"/>
      <c r="L612" s="1502"/>
      <c r="M612" s="1502"/>
      <c r="N612" s="1502"/>
      <c r="O612" s="1503"/>
      <c r="P612" s="1504"/>
      <c r="Q612" s="1505"/>
      <c r="R612" s="1502"/>
      <c r="S612" s="1502"/>
      <c r="T612" s="1502"/>
      <c r="U612" s="1503"/>
      <c r="V612" s="972"/>
      <c r="W612" s="972"/>
      <c r="X612" s="972"/>
      <c r="Y612" s="972"/>
      <c r="Z612" s="972"/>
      <c r="AA612" s="972"/>
      <c r="AB612" s="972"/>
      <c r="AC612" s="972"/>
      <c r="AD612" s="972"/>
      <c r="AE612" s="969"/>
      <c r="AF612" s="969"/>
      <c r="AG612" s="969"/>
      <c r="AH612" s="952">
        <f t="shared" si="9"/>
        <v>0</v>
      </c>
    </row>
    <row r="613" spans="1:34" ht="16.149999999999999" customHeight="1">
      <c r="A613" s="1789"/>
      <c r="B613" s="1794"/>
      <c r="C613" s="1510" t="s">
        <v>4458</v>
      </c>
      <c r="D613" s="1505"/>
      <c r="E613" s="1505"/>
      <c r="F613" s="1504"/>
      <c r="G613" s="1504"/>
      <c r="H613" s="1504"/>
      <c r="I613" s="1504"/>
      <c r="J613" s="1504"/>
      <c r="K613" s="1504"/>
      <c r="L613" s="1502"/>
      <c r="M613" s="1502"/>
      <c r="N613" s="1502"/>
      <c r="O613" s="1503"/>
      <c r="P613" s="1504"/>
      <c r="Q613" s="1505"/>
      <c r="R613" s="1502"/>
      <c r="S613" s="1502"/>
      <c r="T613" s="1502"/>
      <c r="U613" s="1503"/>
      <c r="V613" s="972"/>
      <c r="W613" s="972"/>
      <c r="X613" s="972"/>
      <c r="Y613" s="972"/>
      <c r="Z613" s="972"/>
      <c r="AA613" s="972"/>
      <c r="AB613" s="972"/>
      <c r="AC613" s="972"/>
      <c r="AD613" s="972"/>
      <c r="AE613" s="969"/>
      <c r="AF613" s="969"/>
      <c r="AG613" s="969"/>
      <c r="AH613" s="952">
        <f t="shared" si="9"/>
        <v>0</v>
      </c>
    </row>
    <row r="614" spans="1:34" ht="16.149999999999999" customHeight="1">
      <c r="A614" s="1789"/>
      <c r="B614" s="1788" t="s">
        <v>4751</v>
      </c>
      <c r="C614" s="1250" t="s">
        <v>4145</v>
      </c>
      <c r="D614" s="1512"/>
      <c r="E614" s="1512"/>
      <c r="F614" s="1502"/>
      <c r="G614" s="1502"/>
      <c r="H614" s="1502"/>
      <c r="I614" s="1502"/>
      <c r="J614" s="1502"/>
      <c r="K614" s="1502"/>
      <c r="L614" s="1502"/>
      <c r="M614" s="1502"/>
      <c r="N614" s="1502"/>
      <c r="O614" s="1503"/>
      <c r="P614" s="1502"/>
      <c r="Q614" s="1512"/>
      <c r="R614" s="1502"/>
      <c r="S614" s="1502"/>
      <c r="T614" s="1502"/>
      <c r="U614" s="1503"/>
      <c r="V614" s="972"/>
      <c r="W614" s="972"/>
      <c r="X614" s="972"/>
      <c r="Y614" s="972"/>
      <c r="Z614" s="972"/>
      <c r="AA614" s="972"/>
      <c r="AB614" s="972"/>
      <c r="AC614" s="972"/>
      <c r="AD614" s="972"/>
      <c r="AE614" s="969"/>
      <c r="AF614" s="969"/>
      <c r="AG614" s="969"/>
      <c r="AH614" s="952">
        <f t="shared" si="9"/>
        <v>0</v>
      </c>
    </row>
    <row r="615" spans="1:34" ht="16.149999999999999" customHeight="1">
      <c r="A615" s="1789"/>
      <c r="B615" s="1789"/>
      <c r="C615" s="1506" t="s">
        <v>3801</v>
      </c>
      <c r="D615" s="1512"/>
      <c r="E615" s="1512"/>
      <c r="F615" s="1502"/>
      <c r="G615" s="1502"/>
      <c r="H615" s="1502"/>
      <c r="I615" s="1502"/>
      <c r="J615" s="1502"/>
      <c r="K615" s="1502"/>
      <c r="L615" s="1502"/>
      <c r="M615" s="1502"/>
      <c r="N615" s="1502"/>
      <c r="O615" s="1503"/>
      <c r="P615" s="1502"/>
      <c r="Q615" s="1512"/>
      <c r="R615" s="1502"/>
      <c r="S615" s="1502"/>
      <c r="T615" s="1502"/>
      <c r="U615" s="1503"/>
      <c r="V615" s="972"/>
      <c r="W615" s="972"/>
      <c r="X615" s="972"/>
      <c r="Y615" s="972"/>
      <c r="Z615" s="972"/>
      <c r="AA615" s="972"/>
      <c r="AB615" s="972"/>
      <c r="AC615" s="972"/>
      <c r="AD615" s="972"/>
      <c r="AE615" s="969"/>
      <c r="AF615" s="969"/>
      <c r="AG615" s="969"/>
      <c r="AH615" s="952">
        <f t="shared" si="9"/>
        <v>0</v>
      </c>
    </row>
    <row r="616" spans="1:34" ht="16.149999999999999" customHeight="1">
      <c r="A616" s="1789"/>
      <c r="B616" s="1789"/>
      <c r="C616" s="1506" t="s">
        <v>3802</v>
      </c>
      <c r="D616" s="1512"/>
      <c r="E616" s="1512"/>
      <c r="F616" s="1502"/>
      <c r="G616" s="1502"/>
      <c r="H616" s="1502"/>
      <c r="I616" s="1502"/>
      <c r="J616" s="1502"/>
      <c r="K616" s="1502"/>
      <c r="L616" s="1502"/>
      <c r="M616" s="1502"/>
      <c r="N616" s="1502"/>
      <c r="O616" s="1503"/>
      <c r="P616" s="1502"/>
      <c r="Q616" s="1512"/>
      <c r="R616" s="1502"/>
      <c r="S616" s="1502"/>
      <c r="T616" s="1502"/>
      <c r="U616" s="1503"/>
      <c r="V616" s="972"/>
      <c r="W616" s="972"/>
      <c r="X616" s="972"/>
      <c r="Y616" s="972"/>
      <c r="Z616" s="972"/>
      <c r="AA616" s="972"/>
      <c r="AB616" s="972"/>
      <c r="AC616" s="972"/>
      <c r="AD616" s="972"/>
      <c r="AE616" s="969"/>
      <c r="AF616" s="969"/>
      <c r="AG616" s="969"/>
      <c r="AH616" s="952">
        <f t="shared" si="9"/>
        <v>0</v>
      </c>
    </row>
    <row r="617" spans="1:34" ht="16.149999999999999" customHeight="1">
      <c r="A617" s="1789"/>
      <c r="B617" s="1789"/>
      <c r="C617" s="1506" t="s">
        <v>4446</v>
      </c>
      <c r="D617" s="1512"/>
      <c r="E617" s="1512"/>
      <c r="F617" s="1502"/>
      <c r="G617" s="1502"/>
      <c r="H617" s="1502"/>
      <c r="I617" s="1502"/>
      <c r="J617" s="1502"/>
      <c r="K617" s="1502"/>
      <c r="L617" s="1502"/>
      <c r="M617" s="1502"/>
      <c r="N617" s="1502"/>
      <c r="O617" s="1503"/>
      <c r="P617" s="1502"/>
      <c r="Q617" s="1512"/>
      <c r="R617" s="1502"/>
      <c r="S617" s="1502"/>
      <c r="T617" s="1502"/>
      <c r="U617" s="1503"/>
      <c r="V617" s="972"/>
      <c r="W617" s="972"/>
      <c r="X617" s="972"/>
      <c r="Y617" s="972"/>
      <c r="Z617" s="972"/>
      <c r="AA617" s="972"/>
      <c r="AB617" s="972"/>
      <c r="AC617" s="972"/>
      <c r="AD617" s="972"/>
      <c r="AE617" s="969"/>
      <c r="AF617" s="969"/>
      <c r="AG617" s="969"/>
      <c r="AH617" s="952">
        <f t="shared" si="9"/>
        <v>0</v>
      </c>
    </row>
    <row r="618" spans="1:34" ht="16.149999999999999" customHeight="1">
      <c r="A618" s="1789"/>
      <c r="B618" s="1789"/>
      <c r="C618" s="1506" t="s">
        <v>4447</v>
      </c>
      <c r="D618" s="1512"/>
      <c r="E618" s="1512"/>
      <c r="F618" s="1502"/>
      <c r="G618" s="1502"/>
      <c r="H618" s="1502"/>
      <c r="I618" s="1502"/>
      <c r="J618" s="1502"/>
      <c r="K618" s="1502"/>
      <c r="L618" s="1502"/>
      <c r="M618" s="1502"/>
      <c r="N618" s="1502"/>
      <c r="O618" s="1503"/>
      <c r="P618" s="1502"/>
      <c r="Q618" s="1512"/>
      <c r="R618" s="1502"/>
      <c r="S618" s="1502"/>
      <c r="T618" s="1502"/>
      <c r="U618" s="1503"/>
      <c r="V618" s="972"/>
      <c r="W618" s="972"/>
      <c r="X618" s="972"/>
      <c r="Y618" s="972"/>
      <c r="Z618" s="972"/>
      <c r="AA618" s="972"/>
      <c r="AB618" s="972"/>
      <c r="AC618" s="972"/>
      <c r="AD618" s="972"/>
      <c r="AE618" s="969"/>
      <c r="AF618" s="969"/>
      <c r="AG618" s="969"/>
      <c r="AH618" s="952">
        <f t="shared" si="9"/>
        <v>0</v>
      </c>
    </row>
    <row r="619" spans="1:34" ht="16.149999999999999" customHeight="1">
      <c r="A619" s="1789"/>
      <c r="B619" s="1789"/>
      <c r="C619" s="1506" t="s">
        <v>4448</v>
      </c>
      <c r="D619" s="1512"/>
      <c r="E619" s="1512"/>
      <c r="F619" s="1502"/>
      <c r="G619" s="1502"/>
      <c r="H619" s="1502"/>
      <c r="I619" s="1502"/>
      <c r="J619" s="1502"/>
      <c r="K619" s="1502"/>
      <c r="L619" s="1502"/>
      <c r="M619" s="1502"/>
      <c r="N619" s="1502"/>
      <c r="O619" s="1503"/>
      <c r="P619" s="1502"/>
      <c r="Q619" s="1512"/>
      <c r="R619" s="1502"/>
      <c r="S619" s="1502"/>
      <c r="T619" s="1502"/>
      <c r="U619" s="1503"/>
      <c r="V619" s="972"/>
      <c r="W619" s="972"/>
      <c r="X619" s="972"/>
      <c r="Y619" s="972"/>
      <c r="Z619" s="972"/>
      <c r="AA619" s="972"/>
      <c r="AB619" s="972"/>
      <c r="AC619" s="972"/>
      <c r="AD619" s="972"/>
      <c r="AE619" s="969"/>
      <c r="AF619" s="969"/>
      <c r="AG619" s="969"/>
      <c r="AH619" s="952">
        <f t="shared" si="9"/>
        <v>0</v>
      </c>
    </row>
    <row r="620" spans="1:34" ht="16.149999999999999" customHeight="1">
      <c r="A620" s="1789"/>
      <c r="B620" s="1789"/>
      <c r="C620" s="1506" t="s">
        <v>4449</v>
      </c>
      <c r="D620" s="1512"/>
      <c r="E620" s="1512"/>
      <c r="F620" s="1502"/>
      <c r="G620" s="1502"/>
      <c r="H620" s="1502"/>
      <c r="I620" s="1502"/>
      <c r="J620" s="1502"/>
      <c r="K620" s="1502"/>
      <c r="L620" s="1502"/>
      <c r="M620" s="1502"/>
      <c r="N620" s="1502"/>
      <c r="O620" s="1503"/>
      <c r="P620" s="1502"/>
      <c r="Q620" s="1512"/>
      <c r="R620" s="1502"/>
      <c r="S620" s="1502"/>
      <c r="T620" s="1502"/>
      <c r="U620" s="1503"/>
      <c r="V620" s="972"/>
      <c r="W620" s="972"/>
      <c r="X620" s="972"/>
      <c r="Y620" s="972"/>
      <c r="Z620" s="972"/>
      <c r="AA620" s="972"/>
      <c r="AB620" s="972"/>
      <c r="AC620" s="972"/>
      <c r="AD620" s="972"/>
      <c r="AE620" s="969"/>
      <c r="AF620" s="969"/>
      <c r="AG620" s="969"/>
      <c r="AH620" s="952">
        <f t="shared" si="9"/>
        <v>0</v>
      </c>
    </row>
    <row r="621" spans="1:34" ht="16.149999999999999" customHeight="1">
      <c r="A621" s="1789"/>
      <c r="B621" s="1789"/>
      <c r="C621" s="1506" t="s">
        <v>4457</v>
      </c>
      <c r="D621" s="1512"/>
      <c r="E621" s="1512"/>
      <c r="F621" s="1502"/>
      <c r="G621" s="1502"/>
      <c r="H621" s="1502"/>
      <c r="I621" s="1502"/>
      <c r="J621" s="1502"/>
      <c r="K621" s="1502"/>
      <c r="L621" s="1502"/>
      <c r="M621" s="1502"/>
      <c r="N621" s="1502"/>
      <c r="O621" s="1503"/>
      <c r="P621" s="1502"/>
      <c r="Q621" s="1512"/>
      <c r="R621" s="1502"/>
      <c r="S621" s="1502"/>
      <c r="T621" s="1502"/>
      <c r="U621" s="1503"/>
      <c r="V621" s="972"/>
      <c r="W621" s="972"/>
      <c r="X621" s="972"/>
      <c r="Y621" s="972"/>
      <c r="Z621" s="972"/>
      <c r="AA621" s="972"/>
      <c r="AB621" s="972"/>
      <c r="AC621" s="972"/>
      <c r="AD621" s="972"/>
      <c r="AE621" s="969"/>
      <c r="AF621" s="969"/>
      <c r="AG621" s="969"/>
      <c r="AH621" s="952">
        <f t="shared" si="9"/>
        <v>0</v>
      </c>
    </row>
    <row r="622" spans="1:34" ht="16.149999999999999" customHeight="1">
      <c r="A622" s="1789"/>
      <c r="B622" s="1794"/>
      <c r="C622" s="1510" t="s">
        <v>4458</v>
      </c>
      <c r="D622" s="1512"/>
      <c r="E622" s="1512"/>
      <c r="F622" s="1502"/>
      <c r="G622" s="1502"/>
      <c r="H622" s="1502"/>
      <c r="I622" s="1502"/>
      <c r="J622" s="1502"/>
      <c r="K622" s="1502"/>
      <c r="L622" s="1502"/>
      <c r="M622" s="1502"/>
      <c r="N622" s="1502"/>
      <c r="O622" s="1503"/>
      <c r="P622" s="1502"/>
      <c r="Q622" s="1512"/>
      <c r="R622" s="1502"/>
      <c r="S622" s="1502"/>
      <c r="T622" s="1502"/>
      <c r="U622" s="1503"/>
      <c r="V622" s="972"/>
      <c r="W622" s="972"/>
      <c r="X622" s="972"/>
      <c r="Y622" s="972"/>
      <c r="Z622" s="972"/>
      <c r="AA622" s="972"/>
      <c r="AB622" s="972"/>
      <c r="AC622" s="972"/>
      <c r="AD622" s="972"/>
      <c r="AE622" s="969"/>
      <c r="AF622" s="969"/>
      <c r="AG622" s="969"/>
      <c r="AH622" s="952">
        <f t="shared" si="9"/>
        <v>0</v>
      </c>
    </row>
    <row r="623" spans="1:34" ht="16.149999999999999" customHeight="1">
      <c r="A623" s="1789"/>
      <c r="B623" s="1788" t="s">
        <v>4752</v>
      </c>
      <c r="C623" s="1250" t="s">
        <v>4145</v>
      </c>
      <c r="D623" s="1512"/>
      <c r="E623" s="1512"/>
      <c r="F623" s="1504"/>
      <c r="G623" s="1504"/>
      <c r="H623" s="1502"/>
      <c r="I623" s="1502"/>
      <c r="J623" s="1502"/>
      <c r="K623" s="1502"/>
      <c r="L623" s="1502"/>
      <c r="M623" s="1502"/>
      <c r="N623" s="1502"/>
      <c r="O623" s="1503"/>
      <c r="P623" s="1502"/>
      <c r="Q623" s="1512"/>
      <c r="R623" s="1502"/>
      <c r="S623" s="1502"/>
      <c r="T623" s="1502"/>
      <c r="U623" s="1503"/>
      <c r="V623" s="972"/>
      <c r="W623" s="972"/>
      <c r="X623" s="972"/>
      <c r="Y623" s="972"/>
      <c r="Z623" s="972"/>
      <c r="AA623" s="972"/>
      <c r="AB623" s="972"/>
      <c r="AC623" s="972"/>
      <c r="AD623" s="972"/>
      <c r="AE623" s="969"/>
      <c r="AF623" s="969"/>
      <c r="AG623" s="969"/>
      <c r="AH623" s="952">
        <f t="shared" si="9"/>
        <v>0</v>
      </c>
    </row>
    <row r="624" spans="1:34" ht="16.149999999999999" customHeight="1">
      <c r="A624" s="1548"/>
      <c r="B624" s="1789"/>
      <c r="C624" s="1506" t="s">
        <v>3801</v>
      </c>
      <c r="D624" s="1534" t="s">
        <v>4746</v>
      </c>
      <c r="E624" s="1535" t="s">
        <v>4753</v>
      </c>
      <c r="F624" s="1525" t="s">
        <v>4754</v>
      </c>
      <c r="G624" s="1525" t="s">
        <v>4755</v>
      </c>
      <c r="H624" s="1525" t="s">
        <v>4756</v>
      </c>
      <c r="I624" s="1525" t="s">
        <v>4757</v>
      </c>
      <c r="J624" s="1536" t="s">
        <v>4758</v>
      </c>
      <c r="K624" s="1525" t="s">
        <v>4759</v>
      </c>
      <c r="L624" s="1525" t="s">
        <v>4760</v>
      </c>
      <c r="M624" s="1525" t="s">
        <v>4761</v>
      </c>
      <c r="N624" s="1525" t="s">
        <v>4762</v>
      </c>
      <c r="O624" s="1536" t="s">
        <v>4763</v>
      </c>
      <c r="P624" s="1502"/>
      <c r="Q624" s="1512"/>
      <c r="R624" s="1502"/>
      <c r="S624" s="1502"/>
      <c r="T624" s="1502"/>
      <c r="U624" s="1503"/>
      <c r="V624" s="972"/>
      <c r="W624" s="972"/>
      <c r="X624" s="972"/>
      <c r="Y624" s="972"/>
      <c r="Z624" s="972"/>
      <c r="AA624" s="972"/>
      <c r="AB624" s="972"/>
      <c r="AC624" s="972"/>
      <c r="AD624" s="972"/>
      <c r="AE624" s="969"/>
      <c r="AF624" s="969"/>
      <c r="AG624" s="969"/>
      <c r="AH624" s="952">
        <f t="shared" si="9"/>
        <v>12</v>
      </c>
    </row>
    <row r="625" spans="1:34" ht="16.149999999999999" customHeight="1">
      <c r="A625" s="1548"/>
      <c r="B625" s="1789"/>
      <c r="C625" s="1506" t="s">
        <v>3802</v>
      </c>
      <c r="D625" s="1534" t="s">
        <v>4746</v>
      </c>
      <c r="E625" s="1535" t="s">
        <v>4753</v>
      </c>
      <c r="F625" s="1525" t="s">
        <v>4754</v>
      </c>
      <c r="G625" s="1525" t="s">
        <v>4755</v>
      </c>
      <c r="H625" s="1525" t="s">
        <v>4756</v>
      </c>
      <c r="I625" s="1525" t="s">
        <v>4757</v>
      </c>
      <c r="J625" s="1536" t="s">
        <v>4758</v>
      </c>
      <c r="K625" s="1525" t="s">
        <v>4759</v>
      </c>
      <c r="L625" s="1525" t="s">
        <v>4760</v>
      </c>
      <c r="M625" s="1525" t="s">
        <v>4761</v>
      </c>
      <c r="N625" s="1525" t="s">
        <v>4762</v>
      </c>
      <c r="O625" s="1536" t="s">
        <v>4763</v>
      </c>
      <c r="P625" s="1502"/>
      <c r="Q625" s="1512"/>
      <c r="R625" s="1502"/>
      <c r="S625" s="1502"/>
      <c r="T625" s="1502"/>
      <c r="U625" s="1503"/>
      <c r="V625" s="972"/>
      <c r="W625" s="972"/>
      <c r="X625" s="972"/>
      <c r="Y625" s="972"/>
      <c r="Z625" s="972"/>
      <c r="AA625" s="972"/>
      <c r="AB625" s="972"/>
      <c r="AC625" s="972"/>
      <c r="AD625" s="972"/>
      <c r="AE625" s="969"/>
      <c r="AF625" s="969"/>
      <c r="AG625" s="969"/>
      <c r="AH625" s="952">
        <f t="shared" si="9"/>
        <v>12</v>
      </c>
    </row>
    <row r="626" spans="1:34" ht="16.149999999999999" customHeight="1">
      <c r="A626" s="1548"/>
      <c r="B626" s="1789"/>
      <c r="C626" s="1506" t="s">
        <v>4446</v>
      </c>
      <c r="D626" s="1512"/>
      <c r="E626" s="1512"/>
      <c r="F626" s="1504"/>
      <c r="G626" s="1504"/>
      <c r="H626" s="1502"/>
      <c r="I626" s="1502"/>
      <c r="J626" s="1502"/>
      <c r="K626" s="1502"/>
      <c r="L626" s="1502"/>
      <c r="M626" s="1502"/>
      <c r="N626" s="1502"/>
      <c r="O626" s="1503"/>
      <c r="P626" s="1502"/>
      <c r="Q626" s="1512"/>
      <c r="R626" s="1502"/>
      <c r="S626" s="1502"/>
      <c r="T626" s="1502"/>
      <c r="U626" s="1503"/>
      <c r="V626" s="972"/>
      <c r="W626" s="972"/>
      <c r="X626" s="972"/>
      <c r="Y626" s="972"/>
      <c r="Z626" s="972"/>
      <c r="AA626" s="972"/>
      <c r="AB626" s="972"/>
      <c r="AC626" s="972"/>
      <c r="AD626" s="972"/>
      <c r="AE626" s="969"/>
      <c r="AF626" s="969"/>
      <c r="AG626" s="969"/>
      <c r="AH626" s="952">
        <f t="shared" si="9"/>
        <v>0</v>
      </c>
    </row>
    <row r="627" spans="1:34" ht="16.149999999999999" customHeight="1">
      <c r="A627" s="1548"/>
      <c r="B627" s="1789"/>
      <c r="C627" s="1506" t="s">
        <v>4447</v>
      </c>
      <c r="D627" s="1512"/>
      <c r="E627" s="1512"/>
      <c r="F627" s="1504"/>
      <c r="G627" s="1504"/>
      <c r="H627" s="1502"/>
      <c r="I627" s="1502"/>
      <c r="J627" s="1502"/>
      <c r="K627" s="1502"/>
      <c r="L627" s="1502"/>
      <c r="M627" s="1502"/>
      <c r="N627" s="1502"/>
      <c r="O627" s="1503"/>
      <c r="P627" s="1502"/>
      <c r="Q627" s="1512"/>
      <c r="R627" s="1502"/>
      <c r="S627" s="1502"/>
      <c r="T627" s="1502"/>
      <c r="U627" s="1503"/>
      <c r="V627" s="972"/>
      <c r="W627" s="972"/>
      <c r="X627" s="972"/>
      <c r="Y627" s="972"/>
      <c r="Z627" s="972"/>
      <c r="AA627" s="972"/>
      <c r="AB627" s="972"/>
      <c r="AC627" s="972"/>
      <c r="AD627" s="972"/>
      <c r="AE627" s="969"/>
      <c r="AF627" s="969"/>
      <c r="AG627" s="969"/>
      <c r="AH627" s="952">
        <f t="shared" si="9"/>
        <v>0</v>
      </c>
    </row>
    <row r="628" spans="1:34" ht="16.149999999999999" customHeight="1">
      <c r="A628" s="1548"/>
      <c r="B628" s="1789"/>
      <c r="C628" s="1506" t="s">
        <v>4448</v>
      </c>
      <c r="D628" s="1512"/>
      <c r="E628" s="1512"/>
      <c r="F628" s="1504"/>
      <c r="G628" s="1504"/>
      <c r="H628" s="1502"/>
      <c r="I628" s="1502"/>
      <c r="J628" s="1502"/>
      <c r="K628" s="1502"/>
      <c r="L628" s="1502"/>
      <c r="M628" s="1502"/>
      <c r="N628" s="1502"/>
      <c r="O628" s="1503"/>
      <c r="P628" s="1502"/>
      <c r="Q628" s="1512"/>
      <c r="R628" s="1502"/>
      <c r="S628" s="1502"/>
      <c r="T628" s="1502"/>
      <c r="U628" s="1503"/>
      <c r="V628" s="972"/>
      <c r="W628" s="972"/>
      <c r="X628" s="972"/>
      <c r="Y628" s="972"/>
      <c r="Z628" s="972"/>
      <c r="AA628" s="972"/>
      <c r="AB628" s="972"/>
      <c r="AC628" s="972"/>
      <c r="AD628" s="972"/>
      <c r="AE628" s="969"/>
      <c r="AF628" s="969"/>
      <c r="AG628" s="969"/>
      <c r="AH628" s="952">
        <f t="shared" si="9"/>
        <v>0</v>
      </c>
    </row>
    <row r="629" spans="1:34" ht="16.149999999999999" customHeight="1">
      <c r="A629" s="1548"/>
      <c r="B629" s="1789"/>
      <c r="C629" s="1506" t="s">
        <v>4449</v>
      </c>
      <c r="D629" s="1512"/>
      <c r="E629" s="1512"/>
      <c r="F629" s="1504"/>
      <c r="G629" s="1504"/>
      <c r="H629" s="1502"/>
      <c r="I629" s="1502"/>
      <c r="J629" s="1502"/>
      <c r="K629" s="1502"/>
      <c r="L629" s="1502"/>
      <c r="M629" s="1502"/>
      <c r="N629" s="1502"/>
      <c r="O629" s="1503"/>
      <c r="P629" s="1502"/>
      <c r="Q629" s="1512"/>
      <c r="R629" s="1502"/>
      <c r="S629" s="1502"/>
      <c r="T629" s="1502"/>
      <c r="U629" s="1503"/>
      <c r="V629" s="972"/>
      <c r="W629" s="972"/>
      <c r="X629" s="972"/>
      <c r="Y629" s="972"/>
      <c r="Z629" s="972"/>
      <c r="AA629" s="972"/>
      <c r="AB629" s="972"/>
      <c r="AC629" s="972"/>
      <c r="AD629" s="972"/>
      <c r="AE629" s="969"/>
      <c r="AF629" s="969"/>
      <c r="AG629" s="969"/>
      <c r="AH629" s="952">
        <f t="shared" si="9"/>
        <v>0</v>
      </c>
    </row>
    <row r="630" spans="1:34" ht="16.149999999999999" customHeight="1">
      <c r="A630" s="1548"/>
      <c r="B630" s="1789"/>
      <c r="C630" s="1506" t="s">
        <v>4457</v>
      </c>
      <c r="D630" s="1512"/>
      <c r="E630" s="1512"/>
      <c r="F630" s="1504"/>
      <c r="G630" s="1504"/>
      <c r="H630" s="1502"/>
      <c r="I630" s="1502"/>
      <c r="J630" s="1502"/>
      <c r="K630" s="1502"/>
      <c r="L630" s="1502"/>
      <c r="M630" s="1502"/>
      <c r="N630" s="1502"/>
      <c r="O630" s="1503"/>
      <c r="P630" s="1502"/>
      <c r="Q630" s="1512"/>
      <c r="R630" s="1502"/>
      <c r="S630" s="1502"/>
      <c r="T630" s="1502"/>
      <c r="U630" s="1503"/>
      <c r="V630" s="972"/>
      <c r="W630" s="972"/>
      <c r="X630" s="972"/>
      <c r="Y630" s="972"/>
      <c r="Z630" s="972"/>
      <c r="AA630" s="972"/>
      <c r="AB630" s="972"/>
      <c r="AC630" s="972"/>
      <c r="AD630" s="972"/>
      <c r="AE630" s="969"/>
      <c r="AF630" s="969"/>
      <c r="AG630" s="969"/>
      <c r="AH630" s="952">
        <f t="shared" si="9"/>
        <v>0</v>
      </c>
    </row>
    <row r="631" spans="1:34" ht="16.149999999999999" customHeight="1">
      <c r="A631" s="1548"/>
      <c r="B631" s="1794"/>
      <c r="C631" s="1510" t="s">
        <v>4458</v>
      </c>
      <c r="D631" s="1512"/>
      <c r="E631" s="1512"/>
      <c r="F631" s="1504"/>
      <c r="G631" s="1504"/>
      <c r="H631" s="1502"/>
      <c r="I631" s="1502"/>
      <c r="J631" s="1502"/>
      <c r="K631" s="1502"/>
      <c r="L631" s="1502"/>
      <c r="M631" s="1502"/>
      <c r="N631" s="1502"/>
      <c r="O631" s="1503"/>
      <c r="P631" s="1502"/>
      <c r="Q631" s="1512"/>
      <c r="R631" s="1502"/>
      <c r="S631" s="1502"/>
      <c r="T631" s="1502"/>
      <c r="U631" s="1503"/>
      <c r="V631" s="972"/>
      <c r="W631" s="972"/>
      <c r="X631" s="972"/>
      <c r="Y631" s="972"/>
      <c r="Z631" s="972"/>
      <c r="AA631" s="972"/>
      <c r="AB631" s="972"/>
      <c r="AC631" s="972"/>
      <c r="AD631" s="972"/>
      <c r="AE631" s="969"/>
      <c r="AF631" s="969"/>
      <c r="AG631" s="969"/>
      <c r="AH631" s="952">
        <f t="shared" si="9"/>
        <v>0</v>
      </c>
    </row>
    <row r="632" spans="1:34" ht="16.149999999999999" customHeight="1">
      <c r="A632" s="1487" t="s">
        <v>4764</v>
      </c>
      <c r="B632" s="1197" t="s">
        <v>4764</v>
      </c>
      <c r="C632" s="967"/>
      <c r="D632" s="1512"/>
      <c r="E632" s="1512"/>
      <c r="F632" s="1502"/>
      <c r="G632" s="1502"/>
      <c r="H632" s="1502"/>
      <c r="I632" s="1502"/>
      <c r="J632" s="1502"/>
      <c r="K632" s="1502"/>
      <c r="L632" s="1502"/>
      <c r="M632" s="1502"/>
      <c r="N632" s="1502"/>
      <c r="O632" s="1503"/>
      <c r="P632" s="1502"/>
      <c r="Q632" s="1512"/>
      <c r="R632" s="1502"/>
      <c r="S632" s="1502"/>
      <c r="T632" s="1502"/>
      <c r="U632" s="1503"/>
      <c r="V632" s="972"/>
      <c r="W632" s="972"/>
      <c r="X632" s="972"/>
      <c r="Y632" s="972"/>
      <c r="Z632" s="972"/>
      <c r="AA632" s="972"/>
      <c r="AB632" s="972"/>
      <c r="AC632" s="972"/>
      <c r="AD632" s="972"/>
      <c r="AE632" s="969"/>
      <c r="AF632" s="969"/>
      <c r="AG632" s="969"/>
      <c r="AH632" s="952">
        <f t="shared" si="9"/>
        <v>0</v>
      </c>
    </row>
    <row r="633" spans="1:34" ht="16.149999999999999" customHeight="1">
      <c r="A633" s="1700" t="s">
        <v>4765</v>
      </c>
      <c r="B633" s="1197" t="s">
        <v>4766</v>
      </c>
      <c r="C633" s="1549"/>
      <c r="D633" s="1512"/>
      <c r="E633" s="1512"/>
      <c r="F633" s="1502"/>
      <c r="G633" s="1502"/>
      <c r="H633" s="1502"/>
      <c r="I633" s="1502"/>
      <c r="J633" s="1502"/>
      <c r="K633" s="1502"/>
      <c r="L633" s="1502"/>
      <c r="M633" s="1502"/>
      <c r="N633" s="1502"/>
      <c r="O633" s="1503"/>
      <c r="P633" s="1502"/>
      <c r="Q633" s="1512"/>
      <c r="R633" s="1502"/>
      <c r="S633" s="1502"/>
      <c r="T633" s="1502"/>
      <c r="U633" s="1503"/>
      <c r="V633" s="972"/>
      <c r="W633" s="972"/>
      <c r="X633" s="972"/>
      <c r="Y633" s="972"/>
      <c r="Z633" s="972"/>
      <c r="AA633" s="972"/>
      <c r="AB633" s="972"/>
      <c r="AC633" s="972"/>
      <c r="AD633" s="972"/>
      <c r="AE633" s="969"/>
      <c r="AF633" s="969"/>
      <c r="AG633" s="969"/>
      <c r="AH633" s="952">
        <f t="shared" si="9"/>
        <v>0</v>
      </c>
    </row>
    <row r="634" spans="1:34" ht="16.149999999999999" customHeight="1">
      <c r="A634" s="1784"/>
      <c r="B634" s="1197" t="s">
        <v>4767</v>
      </c>
      <c r="C634" s="1550"/>
      <c r="D634" s="1512"/>
      <c r="E634" s="1512"/>
      <c r="F634" s="1502"/>
      <c r="G634" s="1502"/>
      <c r="H634" s="1502"/>
      <c r="I634" s="1502"/>
      <c r="J634" s="1502"/>
      <c r="K634" s="1502"/>
      <c r="L634" s="1502"/>
      <c r="M634" s="1502"/>
      <c r="N634" s="1502"/>
      <c r="O634" s="1503"/>
      <c r="P634" s="1502"/>
      <c r="Q634" s="1512"/>
      <c r="R634" s="1502"/>
      <c r="S634" s="1502"/>
      <c r="T634" s="1502"/>
      <c r="U634" s="1503"/>
      <c r="V634" s="972"/>
      <c r="W634" s="972"/>
      <c r="X634" s="972"/>
      <c r="Y634" s="972"/>
      <c r="Z634" s="972"/>
      <c r="AA634" s="972"/>
      <c r="AB634" s="972"/>
      <c r="AC634" s="972"/>
      <c r="AD634" s="972"/>
      <c r="AE634" s="969"/>
      <c r="AF634" s="969"/>
      <c r="AG634" s="969"/>
      <c r="AH634" s="952">
        <f t="shared" si="9"/>
        <v>0</v>
      </c>
    </row>
    <row r="635" spans="1:34" ht="16.149999999999999" customHeight="1">
      <c r="A635" s="1784"/>
      <c r="B635" s="1197" t="s">
        <v>4768</v>
      </c>
      <c r="C635" s="1550"/>
      <c r="D635" s="1512"/>
      <c r="E635" s="1512"/>
      <c r="F635" s="1502"/>
      <c r="G635" s="1502"/>
      <c r="H635" s="1502"/>
      <c r="I635" s="1502"/>
      <c r="J635" s="1502"/>
      <c r="K635" s="1502"/>
      <c r="L635" s="1502"/>
      <c r="M635" s="1502"/>
      <c r="N635" s="1502"/>
      <c r="O635" s="1503"/>
      <c r="P635" s="1502"/>
      <c r="Q635" s="1512"/>
      <c r="R635" s="1502"/>
      <c r="S635" s="1502"/>
      <c r="T635" s="1502"/>
      <c r="U635" s="1503"/>
      <c r="V635" s="972"/>
      <c r="W635" s="972"/>
      <c r="X635" s="972"/>
      <c r="Y635" s="972"/>
      <c r="Z635" s="972"/>
      <c r="AA635" s="972"/>
      <c r="AB635" s="972"/>
      <c r="AC635" s="972"/>
      <c r="AD635" s="972"/>
      <c r="AE635" s="969"/>
      <c r="AF635" s="969"/>
      <c r="AG635" s="969"/>
      <c r="AH635" s="952">
        <f t="shared" si="9"/>
        <v>0</v>
      </c>
    </row>
    <row r="636" spans="1:34" ht="16.149999999999999" customHeight="1">
      <c r="A636" s="1784"/>
      <c r="B636" s="1197" t="s">
        <v>4769</v>
      </c>
      <c r="C636" s="1551"/>
      <c r="D636" s="1512"/>
      <c r="E636" s="1512"/>
      <c r="F636" s="1502"/>
      <c r="G636" s="1502"/>
      <c r="H636" s="1502"/>
      <c r="I636" s="1502"/>
      <c r="J636" s="1502"/>
      <c r="K636" s="1502"/>
      <c r="L636" s="1502"/>
      <c r="M636" s="1502"/>
      <c r="N636" s="1502"/>
      <c r="O636" s="1503"/>
      <c r="P636" s="1502"/>
      <c r="Q636" s="1512"/>
      <c r="R636" s="1502"/>
      <c r="S636" s="1502"/>
      <c r="T636" s="1502"/>
      <c r="U636" s="1503"/>
      <c r="V636" s="972"/>
      <c r="W636" s="972"/>
      <c r="X636" s="972"/>
      <c r="Y636" s="972"/>
      <c r="Z636" s="972"/>
      <c r="AA636" s="972"/>
      <c r="AB636" s="972"/>
      <c r="AC636" s="972"/>
      <c r="AD636" s="972"/>
      <c r="AE636" s="969"/>
      <c r="AF636" s="969"/>
      <c r="AG636" s="969"/>
      <c r="AH636" s="952">
        <f t="shared" si="9"/>
        <v>0</v>
      </c>
    </row>
    <row r="637" spans="1:34" ht="16.149999999999999" customHeight="1">
      <c r="A637" s="1788" t="s">
        <v>4770</v>
      </c>
      <c r="B637" s="1788" t="s">
        <v>4771</v>
      </c>
      <c r="C637" s="1250" t="s">
        <v>4145</v>
      </c>
      <c r="D637" s="1512"/>
      <c r="E637" s="1512"/>
      <c r="F637" s="1502"/>
      <c r="G637" s="1502"/>
      <c r="H637" s="1502"/>
      <c r="I637" s="1502"/>
      <c r="J637" s="1502"/>
      <c r="K637" s="1502"/>
      <c r="L637" s="1502"/>
      <c r="M637" s="1502"/>
      <c r="N637" s="1502"/>
      <c r="O637" s="1503"/>
      <c r="P637" s="1502"/>
      <c r="Q637" s="1512"/>
      <c r="R637" s="1502"/>
      <c r="S637" s="1502"/>
      <c r="T637" s="1502"/>
      <c r="U637" s="1503"/>
      <c r="V637" s="972"/>
      <c r="W637" s="972"/>
      <c r="X637" s="972"/>
      <c r="Y637" s="972"/>
      <c r="Z637" s="972"/>
      <c r="AA637" s="972"/>
      <c r="AB637" s="972"/>
      <c r="AC637" s="972"/>
      <c r="AD637" s="972"/>
      <c r="AE637" s="969"/>
      <c r="AF637" s="969"/>
      <c r="AG637" s="969"/>
      <c r="AH637" s="952">
        <f t="shared" si="9"/>
        <v>0</v>
      </c>
    </row>
    <row r="638" spans="1:34" ht="16.149999999999999" customHeight="1">
      <c r="A638" s="1789"/>
      <c r="B638" s="1789"/>
      <c r="C638" s="1506" t="s">
        <v>3801</v>
      </c>
      <c r="D638" s="1512"/>
      <c r="E638" s="1512"/>
      <c r="F638" s="1502"/>
      <c r="G638" s="1502"/>
      <c r="H638" s="1502"/>
      <c r="I638" s="1502"/>
      <c r="J638" s="1502"/>
      <c r="K638" s="1502"/>
      <c r="L638" s="1502"/>
      <c r="M638" s="1502"/>
      <c r="N638" s="1502"/>
      <c r="O638" s="1503"/>
      <c r="P638" s="1502"/>
      <c r="Q638" s="1512"/>
      <c r="R638" s="1502"/>
      <c r="S638" s="1502"/>
      <c r="T638" s="1502"/>
      <c r="U638" s="1503"/>
      <c r="V638" s="972"/>
      <c r="W638" s="972"/>
      <c r="X638" s="972"/>
      <c r="Y638" s="972"/>
      <c r="Z638" s="972"/>
      <c r="AA638" s="972"/>
      <c r="AB638" s="972"/>
      <c r="AC638" s="972"/>
      <c r="AD638" s="972"/>
      <c r="AE638" s="969"/>
      <c r="AF638" s="969"/>
      <c r="AG638" s="969"/>
      <c r="AH638" s="952">
        <f t="shared" si="9"/>
        <v>0</v>
      </c>
    </row>
    <row r="639" spans="1:34" ht="16.149999999999999" customHeight="1">
      <c r="A639" s="1789"/>
      <c r="B639" s="1789"/>
      <c r="C639" s="1506" t="s">
        <v>3802</v>
      </c>
      <c r="D639" s="1512"/>
      <c r="E639" s="1512"/>
      <c r="F639" s="1502"/>
      <c r="G639" s="1502"/>
      <c r="H639" s="1502"/>
      <c r="I639" s="1502"/>
      <c r="J639" s="1502"/>
      <c r="K639" s="1502"/>
      <c r="L639" s="1502"/>
      <c r="M639" s="1502"/>
      <c r="N639" s="1502"/>
      <c r="O639" s="1503"/>
      <c r="P639" s="1502"/>
      <c r="Q639" s="1512"/>
      <c r="R639" s="1502"/>
      <c r="S639" s="1502"/>
      <c r="T639" s="1502"/>
      <c r="U639" s="1503"/>
      <c r="V639" s="972"/>
      <c r="W639" s="972"/>
      <c r="X639" s="972"/>
      <c r="Y639" s="972"/>
      <c r="Z639" s="972"/>
      <c r="AA639" s="972"/>
      <c r="AB639" s="972"/>
      <c r="AC639" s="972"/>
      <c r="AD639" s="972"/>
      <c r="AE639" s="969"/>
      <c r="AF639" s="969"/>
      <c r="AG639" s="969"/>
      <c r="AH639" s="952">
        <f t="shared" si="9"/>
        <v>0</v>
      </c>
    </row>
    <row r="640" spans="1:34" ht="16.149999999999999" customHeight="1">
      <c r="A640" s="1789"/>
      <c r="B640" s="1789"/>
      <c r="C640" s="1506" t="s">
        <v>4446</v>
      </c>
      <c r="D640" s="1512"/>
      <c r="E640" s="1512"/>
      <c r="F640" s="1502"/>
      <c r="G640" s="1502"/>
      <c r="H640" s="1502"/>
      <c r="I640" s="1502"/>
      <c r="J640" s="1502"/>
      <c r="K640" s="1502"/>
      <c r="L640" s="1502"/>
      <c r="M640" s="1502"/>
      <c r="N640" s="1502"/>
      <c r="O640" s="1503"/>
      <c r="P640" s="1502"/>
      <c r="Q640" s="1512"/>
      <c r="R640" s="1502"/>
      <c r="S640" s="1502"/>
      <c r="T640" s="1502"/>
      <c r="U640" s="1503"/>
      <c r="V640" s="972"/>
      <c r="W640" s="972"/>
      <c r="X640" s="972"/>
      <c r="Y640" s="972"/>
      <c r="Z640" s="972"/>
      <c r="AA640" s="972"/>
      <c r="AB640" s="972"/>
      <c r="AC640" s="972"/>
      <c r="AD640" s="972"/>
      <c r="AE640" s="969"/>
      <c r="AF640" s="969"/>
      <c r="AG640" s="969"/>
      <c r="AH640" s="952">
        <f t="shared" si="9"/>
        <v>0</v>
      </c>
    </row>
    <row r="641" spans="1:34" ht="16.149999999999999" customHeight="1">
      <c r="A641" s="1789"/>
      <c r="B641" s="1789"/>
      <c r="C641" s="1506" t="s">
        <v>4447</v>
      </c>
      <c r="D641" s="1512"/>
      <c r="E641" s="1512"/>
      <c r="F641" s="1502"/>
      <c r="G641" s="1502"/>
      <c r="H641" s="1502"/>
      <c r="I641" s="1502"/>
      <c r="J641" s="1502"/>
      <c r="K641" s="1502"/>
      <c r="L641" s="1502"/>
      <c r="M641" s="1502"/>
      <c r="N641" s="1502"/>
      <c r="O641" s="1503"/>
      <c r="P641" s="1502"/>
      <c r="Q641" s="1512"/>
      <c r="R641" s="1502"/>
      <c r="S641" s="1502"/>
      <c r="T641" s="1502"/>
      <c r="U641" s="1503"/>
      <c r="V641" s="972"/>
      <c r="W641" s="972"/>
      <c r="X641" s="972"/>
      <c r="Y641" s="972"/>
      <c r="Z641" s="972"/>
      <c r="AA641" s="972"/>
      <c r="AB641" s="972"/>
      <c r="AC641" s="972"/>
      <c r="AD641" s="972"/>
      <c r="AE641" s="969"/>
      <c r="AF641" s="969"/>
      <c r="AG641" s="969"/>
      <c r="AH641" s="952">
        <f t="shared" si="9"/>
        <v>0</v>
      </c>
    </row>
    <row r="642" spans="1:34" ht="16.149999999999999" customHeight="1">
      <c r="A642" s="1789"/>
      <c r="B642" s="1789"/>
      <c r="C642" s="1506" t="s">
        <v>4448</v>
      </c>
      <c r="D642" s="1512"/>
      <c r="E642" s="1512"/>
      <c r="F642" s="1502"/>
      <c r="G642" s="1502"/>
      <c r="H642" s="1502"/>
      <c r="I642" s="1502"/>
      <c r="J642" s="1502"/>
      <c r="K642" s="1502"/>
      <c r="L642" s="1502"/>
      <c r="M642" s="1502"/>
      <c r="N642" s="1502"/>
      <c r="O642" s="1503"/>
      <c r="P642" s="1502"/>
      <c r="Q642" s="1512"/>
      <c r="R642" s="1502"/>
      <c r="S642" s="1502"/>
      <c r="T642" s="1502"/>
      <c r="U642" s="1503"/>
      <c r="V642" s="972"/>
      <c r="W642" s="972"/>
      <c r="X642" s="972"/>
      <c r="Y642" s="972"/>
      <c r="Z642" s="972"/>
      <c r="AA642" s="972"/>
      <c r="AB642" s="972"/>
      <c r="AC642" s="972"/>
      <c r="AD642" s="972"/>
      <c r="AE642" s="969"/>
      <c r="AF642" s="969"/>
      <c r="AG642" s="969"/>
      <c r="AH642" s="952">
        <f t="shared" si="9"/>
        <v>0</v>
      </c>
    </row>
    <row r="643" spans="1:34" ht="16.149999999999999" customHeight="1">
      <c r="A643" s="1789"/>
      <c r="B643" s="1789"/>
      <c r="C643" s="1506" t="s">
        <v>4449</v>
      </c>
      <c r="D643" s="1512"/>
      <c r="E643" s="1512"/>
      <c r="F643" s="1502"/>
      <c r="G643" s="1502"/>
      <c r="H643" s="1502"/>
      <c r="I643" s="1502"/>
      <c r="J643" s="1502"/>
      <c r="K643" s="1502"/>
      <c r="L643" s="1502"/>
      <c r="M643" s="1502"/>
      <c r="N643" s="1502"/>
      <c r="O643" s="1503"/>
      <c r="P643" s="1502"/>
      <c r="Q643" s="1512"/>
      <c r="R643" s="1502"/>
      <c r="S643" s="1502"/>
      <c r="T643" s="1502"/>
      <c r="U643" s="1503"/>
      <c r="V643" s="972"/>
      <c r="W643" s="972"/>
      <c r="X643" s="972"/>
      <c r="Y643" s="972"/>
      <c r="Z643" s="972"/>
      <c r="AA643" s="972"/>
      <c r="AB643" s="972"/>
      <c r="AC643" s="972"/>
      <c r="AD643" s="972"/>
      <c r="AE643" s="969"/>
      <c r="AF643" s="969"/>
      <c r="AG643" s="969"/>
      <c r="AH643" s="952">
        <f t="shared" ref="AH643:AH706" si="10">COUNTA(D643:AG643)</f>
        <v>0</v>
      </c>
    </row>
    <row r="644" spans="1:34" ht="16.149999999999999" customHeight="1">
      <c r="A644" s="1789"/>
      <c r="B644" s="1789"/>
      <c r="C644" s="1506" t="s">
        <v>4457</v>
      </c>
      <c r="D644" s="1512"/>
      <c r="E644" s="1512"/>
      <c r="F644" s="1502"/>
      <c r="G644" s="1502"/>
      <c r="H644" s="1502"/>
      <c r="I644" s="1502"/>
      <c r="J644" s="1502"/>
      <c r="K644" s="1502"/>
      <c r="L644" s="1502"/>
      <c r="M644" s="1502"/>
      <c r="N644" s="1502"/>
      <c r="O644" s="1503"/>
      <c r="P644" s="1502"/>
      <c r="Q644" s="1512"/>
      <c r="R644" s="1502"/>
      <c r="S644" s="1502"/>
      <c r="T644" s="1502"/>
      <c r="U644" s="1503"/>
      <c r="V644" s="972"/>
      <c r="W644" s="972"/>
      <c r="X644" s="972"/>
      <c r="Y644" s="972"/>
      <c r="Z644" s="972"/>
      <c r="AA644" s="972"/>
      <c r="AB644" s="972"/>
      <c r="AC644" s="972"/>
      <c r="AD644" s="972"/>
      <c r="AE644" s="969"/>
      <c r="AF644" s="969"/>
      <c r="AG644" s="969"/>
      <c r="AH644" s="952">
        <f t="shared" si="10"/>
        <v>0</v>
      </c>
    </row>
    <row r="645" spans="1:34" ht="16.149999999999999" customHeight="1">
      <c r="A645" s="1789"/>
      <c r="B645" s="1794"/>
      <c r="C645" s="1510" t="s">
        <v>4458</v>
      </c>
      <c r="D645" s="1512"/>
      <c r="E645" s="1512"/>
      <c r="F645" s="1502"/>
      <c r="G645" s="1502"/>
      <c r="H645" s="1502"/>
      <c r="I645" s="1502"/>
      <c r="J645" s="1502"/>
      <c r="K645" s="1502"/>
      <c r="L645" s="1502"/>
      <c r="M645" s="1502"/>
      <c r="N645" s="1502"/>
      <c r="O645" s="1503"/>
      <c r="P645" s="1502"/>
      <c r="Q645" s="1512"/>
      <c r="R645" s="1502"/>
      <c r="S645" s="1502"/>
      <c r="T645" s="1502"/>
      <c r="U645" s="1503"/>
      <c r="V645" s="972"/>
      <c r="W645" s="972"/>
      <c r="X645" s="972"/>
      <c r="Y645" s="972"/>
      <c r="Z645" s="972"/>
      <c r="AA645" s="972"/>
      <c r="AB645" s="972"/>
      <c r="AC645" s="972"/>
      <c r="AD645" s="972"/>
      <c r="AE645" s="969"/>
      <c r="AF645" s="969"/>
      <c r="AG645" s="969"/>
      <c r="AH645" s="952">
        <f t="shared" si="10"/>
        <v>0</v>
      </c>
    </row>
    <row r="646" spans="1:34" ht="16.149999999999999" customHeight="1">
      <c r="A646" s="1789"/>
      <c r="B646" s="1788" t="s">
        <v>4772</v>
      </c>
      <c r="C646" s="1250" t="s">
        <v>4145</v>
      </c>
      <c r="D646" s="1512"/>
      <c r="E646" s="1512"/>
      <c r="F646" s="1502"/>
      <c r="G646" s="1502"/>
      <c r="H646" s="1502"/>
      <c r="I646" s="1502"/>
      <c r="J646" s="1502"/>
      <c r="K646" s="1502"/>
      <c r="L646" s="1502"/>
      <c r="M646" s="1502"/>
      <c r="N646" s="1502"/>
      <c r="O646" s="1503"/>
      <c r="P646" s="1502"/>
      <c r="Q646" s="1512"/>
      <c r="R646" s="1502"/>
      <c r="S646" s="1502"/>
      <c r="T646" s="1502"/>
      <c r="U646" s="1503"/>
      <c r="V646" s="972"/>
      <c r="W646" s="972"/>
      <c r="X646" s="972"/>
      <c r="Y646" s="972"/>
      <c r="Z646" s="972"/>
      <c r="AA646" s="972"/>
      <c r="AB646" s="972"/>
      <c r="AC646" s="972"/>
      <c r="AD646" s="972"/>
      <c r="AE646" s="969"/>
      <c r="AF646" s="969"/>
      <c r="AG646" s="969"/>
      <c r="AH646" s="952">
        <f t="shared" si="10"/>
        <v>0</v>
      </c>
    </row>
    <row r="647" spans="1:34" ht="16.149999999999999" customHeight="1">
      <c r="A647" s="1789"/>
      <c r="B647" s="1789"/>
      <c r="C647" s="1506" t="s">
        <v>3801</v>
      </c>
      <c r="D647" s="1512"/>
      <c r="E647" s="1512"/>
      <c r="F647" s="1502"/>
      <c r="G647" s="1502"/>
      <c r="H647" s="1502"/>
      <c r="I647" s="1502"/>
      <c r="J647" s="1502"/>
      <c r="K647" s="1502"/>
      <c r="L647" s="1502"/>
      <c r="M647" s="1502"/>
      <c r="N647" s="1502"/>
      <c r="O647" s="1503"/>
      <c r="P647" s="1502"/>
      <c r="Q647" s="1512"/>
      <c r="R647" s="1502"/>
      <c r="S647" s="1502"/>
      <c r="T647" s="1502"/>
      <c r="U647" s="1503"/>
      <c r="V647" s="972"/>
      <c r="W647" s="972"/>
      <c r="X647" s="972"/>
      <c r="Y647" s="972"/>
      <c r="Z647" s="972"/>
      <c r="AA647" s="972"/>
      <c r="AB647" s="972"/>
      <c r="AC647" s="972"/>
      <c r="AD647" s="972"/>
      <c r="AE647" s="969"/>
      <c r="AF647" s="969"/>
      <c r="AG647" s="969"/>
      <c r="AH647" s="952">
        <f t="shared" si="10"/>
        <v>0</v>
      </c>
    </row>
    <row r="648" spans="1:34" ht="16.149999999999999" customHeight="1">
      <c r="A648" s="1789"/>
      <c r="B648" s="1789"/>
      <c r="C648" s="1506" t="s">
        <v>3802</v>
      </c>
      <c r="D648" s="1512"/>
      <c r="E648" s="1512"/>
      <c r="F648" s="1502"/>
      <c r="G648" s="1502"/>
      <c r="H648" s="1502"/>
      <c r="I648" s="1502"/>
      <c r="J648" s="1502"/>
      <c r="K648" s="1502"/>
      <c r="L648" s="1502"/>
      <c r="M648" s="1502"/>
      <c r="N648" s="1502"/>
      <c r="O648" s="1503"/>
      <c r="P648" s="1502"/>
      <c r="Q648" s="1512"/>
      <c r="R648" s="1502"/>
      <c r="S648" s="1502"/>
      <c r="T648" s="1502"/>
      <c r="U648" s="1503"/>
      <c r="V648" s="972"/>
      <c r="W648" s="972"/>
      <c r="X648" s="972"/>
      <c r="Y648" s="972"/>
      <c r="Z648" s="972"/>
      <c r="AA648" s="972"/>
      <c r="AB648" s="972"/>
      <c r="AC648" s="972"/>
      <c r="AD648" s="972"/>
      <c r="AE648" s="969"/>
      <c r="AF648" s="969"/>
      <c r="AG648" s="969"/>
      <c r="AH648" s="952">
        <f t="shared" si="10"/>
        <v>0</v>
      </c>
    </row>
    <row r="649" spans="1:34" ht="16.149999999999999" customHeight="1">
      <c r="A649" s="1789"/>
      <c r="B649" s="1789"/>
      <c r="C649" s="1506" t="s">
        <v>4446</v>
      </c>
      <c r="D649" s="1512"/>
      <c r="E649" s="1512"/>
      <c r="F649" s="1502"/>
      <c r="G649" s="1502"/>
      <c r="H649" s="1502"/>
      <c r="I649" s="1502"/>
      <c r="J649" s="1502"/>
      <c r="K649" s="1502"/>
      <c r="L649" s="1502"/>
      <c r="M649" s="1502"/>
      <c r="N649" s="1502"/>
      <c r="O649" s="1503"/>
      <c r="P649" s="1502"/>
      <c r="Q649" s="1512"/>
      <c r="R649" s="1502"/>
      <c r="S649" s="1502"/>
      <c r="T649" s="1502"/>
      <c r="U649" s="1503"/>
      <c r="V649" s="972"/>
      <c r="W649" s="972"/>
      <c r="X649" s="972"/>
      <c r="Y649" s="972"/>
      <c r="Z649" s="972"/>
      <c r="AA649" s="972"/>
      <c r="AB649" s="972"/>
      <c r="AC649" s="972"/>
      <c r="AD649" s="972"/>
      <c r="AE649" s="969"/>
      <c r="AF649" s="969"/>
      <c r="AG649" s="969"/>
      <c r="AH649" s="952">
        <f t="shared" si="10"/>
        <v>0</v>
      </c>
    </row>
    <row r="650" spans="1:34" ht="16.149999999999999" customHeight="1">
      <c r="A650" s="1789"/>
      <c r="B650" s="1789"/>
      <c r="C650" s="1506" t="s">
        <v>4447</v>
      </c>
      <c r="D650" s="1512"/>
      <c r="E650" s="1512"/>
      <c r="F650" s="1502"/>
      <c r="G650" s="1502"/>
      <c r="H650" s="1502"/>
      <c r="I650" s="1502"/>
      <c r="J650" s="1502"/>
      <c r="K650" s="1502"/>
      <c r="L650" s="1502"/>
      <c r="M650" s="1502"/>
      <c r="N650" s="1502"/>
      <c r="O650" s="1503"/>
      <c r="P650" s="1502"/>
      <c r="Q650" s="1512"/>
      <c r="R650" s="1502"/>
      <c r="S650" s="1502"/>
      <c r="T650" s="1502"/>
      <c r="U650" s="1503"/>
      <c r="V650" s="972"/>
      <c r="W650" s="972"/>
      <c r="X650" s="972"/>
      <c r="Y650" s="972"/>
      <c r="Z650" s="972"/>
      <c r="AA650" s="972"/>
      <c r="AB650" s="972"/>
      <c r="AC650" s="972"/>
      <c r="AD650" s="972"/>
      <c r="AE650" s="969"/>
      <c r="AF650" s="969"/>
      <c r="AG650" s="969"/>
      <c r="AH650" s="952">
        <f t="shared" si="10"/>
        <v>0</v>
      </c>
    </row>
    <row r="651" spans="1:34" ht="16.149999999999999" customHeight="1">
      <c r="A651" s="1789"/>
      <c r="B651" s="1789"/>
      <c r="C651" s="1506" t="s">
        <v>4448</v>
      </c>
      <c r="D651" s="1512"/>
      <c r="E651" s="1512"/>
      <c r="F651" s="1502"/>
      <c r="G651" s="1502"/>
      <c r="H651" s="1502"/>
      <c r="I651" s="1502"/>
      <c r="J651" s="1502"/>
      <c r="K651" s="1502"/>
      <c r="L651" s="1502"/>
      <c r="M651" s="1502"/>
      <c r="N651" s="1502"/>
      <c r="O651" s="1503"/>
      <c r="P651" s="1502"/>
      <c r="Q651" s="1512"/>
      <c r="R651" s="1502"/>
      <c r="S651" s="1502"/>
      <c r="T651" s="1502"/>
      <c r="U651" s="1503"/>
      <c r="V651" s="972"/>
      <c r="W651" s="972"/>
      <c r="X651" s="972"/>
      <c r="Y651" s="972"/>
      <c r="Z651" s="972"/>
      <c r="AA651" s="972"/>
      <c r="AB651" s="972"/>
      <c r="AC651" s="972"/>
      <c r="AD651" s="972"/>
      <c r="AE651" s="969"/>
      <c r="AF651" s="969"/>
      <c r="AG651" s="969"/>
      <c r="AH651" s="952">
        <f t="shared" si="10"/>
        <v>0</v>
      </c>
    </row>
    <row r="652" spans="1:34" ht="16.149999999999999" customHeight="1">
      <c r="A652" s="1789"/>
      <c r="B652" s="1789"/>
      <c r="C652" s="1506" t="s">
        <v>4449</v>
      </c>
      <c r="D652" s="1512"/>
      <c r="E652" s="1512"/>
      <c r="F652" s="1502"/>
      <c r="G652" s="1502"/>
      <c r="H652" s="1502"/>
      <c r="I652" s="1502"/>
      <c r="J652" s="1502"/>
      <c r="K652" s="1502"/>
      <c r="L652" s="1502"/>
      <c r="M652" s="1502"/>
      <c r="N652" s="1502"/>
      <c r="O652" s="1503"/>
      <c r="P652" s="1502"/>
      <c r="Q652" s="1512"/>
      <c r="R652" s="1502"/>
      <c r="S652" s="1502"/>
      <c r="T652" s="1502"/>
      <c r="U652" s="1503"/>
      <c r="V652" s="972"/>
      <c r="W652" s="972"/>
      <c r="X652" s="972"/>
      <c r="Y652" s="972"/>
      <c r="Z652" s="972"/>
      <c r="AA652" s="972"/>
      <c r="AB652" s="972"/>
      <c r="AC652" s="972"/>
      <c r="AD652" s="972"/>
      <c r="AE652" s="969"/>
      <c r="AF652" s="969"/>
      <c r="AG652" s="969"/>
      <c r="AH652" s="952">
        <f t="shared" si="10"/>
        <v>0</v>
      </c>
    </row>
    <row r="653" spans="1:34" ht="16.149999999999999" customHeight="1">
      <c r="A653" s="1789"/>
      <c r="B653" s="1789"/>
      <c r="C653" s="1506" t="s">
        <v>4457</v>
      </c>
      <c r="D653" s="1512"/>
      <c r="E653" s="1512"/>
      <c r="F653" s="1502"/>
      <c r="G653" s="1502"/>
      <c r="H653" s="1502"/>
      <c r="I653" s="1502"/>
      <c r="J653" s="1502"/>
      <c r="K653" s="1502"/>
      <c r="L653" s="1502"/>
      <c r="M653" s="1502"/>
      <c r="N653" s="1502"/>
      <c r="O653" s="1503"/>
      <c r="P653" s="1502"/>
      <c r="Q653" s="1512"/>
      <c r="R653" s="1502"/>
      <c r="S653" s="1502"/>
      <c r="T653" s="1502"/>
      <c r="U653" s="1503"/>
      <c r="V653" s="972"/>
      <c r="W653" s="972"/>
      <c r="X653" s="972"/>
      <c r="Y653" s="972"/>
      <c r="Z653" s="972"/>
      <c r="AA653" s="972"/>
      <c r="AB653" s="972"/>
      <c r="AC653" s="972"/>
      <c r="AD653" s="972"/>
      <c r="AE653" s="969"/>
      <c r="AF653" s="969"/>
      <c r="AG653" s="969"/>
      <c r="AH653" s="952">
        <f t="shared" si="10"/>
        <v>0</v>
      </c>
    </row>
    <row r="654" spans="1:34" ht="16.149999999999999" customHeight="1">
      <c r="A654" s="1789"/>
      <c r="B654" s="1794"/>
      <c r="C654" s="1510" t="s">
        <v>4458</v>
      </c>
      <c r="D654" s="1512"/>
      <c r="E654" s="1512"/>
      <c r="F654" s="1502"/>
      <c r="G654" s="1502"/>
      <c r="H654" s="1502"/>
      <c r="I654" s="1502"/>
      <c r="J654" s="1502"/>
      <c r="K654" s="1502"/>
      <c r="L654" s="1502"/>
      <c r="M654" s="1502"/>
      <c r="N654" s="1502"/>
      <c r="O654" s="1503"/>
      <c r="P654" s="1502"/>
      <c r="Q654" s="1512"/>
      <c r="R654" s="1502"/>
      <c r="S654" s="1502"/>
      <c r="T654" s="1502"/>
      <c r="U654" s="1503"/>
      <c r="V654" s="972"/>
      <c r="W654" s="972"/>
      <c r="X654" s="972"/>
      <c r="Y654" s="972"/>
      <c r="Z654" s="972"/>
      <c r="AA654" s="972"/>
      <c r="AB654" s="972"/>
      <c r="AC654" s="972"/>
      <c r="AD654" s="972"/>
      <c r="AE654" s="969"/>
      <c r="AF654" s="969"/>
      <c r="AG654" s="969"/>
      <c r="AH654" s="952">
        <f t="shared" si="10"/>
        <v>0</v>
      </c>
    </row>
    <row r="655" spans="1:34" ht="16.149999999999999" customHeight="1">
      <c r="A655" s="1789"/>
      <c r="B655" s="1788" t="s">
        <v>4773</v>
      </c>
      <c r="C655" s="1250" t="s">
        <v>4145</v>
      </c>
      <c r="D655" s="1512"/>
      <c r="E655" s="1512"/>
      <c r="F655" s="1502"/>
      <c r="G655" s="1502"/>
      <c r="H655" s="1502"/>
      <c r="I655" s="1502"/>
      <c r="J655" s="1502"/>
      <c r="K655" s="1502"/>
      <c r="L655" s="1502"/>
      <c r="M655" s="1502"/>
      <c r="N655" s="1502"/>
      <c r="O655" s="1503"/>
      <c r="P655" s="1502"/>
      <c r="Q655" s="1512"/>
      <c r="R655" s="1502"/>
      <c r="S655" s="1502"/>
      <c r="T655" s="1502"/>
      <c r="U655" s="1503"/>
      <c r="V655" s="972"/>
      <c r="W655" s="972"/>
      <c r="X655" s="972"/>
      <c r="Y655" s="972"/>
      <c r="Z655" s="972"/>
      <c r="AA655" s="972"/>
      <c r="AB655" s="972"/>
      <c r="AC655" s="972"/>
      <c r="AD655" s="972"/>
      <c r="AE655" s="969"/>
      <c r="AF655" s="969"/>
      <c r="AG655" s="969"/>
      <c r="AH655" s="952">
        <f t="shared" si="10"/>
        <v>0</v>
      </c>
    </row>
    <row r="656" spans="1:34" ht="16.149999999999999" customHeight="1">
      <c r="A656" s="1789"/>
      <c r="B656" s="1789"/>
      <c r="C656" s="1506" t="s">
        <v>3801</v>
      </c>
      <c r="D656" s="1512"/>
      <c r="E656" s="1512"/>
      <c r="F656" s="1502"/>
      <c r="G656" s="1502"/>
      <c r="H656" s="1502"/>
      <c r="I656" s="1502"/>
      <c r="J656" s="1502"/>
      <c r="K656" s="1502"/>
      <c r="L656" s="1502"/>
      <c r="M656" s="1502"/>
      <c r="N656" s="1502"/>
      <c r="O656" s="1503"/>
      <c r="P656" s="1502"/>
      <c r="Q656" s="1512"/>
      <c r="R656" s="1502"/>
      <c r="S656" s="1502"/>
      <c r="T656" s="1502"/>
      <c r="U656" s="1503"/>
      <c r="V656" s="972"/>
      <c r="W656" s="972"/>
      <c r="X656" s="972"/>
      <c r="Y656" s="972"/>
      <c r="Z656" s="972"/>
      <c r="AA656" s="972"/>
      <c r="AB656" s="972"/>
      <c r="AC656" s="972"/>
      <c r="AD656" s="972"/>
      <c r="AE656" s="969"/>
      <c r="AF656" s="969"/>
      <c r="AG656" s="969"/>
      <c r="AH656" s="952">
        <f t="shared" si="10"/>
        <v>0</v>
      </c>
    </row>
    <row r="657" spans="1:34" ht="16.149999999999999" customHeight="1">
      <c r="A657" s="1789"/>
      <c r="B657" s="1789"/>
      <c r="C657" s="1506" t="s">
        <v>3802</v>
      </c>
      <c r="D657" s="1512"/>
      <c r="E657" s="1512"/>
      <c r="F657" s="1502"/>
      <c r="G657" s="1502"/>
      <c r="H657" s="1502"/>
      <c r="I657" s="1502"/>
      <c r="J657" s="1502"/>
      <c r="K657" s="1502"/>
      <c r="L657" s="1502"/>
      <c r="M657" s="1502"/>
      <c r="N657" s="1502"/>
      <c r="O657" s="1503"/>
      <c r="P657" s="1502"/>
      <c r="Q657" s="1512"/>
      <c r="R657" s="1502"/>
      <c r="S657" s="1502"/>
      <c r="T657" s="1502"/>
      <c r="U657" s="1503"/>
      <c r="V657" s="972"/>
      <c r="W657" s="972"/>
      <c r="X657" s="972"/>
      <c r="Y657" s="972"/>
      <c r="Z657" s="972"/>
      <c r="AA657" s="972"/>
      <c r="AB657" s="972"/>
      <c r="AC657" s="972"/>
      <c r="AD657" s="972"/>
      <c r="AE657" s="969"/>
      <c r="AF657" s="969"/>
      <c r="AG657" s="969"/>
      <c r="AH657" s="952">
        <f t="shared" si="10"/>
        <v>0</v>
      </c>
    </row>
    <row r="658" spans="1:34" ht="16.149999999999999" customHeight="1">
      <c r="A658" s="1789"/>
      <c r="B658" s="1789"/>
      <c r="C658" s="1506" t="s">
        <v>4446</v>
      </c>
      <c r="D658" s="1512"/>
      <c r="E658" s="1512"/>
      <c r="F658" s="1502"/>
      <c r="G658" s="1502"/>
      <c r="H658" s="1502"/>
      <c r="I658" s="1502"/>
      <c r="J658" s="1502"/>
      <c r="K658" s="1502"/>
      <c r="L658" s="1502"/>
      <c r="M658" s="1502"/>
      <c r="N658" s="1502"/>
      <c r="O658" s="1503"/>
      <c r="P658" s="1502"/>
      <c r="Q658" s="1512"/>
      <c r="R658" s="1502"/>
      <c r="S658" s="1502"/>
      <c r="T658" s="1502"/>
      <c r="U658" s="1503"/>
      <c r="V658" s="972"/>
      <c r="W658" s="972"/>
      <c r="X658" s="972"/>
      <c r="Y658" s="972"/>
      <c r="Z658" s="972"/>
      <c r="AA658" s="972"/>
      <c r="AB658" s="972"/>
      <c r="AC658" s="972"/>
      <c r="AD658" s="972"/>
      <c r="AE658" s="969"/>
      <c r="AF658" s="969"/>
      <c r="AG658" s="969"/>
      <c r="AH658" s="952">
        <f t="shared" si="10"/>
        <v>0</v>
      </c>
    </row>
    <row r="659" spans="1:34" ht="16.149999999999999" customHeight="1">
      <c r="A659" s="1789"/>
      <c r="B659" s="1789"/>
      <c r="C659" s="1506" t="s">
        <v>4447</v>
      </c>
      <c r="D659" s="1512"/>
      <c r="E659" s="1512"/>
      <c r="F659" s="1502"/>
      <c r="G659" s="1502"/>
      <c r="H659" s="1502"/>
      <c r="I659" s="1502"/>
      <c r="J659" s="1502"/>
      <c r="K659" s="1502"/>
      <c r="L659" s="1502"/>
      <c r="M659" s="1502"/>
      <c r="N659" s="1502"/>
      <c r="O659" s="1503"/>
      <c r="P659" s="1502"/>
      <c r="Q659" s="1512"/>
      <c r="R659" s="1502"/>
      <c r="S659" s="1502"/>
      <c r="T659" s="1502"/>
      <c r="U659" s="1503"/>
      <c r="V659" s="972"/>
      <c r="W659" s="972"/>
      <c r="X659" s="972"/>
      <c r="Y659" s="972"/>
      <c r="Z659" s="972"/>
      <c r="AA659" s="972"/>
      <c r="AB659" s="972"/>
      <c r="AC659" s="972"/>
      <c r="AD659" s="972"/>
      <c r="AE659" s="969"/>
      <c r="AF659" s="969"/>
      <c r="AG659" s="969"/>
      <c r="AH659" s="952">
        <f t="shared" si="10"/>
        <v>0</v>
      </c>
    </row>
    <row r="660" spans="1:34" ht="16.149999999999999" customHeight="1">
      <c r="A660" s="1789"/>
      <c r="B660" s="1789"/>
      <c r="C660" s="1506" t="s">
        <v>4448</v>
      </c>
      <c r="D660" s="1512"/>
      <c r="E660" s="1512"/>
      <c r="F660" s="1502"/>
      <c r="G660" s="1502"/>
      <c r="H660" s="1502"/>
      <c r="I660" s="1502"/>
      <c r="J660" s="1502"/>
      <c r="K660" s="1502"/>
      <c r="L660" s="1502"/>
      <c r="M660" s="1502"/>
      <c r="N660" s="1502"/>
      <c r="O660" s="1503"/>
      <c r="P660" s="1502"/>
      <c r="Q660" s="1512"/>
      <c r="R660" s="1502"/>
      <c r="S660" s="1502"/>
      <c r="T660" s="1502"/>
      <c r="U660" s="1503"/>
      <c r="V660" s="972"/>
      <c r="W660" s="972"/>
      <c r="X660" s="972"/>
      <c r="Y660" s="972"/>
      <c r="Z660" s="972"/>
      <c r="AA660" s="972"/>
      <c r="AB660" s="972"/>
      <c r="AC660" s="972"/>
      <c r="AD660" s="972"/>
      <c r="AE660" s="969"/>
      <c r="AF660" s="969"/>
      <c r="AG660" s="969"/>
      <c r="AH660" s="952">
        <f t="shared" si="10"/>
        <v>0</v>
      </c>
    </row>
    <row r="661" spans="1:34" ht="16.149999999999999" customHeight="1">
      <c r="A661" s="1789"/>
      <c r="B661" s="1789"/>
      <c r="C661" s="1506" t="s">
        <v>4449</v>
      </c>
      <c r="D661" s="1512"/>
      <c r="E661" s="1512"/>
      <c r="F661" s="1502"/>
      <c r="G661" s="1502"/>
      <c r="H661" s="1502"/>
      <c r="I661" s="1502"/>
      <c r="J661" s="1502"/>
      <c r="K661" s="1502"/>
      <c r="L661" s="1502"/>
      <c r="M661" s="1502"/>
      <c r="N661" s="1502"/>
      <c r="O661" s="1503"/>
      <c r="P661" s="1502"/>
      <c r="Q661" s="1512"/>
      <c r="R661" s="1502"/>
      <c r="S661" s="1502"/>
      <c r="T661" s="1502"/>
      <c r="U661" s="1503"/>
      <c r="V661" s="972"/>
      <c r="W661" s="972"/>
      <c r="X661" s="972"/>
      <c r="Y661" s="972"/>
      <c r="Z661" s="972"/>
      <c r="AA661" s="972"/>
      <c r="AB661" s="972"/>
      <c r="AC661" s="972"/>
      <c r="AD661" s="972"/>
      <c r="AE661" s="969"/>
      <c r="AF661" s="969"/>
      <c r="AG661" s="969"/>
      <c r="AH661" s="952">
        <f t="shared" si="10"/>
        <v>0</v>
      </c>
    </row>
    <row r="662" spans="1:34" ht="16.149999999999999" customHeight="1">
      <c r="A662" s="1789"/>
      <c r="B662" s="1789"/>
      <c r="C662" s="1506" t="s">
        <v>4457</v>
      </c>
      <c r="D662" s="1512"/>
      <c r="E662" s="1512"/>
      <c r="F662" s="1502"/>
      <c r="G662" s="1502"/>
      <c r="H662" s="1502"/>
      <c r="I662" s="1502"/>
      <c r="J662" s="1502"/>
      <c r="K662" s="1502"/>
      <c r="L662" s="1502"/>
      <c r="M662" s="1502"/>
      <c r="N662" s="1502"/>
      <c r="O662" s="1503"/>
      <c r="P662" s="1502"/>
      <c r="Q662" s="1512"/>
      <c r="R662" s="1502"/>
      <c r="S662" s="1502"/>
      <c r="T662" s="1502"/>
      <c r="U662" s="1503"/>
      <c r="V662" s="972"/>
      <c r="W662" s="972"/>
      <c r="X662" s="972"/>
      <c r="Y662" s="972"/>
      <c r="Z662" s="972"/>
      <c r="AA662" s="972"/>
      <c r="AB662" s="972"/>
      <c r="AC662" s="972"/>
      <c r="AD662" s="972"/>
      <c r="AE662" s="969"/>
      <c r="AF662" s="969"/>
      <c r="AG662" s="969"/>
      <c r="AH662" s="952">
        <f t="shared" si="10"/>
        <v>0</v>
      </c>
    </row>
    <row r="663" spans="1:34" ht="16.149999999999999" customHeight="1">
      <c r="A663" s="1789"/>
      <c r="B663" s="1794"/>
      <c r="C663" s="1510" t="s">
        <v>4458</v>
      </c>
      <c r="D663" s="1512"/>
      <c r="E663" s="1512"/>
      <c r="F663" s="1502"/>
      <c r="G663" s="1502"/>
      <c r="H663" s="1502"/>
      <c r="I663" s="1502"/>
      <c r="J663" s="1502"/>
      <c r="K663" s="1502"/>
      <c r="L663" s="1502"/>
      <c r="M663" s="1502"/>
      <c r="N663" s="1502"/>
      <c r="O663" s="1503"/>
      <c r="P663" s="1502"/>
      <c r="Q663" s="1512"/>
      <c r="R663" s="1502"/>
      <c r="S663" s="1502"/>
      <c r="T663" s="1502"/>
      <c r="U663" s="1503"/>
      <c r="V663" s="972"/>
      <c r="W663" s="972"/>
      <c r="X663" s="972"/>
      <c r="Y663" s="972"/>
      <c r="Z663" s="972"/>
      <c r="AA663" s="972"/>
      <c r="AB663" s="972"/>
      <c r="AC663" s="972"/>
      <c r="AD663" s="972"/>
      <c r="AE663" s="969"/>
      <c r="AF663" s="969"/>
      <c r="AG663" s="969"/>
      <c r="AH663" s="952">
        <f t="shared" si="10"/>
        <v>0</v>
      </c>
    </row>
    <row r="664" spans="1:34" ht="16.149999999999999" customHeight="1">
      <c r="A664" s="1789"/>
      <c r="B664" s="1788" t="s">
        <v>4774</v>
      </c>
      <c r="C664" s="1250" t="s">
        <v>4145</v>
      </c>
      <c r="D664" s="1512"/>
      <c r="E664" s="1512"/>
      <c r="F664" s="1502"/>
      <c r="G664" s="1502"/>
      <c r="H664" s="1502"/>
      <c r="I664" s="1502"/>
      <c r="J664" s="1502"/>
      <c r="K664" s="1502"/>
      <c r="L664" s="1502"/>
      <c r="M664" s="1502"/>
      <c r="N664" s="1502"/>
      <c r="O664" s="1503"/>
      <c r="P664" s="1502"/>
      <c r="Q664" s="1512"/>
      <c r="R664" s="1502"/>
      <c r="S664" s="1502"/>
      <c r="T664" s="1502"/>
      <c r="U664" s="1503"/>
      <c r="V664" s="972"/>
      <c r="W664" s="972"/>
      <c r="X664" s="972"/>
      <c r="Y664" s="972"/>
      <c r="Z664" s="972"/>
      <c r="AA664" s="972"/>
      <c r="AB664" s="972"/>
      <c r="AC664" s="972"/>
      <c r="AD664" s="972"/>
      <c r="AE664" s="969"/>
      <c r="AF664" s="969"/>
      <c r="AG664" s="969"/>
      <c r="AH664" s="952">
        <f t="shared" si="10"/>
        <v>0</v>
      </c>
    </row>
    <row r="665" spans="1:34" ht="16.149999999999999" customHeight="1">
      <c r="A665" s="1789"/>
      <c r="B665" s="1789"/>
      <c r="C665" s="1506" t="s">
        <v>3801</v>
      </c>
      <c r="D665" s="1512"/>
      <c r="E665" s="1512"/>
      <c r="F665" s="1502"/>
      <c r="G665" s="1502"/>
      <c r="H665" s="1502"/>
      <c r="I665" s="1502"/>
      <c r="J665" s="1502"/>
      <c r="K665" s="1502"/>
      <c r="L665" s="1502"/>
      <c r="M665" s="1502"/>
      <c r="N665" s="1502"/>
      <c r="O665" s="1503"/>
      <c r="P665" s="1502"/>
      <c r="Q665" s="1512"/>
      <c r="R665" s="1502"/>
      <c r="S665" s="1502"/>
      <c r="T665" s="1502"/>
      <c r="U665" s="1503"/>
      <c r="V665" s="972"/>
      <c r="W665" s="972"/>
      <c r="X665" s="972"/>
      <c r="Y665" s="972"/>
      <c r="Z665" s="972"/>
      <c r="AA665" s="972"/>
      <c r="AB665" s="972"/>
      <c r="AC665" s="972"/>
      <c r="AD665" s="972"/>
      <c r="AE665" s="969"/>
      <c r="AF665" s="969"/>
      <c r="AG665" s="969"/>
      <c r="AH665" s="952">
        <f t="shared" si="10"/>
        <v>0</v>
      </c>
    </row>
    <row r="666" spans="1:34" ht="16.149999999999999" customHeight="1">
      <c r="A666" s="1789"/>
      <c r="B666" s="1789"/>
      <c r="C666" s="1506" t="s">
        <v>3802</v>
      </c>
      <c r="D666" s="1512"/>
      <c r="E666" s="1512"/>
      <c r="F666" s="1502"/>
      <c r="G666" s="1502"/>
      <c r="H666" s="1502"/>
      <c r="I666" s="1502"/>
      <c r="J666" s="1502"/>
      <c r="K666" s="1502"/>
      <c r="L666" s="1502"/>
      <c r="M666" s="1502"/>
      <c r="N666" s="1502"/>
      <c r="O666" s="1503"/>
      <c r="P666" s="1502"/>
      <c r="Q666" s="1512"/>
      <c r="R666" s="1502"/>
      <c r="S666" s="1502"/>
      <c r="T666" s="1502"/>
      <c r="U666" s="1503"/>
      <c r="V666" s="972"/>
      <c r="W666" s="972"/>
      <c r="X666" s="972"/>
      <c r="Y666" s="972"/>
      <c r="Z666" s="972"/>
      <c r="AA666" s="972"/>
      <c r="AB666" s="972"/>
      <c r="AC666" s="972"/>
      <c r="AD666" s="972"/>
      <c r="AE666" s="969"/>
      <c r="AF666" s="969"/>
      <c r="AG666" s="969"/>
      <c r="AH666" s="952">
        <f t="shared" si="10"/>
        <v>0</v>
      </c>
    </row>
    <row r="667" spans="1:34" ht="16.149999999999999" customHeight="1">
      <c r="A667" s="1789"/>
      <c r="B667" s="1789"/>
      <c r="C667" s="1506" t="s">
        <v>4446</v>
      </c>
      <c r="D667" s="1512"/>
      <c r="E667" s="1512"/>
      <c r="F667" s="1502"/>
      <c r="G667" s="1502"/>
      <c r="H667" s="1502"/>
      <c r="I667" s="1502"/>
      <c r="J667" s="1502"/>
      <c r="K667" s="1502"/>
      <c r="L667" s="1502"/>
      <c r="M667" s="1502"/>
      <c r="N667" s="1502"/>
      <c r="O667" s="1503"/>
      <c r="P667" s="1502"/>
      <c r="Q667" s="1512"/>
      <c r="R667" s="1502"/>
      <c r="S667" s="1502"/>
      <c r="T667" s="1502"/>
      <c r="U667" s="1503"/>
      <c r="V667" s="972"/>
      <c r="W667" s="972"/>
      <c r="X667" s="972"/>
      <c r="Y667" s="972"/>
      <c r="Z667" s="972"/>
      <c r="AA667" s="972"/>
      <c r="AB667" s="972"/>
      <c r="AC667" s="972"/>
      <c r="AD667" s="972"/>
      <c r="AE667" s="969"/>
      <c r="AF667" s="969"/>
      <c r="AG667" s="969"/>
      <c r="AH667" s="952">
        <f t="shared" si="10"/>
        <v>0</v>
      </c>
    </row>
    <row r="668" spans="1:34" ht="16.149999999999999" customHeight="1">
      <c r="A668" s="1789"/>
      <c r="B668" s="1789"/>
      <c r="C668" s="1506" t="s">
        <v>4447</v>
      </c>
      <c r="D668" s="1512"/>
      <c r="E668" s="1512"/>
      <c r="F668" s="1502"/>
      <c r="G668" s="1502"/>
      <c r="H668" s="1502"/>
      <c r="I668" s="1502"/>
      <c r="J668" s="1502"/>
      <c r="K668" s="1502"/>
      <c r="L668" s="1502"/>
      <c r="M668" s="1502"/>
      <c r="N668" s="1502"/>
      <c r="O668" s="1503"/>
      <c r="P668" s="1502"/>
      <c r="Q668" s="1512"/>
      <c r="R668" s="1502"/>
      <c r="S668" s="1502"/>
      <c r="T668" s="1502"/>
      <c r="U668" s="1503"/>
      <c r="V668" s="972"/>
      <c r="W668" s="972"/>
      <c r="X668" s="972"/>
      <c r="Y668" s="972"/>
      <c r="Z668" s="972"/>
      <c r="AA668" s="972"/>
      <c r="AB668" s="972"/>
      <c r="AC668" s="972"/>
      <c r="AD668" s="972"/>
      <c r="AE668" s="969"/>
      <c r="AF668" s="969"/>
      <c r="AG668" s="969"/>
      <c r="AH668" s="952">
        <f t="shared" si="10"/>
        <v>0</v>
      </c>
    </row>
    <row r="669" spans="1:34" ht="16.149999999999999" customHeight="1">
      <c r="A669" s="1789"/>
      <c r="B669" s="1789"/>
      <c r="C669" s="1506" t="s">
        <v>4448</v>
      </c>
      <c r="D669" s="1512"/>
      <c r="E669" s="1512"/>
      <c r="F669" s="1502"/>
      <c r="G669" s="1502"/>
      <c r="H669" s="1502"/>
      <c r="I669" s="1502"/>
      <c r="J669" s="1502"/>
      <c r="K669" s="1502"/>
      <c r="L669" s="1502"/>
      <c r="M669" s="1502"/>
      <c r="N669" s="1502"/>
      <c r="O669" s="1503"/>
      <c r="P669" s="1502"/>
      <c r="Q669" s="1512"/>
      <c r="R669" s="1502"/>
      <c r="S669" s="1502"/>
      <c r="T669" s="1502"/>
      <c r="U669" s="1503"/>
      <c r="V669" s="972"/>
      <c r="W669" s="972"/>
      <c r="X669" s="972"/>
      <c r="Y669" s="972"/>
      <c r="Z669" s="972"/>
      <c r="AA669" s="972"/>
      <c r="AB669" s="972"/>
      <c r="AC669" s="972"/>
      <c r="AD669" s="972"/>
      <c r="AE669" s="969"/>
      <c r="AF669" s="969"/>
      <c r="AG669" s="969"/>
      <c r="AH669" s="952">
        <f t="shared" si="10"/>
        <v>0</v>
      </c>
    </row>
    <row r="670" spans="1:34" ht="16.149999999999999" customHeight="1">
      <c r="A670" s="1789"/>
      <c r="B670" s="1789"/>
      <c r="C670" s="1506" t="s">
        <v>4449</v>
      </c>
      <c r="D670" s="1512"/>
      <c r="E670" s="1512"/>
      <c r="F670" s="1502"/>
      <c r="G670" s="1502"/>
      <c r="H670" s="1502"/>
      <c r="I670" s="1502"/>
      <c r="J670" s="1502"/>
      <c r="K670" s="1502"/>
      <c r="L670" s="1502"/>
      <c r="M670" s="1502"/>
      <c r="N670" s="1502"/>
      <c r="O670" s="1503"/>
      <c r="P670" s="1502"/>
      <c r="Q670" s="1512"/>
      <c r="R670" s="1502"/>
      <c r="S670" s="1502"/>
      <c r="T670" s="1502"/>
      <c r="U670" s="1503"/>
      <c r="V670" s="972"/>
      <c r="W670" s="972"/>
      <c r="X670" s="972"/>
      <c r="Y670" s="972"/>
      <c r="Z670" s="972"/>
      <c r="AA670" s="972"/>
      <c r="AB670" s="972"/>
      <c r="AC670" s="972"/>
      <c r="AD670" s="972"/>
      <c r="AE670" s="969"/>
      <c r="AF670" s="969"/>
      <c r="AG670" s="969"/>
      <c r="AH670" s="952">
        <f t="shared" si="10"/>
        <v>0</v>
      </c>
    </row>
    <row r="671" spans="1:34" ht="16.149999999999999" customHeight="1">
      <c r="A671" s="1789"/>
      <c r="B671" s="1789"/>
      <c r="C671" s="1506" t="s">
        <v>4457</v>
      </c>
      <c r="D671" s="1512"/>
      <c r="E671" s="1512"/>
      <c r="F671" s="1502"/>
      <c r="G671" s="1502"/>
      <c r="H671" s="1502"/>
      <c r="I671" s="1502"/>
      <c r="J671" s="1502"/>
      <c r="K671" s="1502"/>
      <c r="L671" s="1502"/>
      <c r="M671" s="1502"/>
      <c r="N671" s="1502"/>
      <c r="O671" s="1503"/>
      <c r="P671" s="1502"/>
      <c r="Q671" s="1512"/>
      <c r="R671" s="1502"/>
      <c r="S671" s="1502"/>
      <c r="T671" s="1502"/>
      <c r="U671" s="1503"/>
      <c r="V671" s="972"/>
      <c r="W671" s="972"/>
      <c r="X671" s="972"/>
      <c r="Y671" s="972"/>
      <c r="Z671" s="972"/>
      <c r="AA671" s="972"/>
      <c r="AB671" s="972"/>
      <c r="AC671" s="972"/>
      <c r="AD671" s="972"/>
      <c r="AE671" s="969"/>
      <c r="AF671" s="969"/>
      <c r="AG671" s="969"/>
      <c r="AH671" s="952">
        <f t="shared" si="10"/>
        <v>0</v>
      </c>
    </row>
    <row r="672" spans="1:34" ht="16.149999999999999" customHeight="1">
      <c r="A672" s="1789"/>
      <c r="B672" s="1794"/>
      <c r="C672" s="1510" t="s">
        <v>4458</v>
      </c>
      <c r="D672" s="1512"/>
      <c r="E672" s="1512"/>
      <c r="F672" s="1502"/>
      <c r="G672" s="1502"/>
      <c r="H672" s="1502"/>
      <c r="I672" s="1502"/>
      <c r="J672" s="1502"/>
      <c r="K672" s="1502"/>
      <c r="L672" s="1502"/>
      <c r="M672" s="1502"/>
      <c r="N672" s="1502"/>
      <c r="O672" s="1503"/>
      <c r="P672" s="1502"/>
      <c r="Q672" s="1512"/>
      <c r="R672" s="1502"/>
      <c r="S672" s="1502"/>
      <c r="T672" s="1502"/>
      <c r="U672" s="1503"/>
      <c r="V672" s="972"/>
      <c r="W672" s="972"/>
      <c r="X672" s="972"/>
      <c r="Y672" s="972"/>
      <c r="Z672" s="972"/>
      <c r="AA672" s="972"/>
      <c r="AB672" s="972"/>
      <c r="AC672" s="972"/>
      <c r="AD672" s="972"/>
      <c r="AE672" s="969"/>
      <c r="AF672" s="969"/>
      <c r="AG672" s="969"/>
      <c r="AH672" s="952">
        <f t="shared" si="10"/>
        <v>0</v>
      </c>
    </row>
    <row r="673" spans="1:34" ht="16.149999999999999" customHeight="1">
      <c r="A673" s="1789"/>
      <c r="B673" s="1788" t="s">
        <v>4775</v>
      </c>
      <c r="C673" s="1250" t="s">
        <v>4145</v>
      </c>
      <c r="D673" s="1512"/>
      <c r="E673" s="1512"/>
      <c r="F673" s="1502"/>
      <c r="G673" s="1502"/>
      <c r="H673" s="1502"/>
      <c r="I673" s="1502"/>
      <c r="J673" s="1502"/>
      <c r="K673" s="1502"/>
      <c r="L673" s="1502"/>
      <c r="M673" s="1502"/>
      <c r="N673" s="1502"/>
      <c r="O673" s="1503"/>
      <c r="P673" s="1502"/>
      <c r="Q673" s="1512"/>
      <c r="R673" s="1502"/>
      <c r="S673" s="1502"/>
      <c r="T673" s="1502"/>
      <c r="U673" s="1503"/>
      <c r="V673" s="972"/>
      <c r="W673" s="972"/>
      <c r="X673" s="972"/>
      <c r="Y673" s="972"/>
      <c r="Z673" s="972"/>
      <c r="AA673" s="972"/>
      <c r="AB673" s="972"/>
      <c r="AC673" s="972"/>
      <c r="AD673" s="972"/>
      <c r="AE673" s="969"/>
      <c r="AF673" s="969"/>
      <c r="AG673" s="969"/>
      <c r="AH673" s="952">
        <f t="shared" si="10"/>
        <v>0</v>
      </c>
    </row>
    <row r="674" spans="1:34" ht="16.149999999999999" customHeight="1">
      <c r="A674" s="1789"/>
      <c r="B674" s="1789"/>
      <c r="C674" s="1506" t="s">
        <v>3801</v>
      </c>
      <c r="D674" s="1512"/>
      <c r="E674" s="1512"/>
      <c r="F674" s="1502"/>
      <c r="G674" s="1502"/>
      <c r="H674" s="1502"/>
      <c r="I674" s="1502"/>
      <c r="J674" s="1502"/>
      <c r="K674" s="1502"/>
      <c r="L674" s="1502"/>
      <c r="M674" s="1502"/>
      <c r="N674" s="1502"/>
      <c r="O674" s="1503"/>
      <c r="P674" s="1502"/>
      <c r="Q674" s="1512"/>
      <c r="R674" s="1502"/>
      <c r="S674" s="1502"/>
      <c r="T674" s="1502"/>
      <c r="U674" s="1503"/>
      <c r="V674" s="972"/>
      <c r="W674" s="972"/>
      <c r="X674" s="972"/>
      <c r="Y674" s="972"/>
      <c r="Z674" s="972"/>
      <c r="AA674" s="972"/>
      <c r="AB674" s="972"/>
      <c r="AC674" s="972"/>
      <c r="AD674" s="972"/>
      <c r="AE674" s="969"/>
      <c r="AF674" s="969"/>
      <c r="AG674" s="969"/>
      <c r="AH674" s="952">
        <f t="shared" si="10"/>
        <v>0</v>
      </c>
    </row>
    <row r="675" spans="1:34" ht="16.149999999999999" customHeight="1">
      <c r="A675" s="1789"/>
      <c r="B675" s="1789"/>
      <c r="C675" s="1506" t="s">
        <v>3802</v>
      </c>
      <c r="D675" s="1512"/>
      <c r="E675" s="1512"/>
      <c r="F675" s="1502"/>
      <c r="G675" s="1502"/>
      <c r="H675" s="1502"/>
      <c r="I675" s="1502"/>
      <c r="J675" s="1502"/>
      <c r="K675" s="1502"/>
      <c r="L675" s="1502"/>
      <c r="M675" s="1502"/>
      <c r="N675" s="1502"/>
      <c r="O675" s="1503"/>
      <c r="P675" s="1502"/>
      <c r="Q675" s="1512"/>
      <c r="R675" s="1502"/>
      <c r="S675" s="1502"/>
      <c r="T675" s="1502"/>
      <c r="U675" s="1503"/>
      <c r="V675" s="972"/>
      <c r="W675" s="972"/>
      <c r="X675" s="972"/>
      <c r="Y675" s="972"/>
      <c r="Z675" s="972"/>
      <c r="AA675" s="972"/>
      <c r="AB675" s="972"/>
      <c r="AC675" s="972"/>
      <c r="AD675" s="972"/>
      <c r="AE675" s="969"/>
      <c r="AF675" s="969"/>
      <c r="AG675" s="969"/>
      <c r="AH675" s="952">
        <f t="shared" si="10"/>
        <v>0</v>
      </c>
    </row>
    <row r="676" spans="1:34" ht="16.149999999999999" customHeight="1">
      <c r="A676" s="1789"/>
      <c r="B676" s="1789"/>
      <c r="C676" s="1506" t="s">
        <v>4446</v>
      </c>
      <c r="D676" s="1512"/>
      <c r="E676" s="1512"/>
      <c r="F676" s="1502"/>
      <c r="G676" s="1502"/>
      <c r="H676" s="1502"/>
      <c r="I676" s="1502"/>
      <c r="J676" s="1502"/>
      <c r="K676" s="1502"/>
      <c r="L676" s="1502"/>
      <c r="M676" s="1502"/>
      <c r="N676" s="1502"/>
      <c r="O676" s="1503"/>
      <c r="P676" s="1502"/>
      <c r="Q676" s="1512"/>
      <c r="R676" s="1502"/>
      <c r="S676" s="1502"/>
      <c r="T676" s="1502"/>
      <c r="U676" s="1503"/>
      <c r="V676" s="972"/>
      <c r="W676" s="972"/>
      <c r="X676" s="972"/>
      <c r="Y676" s="972"/>
      <c r="Z676" s="972"/>
      <c r="AA676" s="972"/>
      <c r="AB676" s="972"/>
      <c r="AC676" s="972"/>
      <c r="AD676" s="972"/>
      <c r="AE676" s="969"/>
      <c r="AF676" s="969"/>
      <c r="AG676" s="969"/>
      <c r="AH676" s="952">
        <f t="shared" si="10"/>
        <v>0</v>
      </c>
    </row>
    <row r="677" spans="1:34" ht="16.149999999999999" customHeight="1">
      <c r="A677" s="1789"/>
      <c r="B677" s="1789"/>
      <c r="C677" s="1506" t="s">
        <v>4447</v>
      </c>
      <c r="D677" s="1512"/>
      <c r="E677" s="1512"/>
      <c r="F677" s="1502"/>
      <c r="G677" s="1502"/>
      <c r="H677" s="1502"/>
      <c r="I677" s="1502"/>
      <c r="J677" s="1502"/>
      <c r="K677" s="1502"/>
      <c r="L677" s="1502"/>
      <c r="M677" s="1502"/>
      <c r="N677" s="1502"/>
      <c r="O677" s="1503"/>
      <c r="P677" s="1502"/>
      <c r="Q677" s="1512"/>
      <c r="R677" s="1502"/>
      <c r="S677" s="1502"/>
      <c r="T677" s="1502"/>
      <c r="U677" s="1503"/>
      <c r="V677" s="972"/>
      <c r="W677" s="972"/>
      <c r="X677" s="972"/>
      <c r="Y677" s="972"/>
      <c r="Z677" s="972"/>
      <c r="AA677" s="972"/>
      <c r="AB677" s="972"/>
      <c r="AC677" s="972"/>
      <c r="AD677" s="972"/>
      <c r="AE677" s="969"/>
      <c r="AF677" s="969"/>
      <c r="AG677" s="969"/>
      <c r="AH677" s="952">
        <f t="shared" si="10"/>
        <v>0</v>
      </c>
    </row>
    <row r="678" spans="1:34" ht="16.149999999999999" customHeight="1">
      <c r="A678" s="1789"/>
      <c r="B678" s="1789"/>
      <c r="C678" s="1506" t="s">
        <v>4448</v>
      </c>
      <c r="D678" s="1512"/>
      <c r="E678" s="1512"/>
      <c r="F678" s="1502"/>
      <c r="G678" s="1502"/>
      <c r="H678" s="1502"/>
      <c r="I678" s="1502"/>
      <c r="J678" s="1502"/>
      <c r="K678" s="1502"/>
      <c r="L678" s="1502"/>
      <c r="M678" s="1502"/>
      <c r="N678" s="1502"/>
      <c r="O678" s="1503"/>
      <c r="P678" s="1502"/>
      <c r="Q678" s="1512"/>
      <c r="R678" s="1502"/>
      <c r="S678" s="1502"/>
      <c r="T678" s="1502"/>
      <c r="U678" s="1503"/>
      <c r="V678" s="972"/>
      <c r="W678" s="972"/>
      <c r="X678" s="972"/>
      <c r="Y678" s="972"/>
      <c r="Z678" s="972"/>
      <c r="AA678" s="972"/>
      <c r="AB678" s="972"/>
      <c r="AC678" s="972"/>
      <c r="AD678" s="972"/>
      <c r="AE678" s="969"/>
      <c r="AF678" s="969"/>
      <c r="AG678" s="969"/>
      <c r="AH678" s="952">
        <f t="shared" si="10"/>
        <v>0</v>
      </c>
    </row>
    <row r="679" spans="1:34" ht="16.149999999999999" customHeight="1">
      <c r="A679" s="1789"/>
      <c r="B679" s="1789"/>
      <c r="C679" s="1506" t="s">
        <v>4449</v>
      </c>
      <c r="D679" s="1512"/>
      <c r="E679" s="1512"/>
      <c r="F679" s="1502"/>
      <c r="G679" s="1502"/>
      <c r="H679" s="1502"/>
      <c r="I679" s="1502"/>
      <c r="J679" s="1502"/>
      <c r="K679" s="1502"/>
      <c r="L679" s="1502"/>
      <c r="M679" s="1502"/>
      <c r="N679" s="1502"/>
      <c r="O679" s="1503"/>
      <c r="P679" s="1502"/>
      <c r="Q679" s="1512"/>
      <c r="R679" s="1502"/>
      <c r="S679" s="1502"/>
      <c r="T679" s="1502"/>
      <c r="U679" s="1503"/>
      <c r="V679" s="972"/>
      <c r="W679" s="972"/>
      <c r="X679" s="972"/>
      <c r="Y679" s="972"/>
      <c r="Z679" s="972"/>
      <c r="AA679" s="972"/>
      <c r="AB679" s="972"/>
      <c r="AC679" s="972"/>
      <c r="AD679" s="972"/>
      <c r="AE679" s="969"/>
      <c r="AF679" s="969"/>
      <c r="AG679" s="969"/>
      <c r="AH679" s="952">
        <f t="shared" si="10"/>
        <v>0</v>
      </c>
    </row>
    <row r="680" spans="1:34" ht="16.149999999999999" customHeight="1">
      <c r="A680" s="1789"/>
      <c r="B680" s="1789"/>
      <c r="C680" s="1506" t="s">
        <v>4457</v>
      </c>
      <c r="D680" s="1512"/>
      <c r="E680" s="1512"/>
      <c r="F680" s="1502"/>
      <c r="G680" s="1502"/>
      <c r="H680" s="1502"/>
      <c r="I680" s="1502"/>
      <c r="J680" s="1502"/>
      <c r="K680" s="1502"/>
      <c r="L680" s="1502"/>
      <c r="M680" s="1502"/>
      <c r="N680" s="1502"/>
      <c r="O680" s="1503"/>
      <c r="P680" s="1502"/>
      <c r="Q680" s="1512"/>
      <c r="R680" s="1502"/>
      <c r="S680" s="1502"/>
      <c r="T680" s="1502"/>
      <c r="U680" s="1503"/>
      <c r="V680" s="972"/>
      <c r="W680" s="972"/>
      <c r="X680" s="972"/>
      <c r="Y680" s="972"/>
      <c r="Z680" s="972"/>
      <c r="AA680" s="972"/>
      <c r="AB680" s="972"/>
      <c r="AC680" s="972"/>
      <c r="AD680" s="972"/>
      <c r="AE680" s="969"/>
      <c r="AF680" s="969"/>
      <c r="AG680" s="969"/>
      <c r="AH680" s="952">
        <f t="shared" si="10"/>
        <v>0</v>
      </c>
    </row>
    <row r="681" spans="1:34" ht="16.149999999999999" customHeight="1">
      <c r="A681" s="1789"/>
      <c r="B681" s="1794"/>
      <c r="C681" s="1510" t="s">
        <v>4458</v>
      </c>
      <c r="D681" s="1512"/>
      <c r="E681" s="1512"/>
      <c r="F681" s="1502"/>
      <c r="G681" s="1502"/>
      <c r="H681" s="1502"/>
      <c r="I681" s="1502"/>
      <c r="J681" s="1502"/>
      <c r="K681" s="1502"/>
      <c r="L681" s="1502"/>
      <c r="M681" s="1502"/>
      <c r="N681" s="1502"/>
      <c r="O681" s="1503"/>
      <c r="P681" s="1502"/>
      <c r="Q681" s="1512"/>
      <c r="R681" s="1502"/>
      <c r="S681" s="1502"/>
      <c r="T681" s="1502"/>
      <c r="U681" s="1503"/>
      <c r="V681" s="972"/>
      <c r="W681" s="972"/>
      <c r="X681" s="972"/>
      <c r="Y681" s="972"/>
      <c r="Z681" s="972"/>
      <c r="AA681" s="972"/>
      <c r="AB681" s="972"/>
      <c r="AC681" s="972"/>
      <c r="AD681" s="972"/>
      <c r="AE681" s="969"/>
      <c r="AF681" s="969"/>
      <c r="AG681" s="969"/>
      <c r="AH681" s="952">
        <f t="shared" si="10"/>
        <v>0</v>
      </c>
    </row>
    <row r="682" spans="1:34" ht="16.149999999999999" customHeight="1">
      <c r="A682" s="1789"/>
      <c r="B682" s="1788" t="s">
        <v>4776</v>
      </c>
      <c r="C682" s="1250" t="s">
        <v>4145</v>
      </c>
      <c r="D682" s="1512"/>
      <c r="E682" s="1512"/>
      <c r="F682" s="1502"/>
      <c r="G682" s="1502"/>
      <c r="H682" s="1502"/>
      <c r="I682" s="1502"/>
      <c r="J682" s="1502"/>
      <c r="K682" s="1502"/>
      <c r="L682" s="1502"/>
      <c r="M682" s="1502"/>
      <c r="N682" s="1502"/>
      <c r="O682" s="1503"/>
      <c r="P682" s="1502"/>
      <c r="Q682" s="1512"/>
      <c r="R682" s="1502"/>
      <c r="S682" s="1502"/>
      <c r="T682" s="1502"/>
      <c r="U682" s="1503"/>
      <c r="V682" s="972"/>
      <c r="W682" s="972"/>
      <c r="X682" s="972"/>
      <c r="Y682" s="972"/>
      <c r="Z682" s="972"/>
      <c r="AA682" s="972"/>
      <c r="AB682" s="972"/>
      <c r="AC682" s="972"/>
      <c r="AD682" s="972"/>
      <c r="AE682" s="969"/>
      <c r="AF682" s="969"/>
      <c r="AG682" s="969"/>
      <c r="AH682" s="952">
        <f t="shared" si="10"/>
        <v>0</v>
      </c>
    </row>
    <row r="683" spans="1:34" ht="16.149999999999999" customHeight="1">
      <c r="A683" s="1789"/>
      <c r="B683" s="1789"/>
      <c r="C683" s="1506" t="s">
        <v>3801</v>
      </c>
      <c r="D683" s="1512"/>
      <c r="E683" s="1512"/>
      <c r="F683" s="1502"/>
      <c r="G683" s="1502"/>
      <c r="H683" s="1502"/>
      <c r="I683" s="1502"/>
      <c r="J683" s="1502"/>
      <c r="K683" s="1502"/>
      <c r="L683" s="1502"/>
      <c r="M683" s="1502"/>
      <c r="N683" s="1502"/>
      <c r="O683" s="1503"/>
      <c r="P683" s="1502"/>
      <c r="Q683" s="1512"/>
      <c r="R683" s="1502"/>
      <c r="S683" s="1502"/>
      <c r="T683" s="1502"/>
      <c r="U683" s="1503"/>
      <c r="V683" s="972"/>
      <c r="W683" s="972"/>
      <c r="X683" s="972"/>
      <c r="Y683" s="972"/>
      <c r="Z683" s="972"/>
      <c r="AA683" s="972"/>
      <c r="AB683" s="972"/>
      <c r="AC683" s="972"/>
      <c r="AD683" s="972"/>
      <c r="AE683" s="969"/>
      <c r="AF683" s="969"/>
      <c r="AG683" s="969"/>
      <c r="AH683" s="952">
        <f t="shared" si="10"/>
        <v>0</v>
      </c>
    </row>
    <row r="684" spans="1:34" ht="16.149999999999999" customHeight="1">
      <c r="A684" s="1789"/>
      <c r="B684" s="1789"/>
      <c r="C684" s="1506" t="s">
        <v>3802</v>
      </c>
      <c r="D684" s="1512"/>
      <c r="E684" s="1512"/>
      <c r="F684" s="1502"/>
      <c r="G684" s="1502"/>
      <c r="H684" s="1502"/>
      <c r="I684" s="1502"/>
      <c r="J684" s="1502"/>
      <c r="K684" s="1502"/>
      <c r="L684" s="1502"/>
      <c r="M684" s="1502"/>
      <c r="N684" s="1502"/>
      <c r="O684" s="1503"/>
      <c r="P684" s="1502"/>
      <c r="Q684" s="1512"/>
      <c r="R684" s="1502"/>
      <c r="S684" s="1502"/>
      <c r="T684" s="1502"/>
      <c r="U684" s="1503"/>
      <c r="V684" s="972"/>
      <c r="W684" s="972"/>
      <c r="X684" s="972"/>
      <c r="Y684" s="972"/>
      <c r="Z684" s="972"/>
      <c r="AA684" s="972"/>
      <c r="AB684" s="972"/>
      <c r="AC684" s="972"/>
      <c r="AD684" s="972"/>
      <c r="AE684" s="969"/>
      <c r="AF684" s="969"/>
      <c r="AG684" s="969"/>
      <c r="AH684" s="952">
        <f t="shared" si="10"/>
        <v>0</v>
      </c>
    </row>
    <row r="685" spans="1:34" ht="16.149999999999999" customHeight="1">
      <c r="A685" s="1789"/>
      <c r="B685" s="1789"/>
      <c r="C685" s="1506" t="s">
        <v>4446</v>
      </c>
      <c r="D685" s="1512"/>
      <c r="E685" s="1512"/>
      <c r="F685" s="1502"/>
      <c r="G685" s="1502"/>
      <c r="H685" s="1502"/>
      <c r="I685" s="1502"/>
      <c r="J685" s="1502"/>
      <c r="K685" s="1502"/>
      <c r="L685" s="1502"/>
      <c r="M685" s="1502"/>
      <c r="N685" s="1502"/>
      <c r="O685" s="1503"/>
      <c r="P685" s="1502"/>
      <c r="Q685" s="1512"/>
      <c r="R685" s="1502"/>
      <c r="S685" s="1502"/>
      <c r="T685" s="1502"/>
      <c r="U685" s="1503"/>
      <c r="V685" s="972"/>
      <c r="W685" s="972"/>
      <c r="X685" s="972"/>
      <c r="Y685" s="972"/>
      <c r="Z685" s="972"/>
      <c r="AA685" s="972"/>
      <c r="AB685" s="972"/>
      <c r="AC685" s="972"/>
      <c r="AD685" s="972"/>
      <c r="AE685" s="969"/>
      <c r="AF685" s="969"/>
      <c r="AG685" s="969"/>
      <c r="AH685" s="952">
        <f t="shared" si="10"/>
        <v>0</v>
      </c>
    </row>
    <row r="686" spans="1:34" ht="16.149999999999999" customHeight="1">
      <c r="A686" s="1789"/>
      <c r="B686" s="1789"/>
      <c r="C686" s="1506" t="s">
        <v>4447</v>
      </c>
      <c r="D686" s="1512"/>
      <c r="E686" s="1512"/>
      <c r="F686" s="1502"/>
      <c r="G686" s="1502"/>
      <c r="H686" s="1502"/>
      <c r="I686" s="1502"/>
      <c r="J686" s="1502"/>
      <c r="K686" s="1502"/>
      <c r="L686" s="1502"/>
      <c r="M686" s="1502"/>
      <c r="N686" s="1502"/>
      <c r="O686" s="1503"/>
      <c r="P686" s="1502"/>
      <c r="Q686" s="1512"/>
      <c r="R686" s="1502"/>
      <c r="S686" s="1502"/>
      <c r="T686" s="1502"/>
      <c r="U686" s="1503"/>
      <c r="V686" s="972"/>
      <c r="W686" s="972"/>
      <c r="X686" s="972"/>
      <c r="Y686" s="972"/>
      <c r="Z686" s="972"/>
      <c r="AA686" s="972"/>
      <c r="AB686" s="972"/>
      <c r="AC686" s="972"/>
      <c r="AD686" s="972"/>
      <c r="AE686" s="969"/>
      <c r="AF686" s="969"/>
      <c r="AG686" s="969"/>
      <c r="AH686" s="952">
        <f t="shared" si="10"/>
        <v>0</v>
      </c>
    </row>
    <row r="687" spans="1:34" ht="16.149999999999999" customHeight="1">
      <c r="A687" s="1789"/>
      <c r="B687" s="1789"/>
      <c r="C687" s="1506" t="s">
        <v>4448</v>
      </c>
      <c r="D687" s="1512"/>
      <c r="E687" s="1512"/>
      <c r="F687" s="1502"/>
      <c r="G687" s="1502"/>
      <c r="H687" s="1502"/>
      <c r="I687" s="1502"/>
      <c r="J687" s="1502"/>
      <c r="K687" s="1502"/>
      <c r="L687" s="1502"/>
      <c r="M687" s="1502"/>
      <c r="N687" s="1502"/>
      <c r="O687" s="1503"/>
      <c r="P687" s="1502"/>
      <c r="Q687" s="1512"/>
      <c r="R687" s="1502"/>
      <c r="S687" s="1502"/>
      <c r="T687" s="1502"/>
      <c r="U687" s="1503"/>
      <c r="V687" s="972"/>
      <c r="W687" s="972"/>
      <c r="X687" s="972"/>
      <c r="Y687" s="972"/>
      <c r="Z687" s="972"/>
      <c r="AA687" s="972"/>
      <c r="AB687" s="972"/>
      <c r="AC687" s="972"/>
      <c r="AD687" s="972"/>
      <c r="AE687" s="969"/>
      <c r="AF687" s="969"/>
      <c r="AG687" s="969"/>
      <c r="AH687" s="952">
        <f t="shared" si="10"/>
        <v>0</v>
      </c>
    </row>
    <row r="688" spans="1:34" ht="16.149999999999999" customHeight="1">
      <c r="A688" s="1789"/>
      <c r="B688" s="1789"/>
      <c r="C688" s="1506" t="s">
        <v>4449</v>
      </c>
      <c r="D688" s="1512"/>
      <c r="E688" s="1512"/>
      <c r="F688" s="1502"/>
      <c r="G688" s="1502"/>
      <c r="H688" s="1502"/>
      <c r="I688" s="1502"/>
      <c r="J688" s="1502"/>
      <c r="K688" s="1502"/>
      <c r="L688" s="1502"/>
      <c r="M688" s="1502"/>
      <c r="N688" s="1502"/>
      <c r="O688" s="1503"/>
      <c r="P688" s="1502"/>
      <c r="Q688" s="1512"/>
      <c r="R688" s="1502"/>
      <c r="S688" s="1502"/>
      <c r="T688" s="1502"/>
      <c r="U688" s="1503"/>
      <c r="V688" s="972"/>
      <c r="W688" s="972"/>
      <c r="X688" s="972"/>
      <c r="Y688" s="972"/>
      <c r="Z688" s="972"/>
      <c r="AA688" s="972"/>
      <c r="AB688" s="972"/>
      <c r="AC688" s="972"/>
      <c r="AD688" s="972"/>
      <c r="AE688" s="969"/>
      <c r="AF688" s="969"/>
      <c r="AG688" s="969"/>
      <c r="AH688" s="952">
        <f t="shared" si="10"/>
        <v>0</v>
      </c>
    </row>
    <row r="689" spans="1:34" ht="16.149999999999999" customHeight="1">
      <c r="A689" s="1789"/>
      <c r="B689" s="1789"/>
      <c r="C689" s="1506" t="s">
        <v>4457</v>
      </c>
      <c r="D689" s="1512"/>
      <c r="E689" s="1512"/>
      <c r="F689" s="1502"/>
      <c r="G689" s="1502"/>
      <c r="H689" s="1502"/>
      <c r="I689" s="1502"/>
      <c r="J689" s="1502"/>
      <c r="K689" s="1502"/>
      <c r="L689" s="1502"/>
      <c r="M689" s="1502"/>
      <c r="N689" s="1502"/>
      <c r="O689" s="1503"/>
      <c r="P689" s="1502"/>
      <c r="Q689" s="1512"/>
      <c r="R689" s="1502"/>
      <c r="S689" s="1502"/>
      <c r="T689" s="1502"/>
      <c r="U689" s="1503"/>
      <c r="V689" s="972"/>
      <c r="W689" s="972"/>
      <c r="X689" s="972"/>
      <c r="Y689" s="972"/>
      <c r="Z689" s="972"/>
      <c r="AA689" s="972"/>
      <c r="AB689" s="972"/>
      <c r="AC689" s="972"/>
      <c r="AD689" s="972"/>
      <c r="AE689" s="969"/>
      <c r="AF689" s="969"/>
      <c r="AG689" s="969"/>
      <c r="AH689" s="952">
        <f t="shared" si="10"/>
        <v>0</v>
      </c>
    </row>
    <row r="690" spans="1:34" ht="16.149999999999999" customHeight="1">
      <c r="A690" s="1789"/>
      <c r="B690" s="1794"/>
      <c r="C690" s="1510" t="s">
        <v>4458</v>
      </c>
      <c r="D690" s="1512"/>
      <c r="E690" s="1512"/>
      <c r="F690" s="1502"/>
      <c r="G690" s="1502"/>
      <c r="H690" s="1502"/>
      <c r="I690" s="1502"/>
      <c r="J690" s="1502"/>
      <c r="K690" s="1502"/>
      <c r="L690" s="1502"/>
      <c r="M690" s="1502"/>
      <c r="N690" s="1502"/>
      <c r="O690" s="1503"/>
      <c r="P690" s="1502"/>
      <c r="Q690" s="1512"/>
      <c r="R690" s="1502"/>
      <c r="S690" s="1502"/>
      <c r="T690" s="1502"/>
      <c r="U690" s="1503"/>
      <c r="V690" s="972"/>
      <c r="W690" s="972"/>
      <c r="X690" s="972"/>
      <c r="Y690" s="972"/>
      <c r="Z690" s="972"/>
      <c r="AA690" s="972"/>
      <c r="AB690" s="972"/>
      <c r="AC690" s="972"/>
      <c r="AD690" s="972"/>
      <c r="AE690" s="969"/>
      <c r="AF690" s="969"/>
      <c r="AG690" s="969"/>
      <c r="AH690" s="952">
        <f t="shared" si="10"/>
        <v>0</v>
      </c>
    </row>
    <row r="691" spans="1:34" ht="16.149999999999999" customHeight="1">
      <c r="A691" s="1789"/>
      <c r="B691" s="1788" t="s">
        <v>4777</v>
      </c>
      <c r="C691" s="1250" t="s">
        <v>4145</v>
      </c>
      <c r="D691" s="1512"/>
      <c r="E691" s="1512"/>
      <c r="F691" s="1502"/>
      <c r="G691" s="1502"/>
      <c r="H691" s="1502"/>
      <c r="I691" s="1502"/>
      <c r="J691" s="1502"/>
      <c r="K691" s="1502"/>
      <c r="L691" s="1502"/>
      <c r="M691" s="1502"/>
      <c r="N691" s="1502"/>
      <c r="O691" s="1503"/>
      <c r="P691" s="1502"/>
      <c r="Q691" s="1512"/>
      <c r="R691" s="1502"/>
      <c r="S691" s="1502"/>
      <c r="T691" s="1502"/>
      <c r="U691" s="1503"/>
      <c r="V691" s="972"/>
      <c r="W691" s="972"/>
      <c r="X691" s="972"/>
      <c r="Y691" s="972"/>
      <c r="Z691" s="972"/>
      <c r="AA691" s="972"/>
      <c r="AB691" s="972"/>
      <c r="AC691" s="972"/>
      <c r="AD691" s="972"/>
      <c r="AE691" s="969"/>
      <c r="AF691" s="969"/>
      <c r="AG691" s="969"/>
      <c r="AH691" s="952">
        <f t="shared" si="10"/>
        <v>0</v>
      </c>
    </row>
    <row r="692" spans="1:34" ht="16.149999999999999" customHeight="1">
      <c r="A692" s="1789"/>
      <c r="B692" s="1789"/>
      <c r="C692" s="1506" t="s">
        <v>3801</v>
      </c>
      <c r="D692" s="1512"/>
      <c r="E692" s="1512"/>
      <c r="F692" s="1502"/>
      <c r="G692" s="1502"/>
      <c r="H692" s="1502"/>
      <c r="I692" s="1502"/>
      <c r="J692" s="1502"/>
      <c r="K692" s="1502"/>
      <c r="L692" s="1502"/>
      <c r="M692" s="1502"/>
      <c r="N692" s="1502"/>
      <c r="O692" s="1503"/>
      <c r="P692" s="1502"/>
      <c r="Q692" s="1512"/>
      <c r="R692" s="1502"/>
      <c r="S692" s="1502"/>
      <c r="T692" s="1502"/>
      <c r="U692" s="1503"/>
      <c r="V692" s="972"/>
      <c r="W692" s="972"/>
      <c r="X692" s="972"/>
      <c r="Y692" s="972"/>
      <c r="Z692" s="972"/>
      <c r="AA692" s="972"/>
      <c r="AB692" s="972"/>
      <c r="AC692" s="972"/>
      <c r="AD692" s="972"/>
      <c r="AE692" s="969"/>
      <c r="AF692" s="969"/>
      <c r="AG692" s="969"/>
      <c r="AH692" s="952">
        <f t="shared" si="10"/>
        <v>0</v>
      </c>
    </row>
    <row r="693" spans="1:34" ht="16.149999999999999" customHeight="1">
      <c r="A693" s="1789"/>
      <c r="B693" s="1789"/>
      <c r="C693" s="1506" t="s">
        <v>3802</v>
      </c>
      <c r="D693" s="1512"/>
      <c r="E693" s="1512"/>
      <c r="F693" s="1502"/>
      <c r="G693" s="1502"/>
      <c r="H693" s="1502"/>
      <c r="I693" s="1502"/>
      <c r="J693" s="1502"/>
      <c r="K693" s="1502"/>
      <c r="L693" s="1502"/>
      <c r="M693" s="1502"/>
      <c r="N693" s="1502"/>
      <c r="O693" s="1503"/>
      <c r="P693" s="1502"/>
      <c r="Q693" s="1512"/>
      <c r="R693" s="1502"/>
      <c r="S693" s="1502"/>
      <c r="T693" s="1502"/>
      <c r="U693" s="1503"/>
      <c r="V693" s="972"/>
      <c r="W693" s="972"/>
      <c r="X693" s="972"/>
      <c r="Y693" s="972"/>
      <c r="Z693" s="972"/>
      <c r="AA693" s="972"/>
      <c r="AB693" s="972"/>
      <c r="AC693" s="972"/>
      <c r="AD693" s="972"/>
      <c r="AE693" s="969"/>
      <c r="AF693" s="969"/>
      <c r="AG693" s="969"/>
      <c r="AH693" s="952">
        <f t="shared" si="10"/>
        <v>0</v>
      </c>
    </row>
    <row r="694" spans="1:34" ht="16.149999999999999" customHeight="1">
      <c r="A694" s="1789"/>
      <c r="B694" s="1789"/>
      <c r="C694" s="1506" t="s">
        <v>4446</v>
      </c>
      <c r="D694" s="1512"/>
      <c r="E694" s="1512"/>
      <c r="F694" s="1502"/>
      <c r="G694" s="1502"/>
      <c r="H694" s="1502"/>
      <c r="I694" s="1502"/>
      <c r="J694" s="1502"/>
      <c r="K694" s="1502"/>
      <c r="L694" s="1502"/>
      <c r="M694" s="1502"/>
      <c r="N694" s="1502"/>
      <c r="O694" s="1503"/>
      <c r="P694" s="1502"/>
      <c r="Q694" s="1512"/>
      <c r="R694" s="1502"/>
      <c r="S694" s="1502"/>
      <c r="T694" s="1502"/>
      <c r="U694" s="1503"/>
      <c r="V694" s="972"/>
      <c r="W694" s="972"/>
      <c r="X694" s="972"/>
      <c r="Y694" s="972"/>
      <c r="Z694" s="972"/>
      <c r="AA694" s="972"/>
      <c r="AB694" s="972"/>
      <c r="AC694" s="972"/>
      <c r="AD694" s="972"/>
      <c r="AE694" s="969"/>
      <c r="AF694" s="969"/>
      <c r="AG694" s="969"/>
      <c r="AH694" s="952">
        <f t="shared" si="10"/>
        <v>0</v>
      </c>
    </row>
    <row r="695" spans="1:34" ht="16.149999999999999" customHeight="1">
      <c r="A695" s="1789"/>
      <c r="B695" s="1789"/>
      <c r="C695" s="1506" t="s">
        <v>4447</v>
      </c>
      <c r="D695" s="1512"/>
      <c r="E695" s="1512"/>
      <c r="F695" s="1502"/>
      <c r="G695" s="1502"/>
      <c r="H695" s="1502"/>
      <c r="I695" s="1502"/>
      <c r="J695" s="1502"/>
      <c r="K695" s="1502"/>
      <c r="L695" s="1502"/>
      <c r="M695" s="1502"/>
      <c r="N695" s="1502"/>
      <c r="O695" s="1503"/>
      <c r="P695" s="1502"/>
      <c r="Q695" s="1512"/>
      <c r="R695" s="1502"/>
      <c r="S695" s="1502"/>
      <c r="T695" s="1502"/>
      <c r="U695" s="1503"/>
      <c r="V695" s="972"/>
      <c r="W695" s="972"/>
      <c r="X695" s="972"/>
      <c r="Y695" s="972"/>
      <c r="Z695" s="972"/>
      <c r="AA695" s="972"/>
      <c r="AB695" s="972"/>
      <c r="AC695" s="972"/>
      <c r="AD695" s="972"/>
      <c r="AE695" s="969"/>
      <c r="AF695" s="969"/>
      <c r="AG695" s="969"/>
      <c r="AH695" s="952">
        <f t="shared" si="10"/>
        <v>0</v>
      </c>
    </row>
    <row r="696" spans="1:34" ht="16.149999999999999" customHeight="1">
      <c r="A696" s="1789"/>
      <c r="B696" s="1789"/>
      <c r="C696" s="1506" t="s">
        <v>4448</v>
      </c>
      <c r="D696" s="1512"/>
      <c r="E696" s="1512"/>
      <c r="F696" s="1502"/>
      <c r="G696" s="1502"/>
      <c r="H696" s="1502"/>
      <c r="I696" s="1502"/>
      <c r="J696" s="1502"/>
      <c r="K696" s="1502"/>
      <c r="L696" s="1502"/>
      <c r="M696" s="1502"/>
      <c r="N696" s="1502"/>
      <c r="O696" s="1503"/>
      <c r="P696" s="1502"/>
      <c r="Q696" s="1512"/>
      <c r="R696" s="1502"/>
      <c r="S696" s="1502"/>
      <c r="T696" s="1502"/>
      <c r="U696" s="1503"/>
      <c r="V696" s="972"/>
      <c r="W696" s="972"/>
      <c r="X696" s="972"/>
      <c r="Y696" s="972"/>
      <c r="Z696" s="972"/>
      <c r="AA696" s="972"/>
      <c r="AB696" s="972"/>
      <c r="AC696" s="972"/>
      <c r="AD696" s="972"/>
      <c r="AE696" s="969"/>
      <c r="AF696" s="969"/>
      <c r="AG696" s="969"/>
      <c r="AH696" s="952">
        <f t="shared" si="10"/>
        <v>0</v>
      </c>
    </row>
    <row r="697" spans="1:34" ht="16.149999999999999" customHeight="1">
      <c r="A697" s="1789"/>
      <c r="B697" s="1789"/>
      <c r="C697" s="1506" t="s">
        <v>4449</v>
      </c>
      <c r="D697" s="1512"/>
      <c r="E697" s="1512"/>
      <c r="F697" s="1502"/>
      <c r="G697" s="1502"/>
      <c r="H697" s="1502"/>
      <c r="I697" s="1502"/>
      <c r="J697" s="1502"/>
      <c r="K697" s="1502"/>
      <c r="L697" s="1502"/>
      <c r="M697" s="1502"/>
      <c r="N697" s="1502"/>
      <c r="O697" s="1503"/>
      <c r="P697" s="1502"/>
      <c r="Q697" s="1512"/>
      <c r="R697" s="1502"/>
      <c r="S697" s="1502"/>
      <c r="T697" s="1502"/>
      <c r="U697" s="1503"/>
      <c r="V697" s="972"/>
      <c r="W697" s="972"/>
      <c r="X697" s="972"/>
      <c r="Y697" s="972"/>
      <c r="Z697" s="972"/>
      <c r="AA697" s="972"/>
      <c r="AB697" s="972"/>
      <c r="AC697" s="972"/>
      <c r="AD697" s="972"/>
      <c r="AE697" s="969"/>
      <c r="AF697" s="969"/>
      <c r="AG697" s="969"/>
      <c r="AH697" s="952">
        <f t="shared" si="10"/>
        <v>0</v>
      </c>
    </row>
    <row r="698" spans="1:34" ht="16.149999999999999" customHeight="1">
      <c r="A698" s="1789"/>
      <c r="B698" s="1789"/>
      <c r="C698" s="1506" t="s">
        <v>4457</v>
      </c>
      <c r="D698" s="1512"/>
      <c r="E698" s="1512"/>
      <c r="F698" s="1502"/>
      <c r="G698" s="1502"/>
      <c r="H698" s="1502"/>
      <c r="I698" s="1502"/>
      <c r="J698" s="1502"/>
      <c r="K698" s="1502"/>
      <c r="L698" s="1502"/>
      <c r="M698" s="1502"/>
      <c r="N698" s="1502"/>
      <c r="O698" s="1503"/>
      <c r="P698" s="1502"/>
      <c r="Q698" s="1512"/>
      <c r="R698" s="1502"/>
      <c r="S698" s="1502"/>
      <c r="T698" s="1502"/>
      <c r="U698" s="1503"/>
      <c r="V698" s="972"/>
      <c r="W698" s="972"/>
      <c r="X698" s="972"/>
      <c r="Y698" s="972"/>
      <c r="Z698" s="972"/>
      <c r="AA698" s="972"/>
      <c r="AB698" s="972"/>
      <c r="AC698" s="972"/>
      <c r="AD698" s="972"/>
      <c r="AE698" s="969"/>
      <c r="AF698" s="969"/>
      <c r="AG698" s="969"/>
      <c r="AH698" s="952">
        <f t="shared" si="10"/>
        <v>0</v>
      </c>
    </row>
    <row r="699" spans="1:34" ht="16.149999999999999" customHeight="1">
      <c r="A699" s="1789"/>
      <c r="B699" s="1794"/>
      <c r="C699" s="1510" t="s">
        <v>4458</v>
      </c>
      <c r="D699" s="1512"/>
      <c r="E699" s="1512"/>
      <c r="F699" s="1502"/>
      <c r="G699" s="1502"/>
      <c r="H699" s="1502"/>
      <c r="I699" s="1502"/>
      <c r="J699" s="1502"/>
      <c r="K699" s="1502"/>
      <c r="L699" s="1502"/>
      <c r="M699" s="1502"/>
      <c r="N699" s="1502"/>
      <c r="O699" s="1503"/>
      <c r="P699" s="1502"/>
      <c r="Q699" s="1512"/>
      <c r="R699" s="1502"/>
      <c r="S699" s="1502"/>
      <c r="T699" s="1502"/>
      <c r="U699" s="1503"/>
      <c r="V699" s="972"/>
      <c r="W699" s="972"/>
      <c r="X699" s="972"/>
      <c r="Y699" s="972"/>
      <c r="Z699" s="972"/>
      <c r="AA699" s="972"/>
      <c r="AB699" s="972"/>
      <c r="AC699" s="972"/>
      <c r="AD699" s="972"/>
      <c r="AE699" s="969"/>
      <c r="AF699" s="969"/>
      <c r="AG699" s="969"/>
      <c r="AH699" s="952">
        <f t="shared" si="10"/>
        <v>0</v>
      </c>
    </row>
    <row r="700" spans="1:34" ht="16.149999999999999" customHeight="1">
      <c r="A700" s="1789"/>
      <c r="B700" s="1788" t="s">
        <v>4778</v>
      </c>
      <c r="C700" s="1250" t="s">
        <v>4145</v>
      </c>
      <c r="D700" s="1512"/>
      <c r="E700" s="1512"/>
      <c r="F700" s="1502"/>
      <c r="G700" s="1502"/>
      <c r="H700" s="1502"/>
      <c r="I700" s="1502"/>
      <c r="J700" s="1502"/>
      <c r="K700" s="1502"/>
      <c r="L700" s="1502"/>
      <c r="M700" s="1502"/>
      <c r="N700" s="1502"/>
      <c r="O700" s="1503"/>
      <c r="P700" s="1502"/>
      <c r="Q700" s="1512"/>
      <c r="R700" s="1502"/>
      <c r="S700" s="1502"/>
      <c r="T700" s="1502"/>
      <c r="U700" s="1503"/>
      <c r="V700" s="972"/>
      <c r="W700" s="972"/>
      <c r="X700" s="972"/>
      <c r="Y700" s="972"/>
      <c r="Z700" s="972"/>
      <c r="AA700" s="972"/>
      <c r="AB700" s="972"/>
      <c r="AC700" s="972"/>
      <c r="AD700" s="972"/>
      <c r="AE700" s="969"/>
      <c r="AF700" s="969"/>
      <c r="AG700" s="969"/>
      <c r="AH700" s="952">
        <f t="shared" si="10"/>
        <v>0</v>
      </c>
    </row>
    <row r="701" spans="1:34" ht="16.149999999999999" customHeight="1">
      <c r="A701" s="1789"/>
      <c r="B701" s="1789"/>
      <c r="C701" s="1506" t="s">
        <v>3801</v>
      </c>
      <c r="D701" s="1512"/>
      <c r="E701" s="1512"/>
      <c r="F701" s="1502"/>
      <c r="G701" s="1502"/>
      <c r="H701" s="1502"/>
      <c r="I701" s="1502"/>
      <c r="J701" s="1502"/>
      <c r="K701" s="1502"/>
      <c r="L701" s="1502"/>
      <c r="M701" s="1502"/>
      <c r="N701" s="1502"/>
      <c r="O701" s="1503"/>
      <c r="P701" s="1502"/>
      <c r="Q701" s="1512"/>
      <c r="R701" s="1502"/>
      <c r="S701" s="1502"/>
      <c r="T701" s="1502"/>
      <c r="U701" s="1503"/>
      <c r="V701" s="972"/>
      <c r="W701" s="972"/>
      <c r="X701" s="972"/>
      <c r="Y701" s="972"/>
      <c r="Z701" s="972"/>
      <c r="AA701" s="972"/>
      <c r="AB701" s="972"/>
      <c r="AC701" s="972"/>
      <c r="AD701" s="972"/>
      <c r="AE701" s="969"/>
      <c r="AF701" s="969"/>
      <c r="AG701" s="969"/>
      <c r="AH701" s="952">
        <f t="shared" si="10"/>
        <v>0</v>
      </c>
    </row>
    <row r="702" spans="1:34" ht="16.149999999999999" customHeight="1">
      <c r="A702" s="1789"/>
      <c r="B702" s="1789"/>
      <c r="C702" s="1506" t="s">
        <v>3802</v>
      </c>
      <c r="D702" s="1512"/>
      <c r="E702" s="1512"/>
      <c r="F702" s="1502"/>
      <c r="G702" s="1502"/>
      <c r="H702" s="1502"/>
      <c r="I702" s="1502"/>
      <c r="J702" s="1502"/>
      <c r="K702" s="1502"/>
      <c r="L702" s="1502"/>
      <c r="M702" s="1502"/>
      <c r="N702" s="1502"/>
      <c r="O702" s="1503"/>
      <c r="P702" s="1502"/>
      <c r="Q702" s="1512"/>
      <c r="R702" s="1502"/>
      <c r="S702" s="1502"/>
      <c r="T702" s="1502"/>
      <c r="U702" s="1503"/>
      <c r="V702" s="972"/>
      <c r="W702" s="972"/>
      <c r="X702" s="972"/>
      <c r="Y702" s="972"/>
      <c r="Z702" s="972"/>
      <c r="AA702" s="972"/>
      <c r="AB702" s="972"/>
      <c r="AC702" s="972"/>
      <c r="AD702" s="972"/>
      <c r="AE702" s="969"/>
      <c r="AF702" s="969"/>
      <c r="AG702" s="969"/>
      <c r="AH702" s="952">
        <f t="shared" si="10"/>
        <v>0</v>
      </c>
    </row>
    <row r="703" spans="1:34" ht="16.149999999999999" customHeight="1">
      <c r="A703" s="1789"/>
      <c r="B703" s="1789"/>
      <c r="C703" s="1506" t="s">
        <v>4446</v>
      </c>
      <c r="D703" s="1512"/>
      <c r="E703" s="1512"/>
      <c r="F703" s="1502"/>
      <c r="G703" s="1502"/>
      <c r="H703" s="1502"/>
      <c r="I703" s="1502"/>
      <c r="J703" s="1502"/>
      <c r="K703" s="1502"/>
      <c r="L703" s="1502"/>
      <c r="M703" s="1502"/>
      <c r="N703" s="1502"/>
      <c r="O703" s="1503"/>
      <c r="P703" s="1502"/>
      <c r="Q703" s="1512"/>
      <c r="R703" s="1502"/>
      <c r="S703" s="1502"/>
      <c r="T703" s="1502"/>
      <c r="U703" s="1503"/>
      <c r="V703" s="972"/>
      <c r="W703" s="972"/>
      <c r="X703" s="972"/>
      <c r="Y703" s="972"/>
      <c r="Z703" s="972"/>
      <c r="AA703" s="972"/>
      <c r="AB703" s="972"/>
      <c r="AC703" s="972"/>
      <c r="AD703" s="972"/>
      <c r="AE703" s="969"/>
      <c r="AF703" s="969"/>
      <c r="AG703" s="969"/>
      <c r="AH703" s="952">
        <f t="shared" si="10"/>
        <v>0</v>
      </c>
    </row>
    <row r="704" spans="1:34" ht="16.149999999999999" customHeight="1">
      <c r="A704" s="1789"/>
      <c r="B704" s="1789"/>
      <c r="C704" s="1506" t="s">
        <v>4447</v>
      </c>
      <c r="D704" s="1512"/>
      <c r="E704" s="1512"/>
      <c r="F704" s="1502"/>
      <c r="G704" s="1502"/>
      <c r="H704" s="1502"/>
      <c r="I704" s="1502"/>
      <c r="J704" s="1502"/>
      <c r="K704" s="1502"/>
      <c r="L704" s="1502"/>
      <c r="M704" s="1502"/>
      <c r="N704" s="1502"/>
      <c r="O704" s="1503"/>
      <c r="P704" s="1502"/>
      <c r="Q704" s="1512"/>
      <c r="R704" s="1502"/>
      <c r="S704" s="1502"/>
      <c r="T704" s="1502"/>
      <c r="U704" s="1503"/>
      <c r="V704" s="972"/>
      <c r="W704" s="972"/>
      <c r="X704" s="972"/>
      <c r="Y704" s="972"/>
      <c r="Z704" s="972"/>
      <c r="AA704" s="972"/>
      <c r="AB704" s="972"/>
      <c r="AC704" s="972"/>
      <c r="AD704" s="972"/>
      <c r="AE704" s="969"/>
      <c r="AF704" s="969"/>
      <c r="AG704" s="969"/>
      <c r="AH704" s="952">
        <f t="shared" si="10"/>
        <v>0</v>
      </c>
    </row>
    <row r="705" spans="1:34" ht="16.149999999999999" customHeight="1">
      <c r="A705" s="1789"/>
      <c r="B705" s="1789"/>
      <c r="C705" s="1506" t="s">
        <v>4448</v>
      </c>
      <c r="D705" s="1512"/>
      <c r="E705" s="1512"/>
      <c r="F705" s="1502"/>
      <c r="G705" s="1502"/>
      <c r="H705" s="1502"/>
      <c r="I705" s="1502"/>
      <c r="J705" s="1502"/>
      <c r="K705" s="1502"/>
      <c r="L705" s="1502"/>
      <c r="M705" s="1502"/>
      <c r="N705" s="1502"/>
      <c r="O705" s="1503"/>
      <c r="P705" s="1502"/>
      <c r="Q705" s="1512"/>
      <c r="R705" s="1502"/>
      <c r="S705" s="1502"/>
      <c r="T705" s="1502"/>
      <c r="U705" s="1503"/>
      <c r="V705" s="972"/>
      <c r="W705" s="972"/>
      <c r="X705" s="972"/>
      <c r="Y705" s="972"/>
      <c r="Z705" s="972"/>
      <c r="AA705" s="972"/>
      <c r="AB705" s="972"/>
      <c r="AC705" s="972"/>
      <c r="AD705" s="972"/>
      <c r="AE705" s="969"/>
      <c r="AF705" s="969"/>
      <c r="AG705" s="969"/>
      <c r="AH705" s="952">
        <f t="shared" si="10"/>
        <v>0</v>
      </c>
    </row>
    <row r="706" spans="1:34" ht="16.149999999999999" customHeight="1">
      <c r="A706" s="1789"/>
      <c r="B706" s="1789"/>
      <c r="C706" s="1506" t="s">
        <v>4449</v>
      </c>
      <c r="D706" s="1512"/>
      <c r="E706" s="1512"/>
      <c r="F706" s="1502"/>
      <c r="G706" s="1502"/>
      <c r="H706" s="1502"/>
      <c r="I706" s="1502"/>
      <c r="J706" s="1502"/>
      <c r="K706" s="1502"/>
      <c r="L706" s="1502"/>
      <c r="M706" s="1502"/>
      <c r="N706" s="1502"/>
      <c r="O706" s="1503"/>
      <c r="P706" s="1502"/>
      <c r="Q706" s="1512"/>
      <c r="R706" s="1502"/>
      <c r="S706" s="1502"/>
      <c r="T706" s="1502"/>
      <c r="U706" s="1503"/>
      <c r="V706" s="972"/>
      <c r="W706" s="972"/>
      <c r="X706" s="972"/>
      <c r="Y706" s="972"/>
      <c r="Z706" s="972"/>
      <c r="AA706" s="972"/>
      <c r="AB706" s="972"/>
      <c r="AC706" s="972"/>
      <c r="AD706" s="972"/>
      <c r="AE706" s="969"/>
      <c r="AF706" s="969"/>
      <c r="AG706" s="969"/>
      <c r="AH706" s="952">
        <f t="shared" si="10"/>
        <v>0</v>
      </c>
    </row>
    <row r="707" spans="1:34" ht="16.149999999999999" customHeight="1">
      <c r="A707" s="1789"/>
      <c r="B707" s="1789"/>
      <c r="C707" s="1506" t="s">
        <v>4457</v>
      </c>
      <c r="D707" s="1512"/>
      <c r="E707" s="1512"/>
      <c r="F707" s="1502"/>
      <c r="G707" s="1502"/>
      <c r="H707" s="1502"/>
      <c r="I707" s="1502"/>
      <c r="J707" s="1502"/>
      <c r="K707" s="1502"/>
      <c r="L707" s="1502"/>
      <c r="M707" s="1502"/>
      <c r="N707" s="1502"/>
      <c r="O707" s="1503"/>
      <c r="P707" s="1502"/>
      <c r="Q707" s="1512"/>
      <c r="R707" s="1502"/>
      <c r="S707" s="1502"/>
      <c r="T707" s="1502"/>
      <c r="U707" s="1503"/>
      <c r="V707" s="972"/>
      <c r="W707" s="972"/>
      <c r="X707" s="972"/>
      <c r="Y707" s="972"/>
      <c r="Z707" s="972"/>
      <c r="AA707" s="972"/>
      <c r="AB707" s="972"/>
      <c r="AC707" s="972"/>
      <c r="AD707" s="972"/>
      <c r="AE707" s="969"/>
      <c r="AF707" s="969"/>
      <c r="AG707" s="969"/>
      <c r="AH707" s="952">
        <f t="shared" ref="AH707:AH770" si="11">COUNTA(D707:AG707)</f>
        <v>0</v>
      </c>
    </row>
    <row r="708" spans="1:34" ht="16.149999999999999" customHeight="1">
      <c r="A708" s="1789"/>
      <c r="B708" s="1794"/>
      <c r="C708" s="1510" t="s">
        <v>4458</v>
      </c>
      <c r="D708" s="1512"/>
      <c r="E708" s="1512"/>
      <c r="F708" s="1502"/>
      <c r="G708" s="1502"/>
      <c r="H708" s="1502"/>
      <c r="I708" s="1502"/>
      <c r="J708" s="1502"/>
      <c r="K708" s="1502"/>
      <c r="L708" s="1502"/>
      <c r="M708" s="1502"/>
      <c r="N708" s="1502"/>
      <c r="O708" s="1503"/>
      <c r="P708" s="1502"/>
      <c r="Q708" s="1512"/>
      <c r="R708" s="1502"/>
      <c r="S708" s="1502"/>
      <c r="T708" s="1502"/>
      <c r="U708" s="1503"/>
      <c r="V708" s="972"/>
      <c r="W708" s="972"/>
      <c r="X708" s="972"/>
      <c r="Y708" s="972"/>
      <c r="Z708" s="972"/>
      <c r="AA708" s="972"/>
      <c r="AB708" s="972"/>
      <c r="AC708" s="972"/>
      <c r="AD708" s="972"/>
      <c r="AE708" s="969"/>
      <c r="AF708" s="969"/>
      <c r="AG708" s="969"/>
      <c r="AH708" s="952">
        <f t="shared" si="11"/>
        <v>0</v>
      </c>
    </row>
    <row r="709" spans="1:34" ht="16.149999999999999" customHeight="1">
      <c r="A709" s="1789"/>
      <c r="B709" s="1788" t="s">
        <v>121</v>
      </c>
      <c r="C709" s="1250" t="s">
        <v>4145</v>
      </c>
      <c r="D709" s="1512"/>
      <c r="E709" s="1512"/>
      <c r="F709" s="1502"/>
      <c r="G709" s="1502"/>
      <c r="H709" s="1502"/>
      <c r="I709" s="1502"/>
      <c r="J709" s="1502"/>
      <c r="K709" s="1502"/>
      <c r="L709" s="1502"/>
      <c r="M709" s="1502"/>
      <c r="N709" s="1502"/>
      <c r="O709" s="1503"/>
      <c r="P709" s="1502"/>
      <c r="Q709" s="1512"/>
      <c r="R709" s="1502"/>
      <c r="S709" s="1502"/>
      <c r="T709" s="1502"/>
      <c r="U709" s="1503"/>
      <c r="V709" s="972"/>
      <c r="W709" s="972"/>
      <c r="X709" s="972"/>
      <c r="Y709" s="972"/>
      <c r="Z709" s="972"/>
      <c r="AA709" s="972"/>
      <c r="AB709" s="972"/>
      <c r="AC709" s="972"/>
      <c r="AD709" s="972"/>
      <c r="AE709" s="969"/>
      <c r="AF709" s="969"/>
      <c r="AG709" s="969"/>
      <c r="AH709" s="952">
        <f t="shared" si="11"/>
        <v>0</v>
      </c>
    </row>
    <row r="710" spans="1:34" ht="16.149999999999999" customHeight="1">
      <c r="A710" s="1789"/>
      <c r="B710" s="1789"/>
      <c r="C710" s="1506" t="s">
        <v>3801</v>
      </c>
      <c r="D710" s="1512"/>
      <c r="E710" s="1512"/>
      <c r="F710" s="1502"/>
      <c r="G710" s="1502"/>
      <c r="H710" s="1502"/>
      <c r="I710" s="1502"/>
      <c r="J710" s="1502"/>
      <c r="K710" s="1502"/>
      <c r="L710" s="1502"/>
      <c r="M710" s="1502"/>
      <c r="N710" s="1502"/>
      <c r="O710" s="1503"/>
      <c r="P710" s="1502"/>
      <c r="Q710" s="1512"/>
      <c r="R710" s="1502"/>
      <c r="S710" s="1502"/>
      <c r="T710" s="1502"/>
      <c r="U710" s="1503"/>
      <c r="V710" s="972"/>
      <c r="W710" s="972"/>
      <c r="X710" s="972"/>
      <c r="Y710" s="972"/>
      <c r="Z710" s="972"/>
      <c r="AA710" s="972"/>
      <c r="AB710" s="972"/>
      <c r="AC710" s="972"/>
      <c r="AD710" s="972"/>
      <c r="AE710" s="969"/>
      <c r="AF710" s="969"/>
      <c r="AG710" s="969"/>
      <c r="AH710" s="952">
        <f t="shared" si="11"/>
        <v>0</v>
      </c>
    </row>
    <row r="711" spans="1:34" ht="16.149999999999999" customHeight="1">
      <c r="A711" s="1789"/>
      <c r="B711" s="1789"/>
      <c r="C711" s="1506" t="s">
        <v>3802</v>
      </c>
      <c r="D711" s="1512"/>
      <c r="E711" s="1512"/>
      <c r="F711" s="1502"/>
      <c r="G711" s="1502"/>
      <c r="H711" s="1502"/>
      <c r="I711" s="1502"/>
      <c r="J711" s="1502"/>
      <c r="K711" s="1502"/>
      <c r="L711" s="1502"/>
      <c r="M711" s="1502"/>
      <c r="N711" s="1502"/>
      <c r="O711" s="1503"/>
      <c r="P711" s="1502"/>
      <c r="Q711" s="1512"/>
      <c r="R711" s="1502"/>
      <c r="S711" s="1502"/>
      <c r="T711" s="1502"/>
      <c r="U711" s="1503"/>
      <c r="V711" s="972"/>
      <c r="W711" s="972"/>
      <c r="X711" s="972"/>
      <c r="Y711" s="972"/>
      <c r="Z711" s="972"/>
      <c r="AA711" s="972"/>
      <c r="AB711" s="972"/>
      <c r="AC711" s="972"/>
      <c r="AD711" s="972"/>
      <c r="AE711" s="969"/>
      <c r="AF711" s="969"/>
      <c r="AG711" s="969"/>
      <c r="AH711" s="952">
        <f t="shared" si="11"/>
        <v>0</v>
      </c>
    </row>
    <row r="712" spans="1:34" ht="16.149999999999999" customHeight="1">
      <c r="A712" s="1789"/>
      <c r="B712" s="1789"/>
      <c r="C712" s="1506" t="s">
        <v>4446</v>
      </c>
      <c r="D712" s="1512"/>
      <c r="E712" s="1512"/>
      <c r="F712" s="1502"/>
      <c r="G712" s="1502"/>
      <c r="H712" s="1502"/>
      <c r="I712" s="1502"/>
      <c r="J712" s="1502"/>
      <c r="K712" s="1502"/>
      <c r="L712" s="1502"/>
      <c r="M712" s="1502"/>
      <c r="N712" s="1502"/>
      <c r="O712" s="1503"/>
      <c r="P712" s="1502"/>
      <c r="Q712" s="1512"/>
      <c r="R712" s="1502"/>
      <c r="S712" s="1502"/>
      <c r="T712" s="1502"/>
      <c r="U712" s="1503"/>
      <c r="V712" s="972"/>
      <c r="W712" s="972"/>
      <c r="X712" s="972"/>
      <c r="Y712" s="972"/>
      <c r="Z712" s="972"/>
      <c r="AA712" s="972"/>
      <c r="AB712" s="972"/>
      <c r="AC712" s="972"/>
      <c r="AD712" s="972"/>
      <c r="AE712" s="969"/>
      <c r="AF712" s="969"/>
      <c r="AG712" s="969"/>
      <c r="AH712" s="952">
        <f t="shared" si="11"/>
        <v>0</v>
      </c>
    </row>
    <row r="713" spans="1:34" ht="16.149999999999999" customHeight="1">
      <c r="A713" s="1789"/>
      <c r="B713" s="1789"/>
      <c r="C713" s="1506" t="s">
        <v>4447</v>
      </c>
      <c r="D713" s="1512"/>
      <c r="E713" s="1512"/>
      <c r="F713" s="1502"/>
      <c r="G713" s="1502"/>
      <c r="H713" s="1502"/>
      <c r="I713" s="1502"/>
      <c r="J713" s="1502"/>
      <c r="K713" s="1502"/>
      <c r="L713" s="1502"/>
      <c r="M713" s="1502"/>
      <c r="N713" s="1502"/>
      <c r="O713" s="1503"/>
      <c r="P713" s="1502"/>
      <c r="Q713" s="1512"/>
      <c r="R713" s="1502"/>
      <c r="S713" s="1502"/>
      <c r="T713" s="1502"/>
      <c r="U713" s="1503"/>
      <c r="V713" s="972"/>
      <c r="W713" s="972"/>
      <c r="X713" s="972"/>
      <c r="Y713" s="972"/>
      <c r="Z713" s="972"/>
      <c r="AA713" s="972"/>
      <c r="AB713" s="972"/>
      <c r="AC713" s="972"/>
      <c r="AD713" s="972"/>
      <c r="AE713" s="969"/>
      <c r="AF713" s="969"/>
      <c r="AG713" s="969"/>
      <c r="AH713" s="952">
        <f t="shared" si="11"/>
        <v>0</v>
      </c>
    </row>
    <row r="714" spans="1:34" ht="16.149999999999999" customHeight="1">
      <c r="A714" s="1789"/>
      <c r="B714" s="1789"/>
      <c r="C714" s="1506" t="s">
        <v>4448</v>
      </c>
      <c r="D714" s="1512"/>
      <c r="E714" s="1512"/>
      <c r="F714" s="1502"/>
      <c r="G714" s="1502"/>
      <c r="H714" s="1502"/>
      <c r="I714" s="1502"/>
      <c r="J714" s="1502"/>
      <c r="K714" s="1502"/>
      <c r="L714" s="1502"/>
      <c r="M714" s="1502"/>
      <c r="N714" s="1502"/>
      <c r="O714" s="1503"/>
      <c r="P714" s="1502"/>
      <c r="Q714" s="1512"/>
      <c r="R714" s="1502"/>
      <c r="S714" s="1502"/>
      <c r="T714" s="1502"/>
      <c r="U714" s="1503"/>
      <c r="V714" s="972"/>
      <c r="W714" s="972"/>
      <c r="X714" s="972"/>
      <c r="Y714" s="972"/>
      <c r="Z714" s="972"/>
      <c r="AA714" s="972"/>
      <c r="AB714" s="972"/>
      <c r="AC714" s="972"/>
      <c r="AD714" s="972"/>
      <c r="AE714" s="969"/>
      <c r="AF714" s="969"/>
      <c r="AG714" s="969"/>
      <c r="AH714" s="952">
        <f t="shared" si="11"/>
        <v>0</v>
      </c>
    </row>
    <row r="715" spans="1:34" ht="16.149999999999999" customHeight="1">
      <c r="A715" s="1789"/>
      <c r="B715" s="1789"/>
      <c r="C715" s="1506" t="s">
        <v>4449</v>
      </c>
      <c r="D715" s="1512"/>
      <c r="E715" s="1512"/>
      <c r="F715" s="1502"/>
      <c r="G715" s="1502"/>
      <c r="H715" s="1502"/>
      <c r="I715" s="1502"/>
      <c r="J715" s="1502"/>
      <c r="K715" s="1502"/>
      <c r="L715" s="1502"/>
      <c r="M715" s="1502"/>
      <c r="N715" s="1502"/>
      <c r="O715" s="1503"/>
      <c r="P715" s="1502"/>
      <c r="Q715" s="1512"/>
      <c r="R715" s="1502"/>
      <c r="S715" s="1502"/>
      <c r="T715" s="1502"/>
      <c r="U715" s="1503"/>
      <c r="V715" s="972"/>
      <c r="W715" s="972"/>
      <c r="X715" s="972"/>
      <c r="Y715" s="972"/>
      <c r="Z715" s="972"/>
      <c r="AA715" s="972"/>
      <c r="AB715" s="972"/>
      <c r="AC715" s="972"/>
      <c r="AD715" s="972"/>
      <c r="AE715" s="969"/>
      <c r="AF715" s="969"/>
      <c r="AG715" s="969"/>
      <c r="AH715" s="952">
        <f t="shared" si="11"/>
        <v>0</v>
      </c>
    </row>
    <row r="716" spans="1:34" ht="16.149999999999999" customHeight="1">
      <c r="A716" s="1789"/>
      <c r="B716" s="1789"/>
      <c r="C716" s="1506" t="s">
        <v>4457</v>
      </c>
      <c r="D716" s="1512"/>
      <c r="E716" s="1512"/>
      <c r="F716" s="1502"/>
      <c r="G716" s="1502"/>
      <c r="H716" s="1502"/>
      <c r="I716" s="1502"/>
      <c r="J716" s="1502"/>
      <c r="K716" s="1502"/>
      <c r="L716" s="1502"/>
      <c r="M716" s="1502"/>
      <c r="N716" s="1502"/>
      <c r="O716" s="1503"/>
      <c r="P716" s="1502"/>
      <c r="Q716" s="1512"/>
      <c r="R716" s="1502"/>
      <c r="S716" s="1502"/>
      <c r="T716" s="1502"/>
      <c r="U716" s="1503"/>
      <c r="V716" s="972"/>
      <c r="W716" s="972"/>
      <c r="X716" s="972"/>
      <c r="Y716" s="972"/>
      <c r="Z716" s="972"/>
      <c r="AA716" s="972"/>
      <c r="AB716" s="972"/>
      <c r="AC716" s="972"/>
      <c r="AD716" s="972"/>
      <c r="AE716" s="969"/>
      <c r="AF716" s="969"/>
      <c r="AG716" s="969"/>
      <c r="AH716" s="952">
        <f t="shared" si="11"/>
        <v>0</v>
      </c>
    </row>
    <row r="717" spans="1:34" ht="16.149999999999999" customHeight="1">
      <c r="A717" s="1789"/>
      <c r="B717" s="1794"/>
      <c r="C717" s="1510" t="s">
        <v>4458</v>
      </c>
      <c r="D717" s="1512"/>
      <c r="E717" s="1512"/>
      <c r="F717" s="1502"/>
      <c r="G717" s="1502"/>
      <c r="H717" s="1502"/>
      <c r="I717" s="1502"/>
      <c r="J717" s="1502"/>
      <c r="K717" s="1502"/>
      <c r="L717" s="1502"/>
      <c r="M717" s="1502"/>
      <c r="N717" s="1502"/>
      <c r="O717" s="1503"/>
      <c r="P717" s="1502"/>
      <c r="Q717" s="1512"/>
      <c r="R717" s="1502"/>
      <c r="S717" s="1502"/>
      <c r="T717" s="1502"/>
      <c r="U717" s="1503"/>
      <c r="V717" s="972"/>
      <c r="W717" s="972"/>
      <c r="X717" s="972"/>
      <c r="Y717" s="972"/>
      <c r="Z717" s="972"/>
      <c r="AA717" s="972"/>
      <c r="AB717" s="972"/>
      <c r="AC717" s="972"/>
      <c r="AD717" s="972"/>
      <c r="AE717" s="969"/>
      <c r="AF717" s="969"/>
      <c r="AG717" s="969"/>
      <c r="AH717" s="952">
        <f t="shared" si="11"/>
        <v>0</v>
      </c>
    </row>
    <row r="718" spans="1:34" ht="16.149999999999999" customHeight="1">
      <c r="A718" s="1789"/>
      <c r="B718" s="1788" t="s">
        <v>122</v>
      </c>
      <c r="C718" s="1250" t="s">
        <v>4145</v>
      </c>
      <c r="D718" s="1512"/>
      <c r="E718" s="1512"/>
      <c r="F718" s="1502"/>
      <c r="G718" s="1502"/>
      <c r="H718" s="1502"/>
      <c r="I718" s="1502"/>
      <c r="J718" s="1502"/>
      <c r="K718" s="1502"/>
      <c r="L718" s="1502"/>
      <c r="M718" s="1502"/>
      <c r="N718" s="1502"/>
      <c r="O718" s="1503"/>
      <c r="P718" s="1502"/>
      <c r="Q718" s="1512"/>
      <c r="R718" s="1502"/>
      <c r="S718" s="1502"/>
      <c r="T718" s="1502"/>
      <c r="U718" s="1503"/>
      <c r="V718" s="972"/>
      <c r="W718" s="972"/>
      <c r="X718" s="972"/>
      <c r="Y718" s="972"/>
      <c r="Z718" s="972"/>
      <c r="AA718" s="972"/>
      <c r="AB718" s="972"/>
      <c r="AC718" s="972"/>
      <c r="AD718" s="972"/>
      <c r="AE718" s="969"/>
      <c r="AF718" s="969"/>
      <c r="AG718" s="969"/>
      <c r="AH718" s="952">
        <f t="shared" si="11"/>
        <v>0</v>
      </c>
    </row>
    <row r="719" spans="1:34" ht="16.149999999999999" customHeight="1">
      <c r="A719" s="1789"/>
      <c r="B719" s="1789"/>
      <c r="C719" s="1506" t="s">
        <v>3801</v>
      </c>
      <c r="D719" s="1512"/>
      <c r="E719" s="1512"/>
      <c r="F719" s="1502"/>
      <c r="G719" s="1502"/>
      <c r="H719" s="1502"/>
      <c r="I719" s="1502"/>
      <c r="J719" s="1502"/>
      <c r="K719" s="1502"/>
      <c r="L719" s="1502"/>
      <c r="M719" s="1502"/>
      <c r="N719" s="1502"/>
      <c r="O719" s="1503"/>
      <c r="P719" s="1502"/>
      <c r="Q719" s="1512"/>
      <c r="R719" s="1502"/>
      <c r="S719" s="1502"/>
      <c r="T719" s="1502"/>
      <c r="U719" s="1503"/>
      <c r="V719" s="972"/>
      <c r="W719" s="972"/>
      <c r="X719" s="972"/>
      <c r="Y719" s="972"/>
      <c r="Z719" s="972"/>
      <c r="AA719" s="972"/>
      <c r="AB719" s="972"/>
      <c r="AC719" s="972"/>
      <c r="AD719" s="972"/>
      <c r="AE719" s="969"/>
      <c r="AF719" s="969"/>
      <c r="AG719" s="969"/>
      <c r="AH719" s="952">
        <f t="shared" si="11"/>
        <v>0</v>
      </c>
    </row>
    <row r="720" spans="1:34" ht="16.149999999999999" customHeight="1">
      <c r="A720" s="1789"/>
      <c r="B720" s="1789"/>
      <c r="C720" s="1506" t="s">
        <v>3802</v>
      </c>
      <c r="D720" s="1512"/>
      <c r="E720" s="1512"/>
      <c r="F720" s="1502"/>
      <c r="G720" s="1502"/>
      <c r="H720" s="1502"/>
      <c r="I720" s="1502"/>
      <c r="J720" s="1502"/>
      <c r="K720" s="1502"/>
      <c r="L720" s="1502"/>
      <c r="M720" s="1502"/>
      <c r="N720" s="1502"/>
      <c r="O720" s="1503"/>
      <c r="P720" s="1502"/>
      <c r="Q720" s="1512"/>
      <c r="R720" s="1502"/>
      <c r="S720" s="1502"/>
      <c r="T720" s="1502"/>
      <c r="U720" s="1503"/>
      <c r="V720" s="972"/>
      <c r="W720" s="972"/>
      <c r="X720" s="972"/>
      <c r="Y720" s="972"/>
      <c r="Z720" s="972"/>
      <c r="AA720" s="972"/>
      <c r="AB720" s="972"/>
      <c r="AC720" s="972"/>
      <c r="AD720" s="972"/>
      <c r="AE720" s="969"/>
      <c r="AF720" s="969"/>
      <c r="AG720" s="969"/>
      <c r="AH720" s="952">
        <f t="shared" si="11"/>
        <v>0</v>
      </c>
    </row>
    <row r="721" spans="1:34" ht="16.149999999999999" customHeight="1">
      <c r="A721" s="1789"/>
      <c r="B721" s="1789"/>
      <c r="C721" s="1506" t="s">
        <v>4446</v>
      </c>
      <c r="D721" s="1512"/>
      <c r="E721" s="1512"/>
      <c r="F721" s="1502"/>
      <c r="G721" s="1502"/>
      <c r="H721" s="1502"/>
      <c r="I721" s="1502"/>
      <c r="J721" s="1502"/>
      <c r="K721" s="1502"/>
      <c r="L721" s="1502"/>
      <c r="M721" s="1502"/>
      <c r="N721" s="1502"/>
      <c r="O721" s="1503"/>
      <c r="P721" s="1502"/>
      <c r="Q721" s="1512"/>
      <c r="R721" s="1502"/>
      <c r="S721" s="1502"/>
      <c r="T721" s="1502"/>
      <c r="U721" s="1503"/>
      <c r="V721" s="972"/>
      <c r="W721" s="972"/>
      <c r="X721" s="972"/>
      <c r="Y721" s="972"/>
      <c r="Z721" s="972"/>
      <c r="AA721" s="972"/>
      <c r="AB721" s="972"/>
      <c r="AC721" s="972"/>
      <c r="AD721" s="972"/>
      <c r="AE721" s="969"/>
      <c r="AF721" s="969"/>
      <c r="AG721" s="969"/>
      <c r="AH721" s="952">
        <f t="shared" si="11"/>
        <v>0</v>
      </c>
    </row>
    <row r="722" spans="1:34" ht="16.149999999999999" customHeight="1">
      <c r="A722" s="1789"/>
      <c r="B722" s="1789"/>
      <c r="C722" s="1506" t="s">
        <v>4447</v>
      </c>
      <c r="D722" s="1512"/>
      <c r="E722" s="1512"/>
      <c r="F722" s="1502"/>
      <c r="G722" s="1502"/>
      <c r="H722" s="1502"/>
      <c r="I722" s="1502"/>
      <c r="J722" s="1502"/>
      <c r="K722" s="1502"/>
      <c r="L722" s="1502"/>
      <c r="M722" s="1502"/>
      <c r="N722" s="1502"/>
      <c r="O722" s="1503"/>
      <c r="P722" s="1502"/>
      <c r="Q722" s="1512"/>
      <c r="R722" s="1502"/>
      <c r="S722" s="1502"/>
      <c r="T722" s="1502"/>
      <c r="U722" s="1503"/>
      <c r="V722" s="972"/>
      <c r="W722" s="972"/>
      <c r="X722" s="972"/>
      <c r="Y722" s="972"/>
      <c r="Z722" s="972"/>
      <c r="AA722" s="972"/>
      <c r="AB722" s="972"/>
      <c r="AC722" s="972"/>
      <c r="AD722" s="972"/>
      <c r="AE722" s="969"/>
      <c r="AF722" s="969"/>
      <c r="AG722" s="969"/>
      <c r="AH722" s="952">
        <f t="shared" si="11"/>
        <v>0</v>
      </c>
    </row>
    <row r="723" spans="1:34" ht="16.149999999999999" customHeight="1">
      <c r="A723" s="1789"/>
      <c r="B723" s="1789"/>
      <c r="C723" s="1506" t="s">
        <v>4448</v>
      </c>
      <c r="D723" s="1512"/>
      <c r="E723" s="1512"/>
      <c r="F723" s="1502"/>
      <c r="G723" s="1502"/>
      <c r="H723" s="1502"/>
      <c r="I723" s="1502"/>
      <c r="J723" s="1502"/>
      <c r="K723" s="1502"/>
      <c r="L723" s="1502"/>
      <c r="M723" s="1502"/>
      <c r="N723" s="1502"/>
      <c r="O723" s="1503"/>
      <c r="P723" s="1502"/>
      <c r="Q723" s="1512"/>
      <c r="R723" s="1502"/>
      <c r="S723" s="1502"/>
      <c r="T723" s="1502"/>
      <c r="U723" s="1503"/>
      <c r="V723" s="972"/>
      <c r="W723" s="972"/>
      <c r="X723" s="972"/>
      <c r="Y723" s="972"/>
      <c r="Z723" s="972"/>
      <c r="AA723" s="972"/>
      <c r="AB723" s="972"/>
      <c r="AC723" s="972"/>
      <c r="AD723" s="972"/>
      <c r="AE723" s="969"/>
      <c r="AF723" s="969"/>
      <c r="AG723" s="969"/>
      <c r="AH723" s="952">
        <f t="shared" si="11"/>
        <v>0</v>
      </c>
    </row>
    <row r="724" spans="1:34" ht="16.149999999999999" customHeight="1">
      <c r="A724" s="1789"/>
      <c r="B724" s="1789"/>
      <c r="C724" s="1506" t="s">
        <v>4449</v>
      </c>
      <c r="D724" s="1512"/>
      <c r="E724" s="1512"/>
      <c r="F724" s="1502"/>
      <c r="G724" s="1502"/>
      <c r="H724" s="1502"/>
      <c r="I724" s="1502"/>
      <c r="J724" s="1502"/>
      <c r="K724" s="1502"/>
      <c r="L724" s="1502"/>
      <c r="M724" s="1502"/>
      <c r="N724" s="1502"/>
      <c r="O724" s="1503"/>
      <c r="P724" s="1502"/>
      <c r="Q724" s="1512"/>
      <c r="R724" s="1502"/>
      <c r="S724" s="1502"/>
      <c r="T724" s="1502"/>
      <c r="U724" s="1503"/>
      <c r="V724" s="972"/>
      <c r="W724" s="972"/>
      <c r="X724" s="972"/>
      <c r="Y724" s="972"/>
      <c r="Z724" s="972"/>
      <c r="AA724" s="972"/>
      <c r="AB724" s="972"/>
      <c r="AC724" s="972"/>
      <c r="AD724" s="972"/>
      <c r="AE724" s="969"/>
      <c r="AF724" s="969"/>
      <c r="AG724" s="969"/>
      <c r="AH724" s="952">
        <f t="shared" si="11"/>
        <v>0</v>
      </c>
    </row>
    <row r="725" spans="1:34" ht="16.149999999999999" customHeight="1">
      <c r="A725" s="1789"/>
      <c r="B725" s="1789"/>
      <c r="C725" s="1506" t="s">
        <v>4457</v>
      </c>
      <c r="D725" s="1512"/>
      <c r="E725" s="1512"/>
      <c r="F725" s="1502"/>
      <c r="G725" s="1502"/>
      <c r="H725" s="1502"/>
      <c r="I725" s="1502"/>
      <c r="J725" s="1502"/>
      <c r="K725" s="1502"/>
      <c r="L725" s="1502"/>
      <c r="M725" s="1502"/>
      <c r="N725" s="1502"/>
      <c r="O725" s="1503"/>
      <c r="P725" s="1502"/>
      <c r="Q725" s="1512"/>
      <c r="R725" s="1502"/>
      <c r="S725" s="1502"/>
      <c r="T725" s="1502"/>
      <c r="U725" s="1503"/>
      <c r="V725" s="972"/>
      <c r="W725" s="972"/>
      <c r="X725" s="972"/>
      <c r="Y725" s="972"/>
      <c r="Z725" s="972"/>
      <c r="AA725" s="972"/>
      <c r="AB725" s="972"/>
      <c r="AC725" s="972"/>
      <c r="AD725" s="972"/>
      <c r="AE725" s="969"/>
      <c r="AF725" s="969"/>
      <c r="AG725" s="969"/>
      <c r="AH725" s="952">
        <f t="shared" si="11"/>
        <v>0</v>
      </c>
    </row>
    <row r="726" spans="1:34" ht="16.149999999999999" customHeight="1">
      <c r="A726" s="1789"/>
      <c r="B726" s="1794"/>
      <c r="C726" s="1510" t="s">
        <v>4458</v>
      </c>
      <c r="D726" s="1512"/>
      <c r="E726" s="1512"/>
      <c r="F726" s="1502"/>
      <c r="G726" s="1502"/>
      <c r="H726" s="1502"/>
      <c r="I726" s="1502"/>
      <c r="J726" s="1502"/>
      <c r="K726" s="1502"/>
      <c r="L726" s="1502"/>
      <c r="M726" s="1502"/>
      <c r="N726" s="1502"/>
      <c r="O726" s="1503"/>
      <c r="P726" s="1502"/>
      <c r="Q726" s="1512"/>
      <c r="R726" s="1502"/>
      <c r="S726" s="1502"/>
      <c r="T726" s="1502"/>
      <c r="U726" s="1503"/>
      <c r="V726" s="972"/>
      <c r="W726" s="972"/>
      <c r="X726" s="972"/>
      <c r="Y726" s="972"/>
      <c r="Z726" s="972"/>
      <c r="AA726" s="972"/>
      <c r="AB726" s="972"/>
      <c r="AC726" s="972"/>
      <c r="AD726" s="972"/>
      <c r="AE726" s="969"/>
      <c r="AF726" s="969"/>
      <c r="AG726" s="969"/>
      <c r="AH726" s="952">
        <f t="shared" si="11"/>
        <v>0</v>
      </c>
    </row>
    <row r="727" spans="1:34" ht="16.149999999999999" customHeight="1">
      <c r="A727" s="1789"/>
      <c r="B727" s="1788" t="s">
        <v>57</v>
      </c>
      <c r="C727" s="1250" t="s">
        <v>4145</v>
      </c>
      <c r="D727" s="1512"/>
      <c r="E727" s="1512"/>
      <c r="F727" s="1502"/>
      <c r="G727" s="1502"/>
      <c r="H727" s="1502"/>
      <c r="I727" s="1502"/>
      <c r="J727" s="1502"/>
      <c r="K727" s="1502"/>
      <c r="L727" s="1502"/>
      <c r="M727" s="1502"/>
      <c r="N727" s="1502"/>
      <c r="O727" s="1503"/>
      <c r="P727" s="1502"/>
      <c r="Q727" s="1512"/>
      <c r="R727" s="1502"/>
      <c r="S727" s="1502"/>
      <c r="T727" s="1502"/>
      <c r="U727" s="1503"/>
      <c r="V727" s="972"/>
      <c r="W727" s="972"/>
      <c r="X727" s="972"/>
      <c r="Y727" s="972"/>
      <c r="Z727" s="972"/>
      <c r="AA727" s="972"/>
      <c r="AB727" s="972"/>
      <c r="AC727" s="972"/>
      <c r="AD727" s="972"/>
      <c r="AE727" s="969"/>
      <c r="AF727" s="969"/>
      <c r="AG727" s="969"/>
      <c r="AH727" s="952">
        <f t="shared" si="11"/>
        <v>0</v>
      </c>
    </row>
    <row r="728" spans="1:34" ht="16.149999999999999" customHeight="1">
      <c r="A728" s="1789"/>
      <c r="B728" s="1789"/>
      <c r="C728" s="1506" t="s">
        <v>3801</v>
      </c>
      <c r="D728" s="1512"/>
      <c r="E728" s="1512"/>
      <c r="F728" s="1502"/>
      <c r="G728" s="1502"/>
      <c r="H728" s="1502"/>
      <c r="I728" s="1502"/>
      <c r="J728" s="1502"/>
      <c r="K728" s="1502"/>
      <c r="L728" s="1502"/>
      <c r="M728" s="1502"/>
      <c r="N728" s="1502"/>
      <c r="O728" s="1503"/>
      <c r="P728" s="1502"/>
      <c r="Q728" s="1512"/>
      <c r="R728" s="1502"/>
      <c r="S728" s="1502"/>
      <c r="T728" s="1502"/>
      <c r="U728" s="1503"/>
      <c r="V728" s="972"/>
      <c r="W728" s="972"/>
      <c r="X728" s="972"/>
      <c r="Y728" s="972"/>
      <c r="Z728" s="972"/>
      <c r="AA728" s="972"/>
      <c r="AB728" s="972"/>
      <c r="AC728" s="972"/>
      <c r="AD728" s="972"/>
      <c r="AE728" s="969"/>
      <c r="AF728" s="969"/>
      <c r="AG728" s="969"/>
      <c r="AH728" s="952">
        <f t="shared" si="11"/>
        <v>0</v>
      </c>
    </row>
    <row r="729" spans="1:34" ht="16.149999999999999" customHeight="1">
      <c r="A729" s="1789"/>
      <c r="B729" s="1789"/>
      <c r="C729" s="1506" t="s">
        <v>3802</v>
      </c>
      <c r="D729" s="1512"/>
      <c r="E729" s="1512"/>
      <c r="F729" s="1502"/>
      <c r="G729" s="1502"/>
      <c r="H729" s="1502"/>
      <c r="I729" s="1502"/>
      <c r="J729" s="1502"/>
      <c r="K729" s="1502"/>
      <c r="L729" s="1502"/>
      <c r="M729" s="1502"/>
      <c r="N729" s="1502"/>
      <c r="O729" s="1503"/>
      <c r="P729" s="1502"/>
      <c r="Q729" s="1512"/>
      <c r="R729" s="1502"/>
      <c r="S729" s="1502"/>
      <c r="T729" s="1502"/>
      <c r="U729" s="1503"/>
      <c r="V729" s="972"/>
      <c r="W729" s="972"/>
      <c r="X729" s="972"/>
      <c r="Y729" s="972"/>
      <c r="Z729" s="972"/>
      <c r="AA729" s="972"/>
      <c r="AB729" s="972"/>
      <c r="AC729" s="972"/>
      <c r="AD729" s="972"/>
      <c r="AE729" s="969"/>
      <c r="AF729" s="969"/>
      <c r="AG729" s="969"/>
      <c r="AH729" s="952">
        <f t="shared" si="11"/>
        <v>0</v>
      </c>
    </row>
    <row r="730" spans="1:34" ht="16.149999999999999" customHeight="1">
      <c r="A730" s="1789"/>
      <c r="B730" s="1789"/>
      <c r="C730" s="1506" t="s">
        <v>4446</v>
      </c>
      <c r="D730" s="1512"/>
      <c r="E730" s="1512"/>
      <c r="F730" s="1502"/>
      <c r="G730" s="1502"/>
      <c r="H730" s="1502"/>
      <c r="I730" s="1502"/>
      <c r="J730" s="1502"/>
      <c r="K730" s="1502"/>
      <c r="L730" s="1502"/>
      <c r="M730" s="1502"/>
      <c r="N730" s="1502"/>
      <c r="O730" s="1503"/>
      <c r="P730" s="1502"/>
      <c r="Q730" s="1512"/>
      <c r="R730" s="1502"/>
      <c r="S730" s="1502"/>
      <c r="T730" s="1502"/>
      <c r="U730" s="1503"/>
      <c r="V730" s="972"/>
      <c r="W730" s="972"/>
      <c r="X730" s="972"/>
      <c r="Y730" s="972"/>
      <c r="Z730" s="972"/>
      <c r="AA730" s="972"/>
      <c r="AB730" s="972"/>
      <c r="AC730" s="972"/>
      <c r="AD730" s="972"/>
      <c r="AE730" s="969"/>
      <c r="AF730" s="969"/>
      <c r="AG730" s="969"/>
      <c r="AH730" s="952">
        <f t="shared" si="11"/>
        <v>0</v>
      </c>
    </row>
    <row r="731" spans="1:34" ht="16.149999999999999" customHeight="1">
      <c r="A731" s="1789"/>
      <c r="B731" s="1789"/>
      <c r="C731" s="1506" t="s">
        <v>4447</v>
      </c>
      <c r="D731" s="1512"/>
      <c r="E731" s="1512"/>
      <c r="F731" s="1502"/>
      <c r="G731" s="1502"/>
      <c r="H731" s="1502"/>
      <c r="I731" s="1502"/>
      <c r="J731" s="1502"/>
      <c r="K731" s="1502"/>
      <c r="L731" s="1502"/>
      <c r="M731" s="1502"/>
      <c r="N731" s="1502"/>
      <c r="O731" s="1503"/>
      <c r="P731" s="1502"/>
      <c r="Q731" s="1512"/>
      <c r="R731" s="1502"/>
      <c r="S731" s="1502"/>
      <c r="T731" s="1502"/>
      <c r="U731" s="1503"/>
      <c r="V731" s="972"/>
      <c r="W731" s="972"/>
      <c r="X731" s="972"/>
      <c r="Y731" s="972"/>
      <c r="Z731" s="972"/>
      <c r="AA731" s="972"/>
      <c r="AB731" s="972"/>
      <c r="AC731" s="972"/>
      <c r="AD731" s="972"/>
      <c r="AE731" s="969"/>
      <c r="AF731" s="969"/>
      <c r="AG731" s="969"/>
      <c r="AH731" s="952">
        <f t="shared" si="11"/>
        <v>0</v>
      </c>
    </row>
    <row r="732" spans="1:34" ht="16.149999999999999" customHeight="1">
      <c r="A732" s="1789"/>
      <c r="B732" s="1789"/>
      <c r="C732" s="1506" t="s">
        <v>4448</v>
      </c>
      <c r="D732" s="1512"/>
      <c r="E732" s="1512"/>
      <c r="F732" s="1502"/>
      <c r="G732" s="1502"/>
      <c r="H732" s="1502"/>
      <c r="I732" s="1502"/>
      <c r="J732" s="1502"/>
      <c r="K732" s="1502"/>
      <c r="L732" s="1502"/>
      <c r="M732" s="1502"/>
      <c r="N732" s="1502"/>
      <c r="O732" s="1503"/>
      <c r="P732" s="1502"/>
      <c r="Q732" s="1512"/>
      <c r="R732" s="1502"/>
      <c r="S732" s="1502"/>
      <c r="T732" s="1502"/>
      <c r="U732" s="1503"/>
      <c r="V732" s="972"/>
      <c r="W732" s="972"/>
      <c r="X732" s="972"/>
      <c r="Y732" s="972"/>
      <c r="Z732" s="972"/>
      <c r="AA732" s="972"/>
      <c r="AB732" s="972"/>
      <c r="AC732" s="972"/>
      <c r="AD732" s="972"/>
      <c r="AE732" s="969"/>
      <c r="AF732" s="969"/>
      <c r="AG732" s="969"/>
      <c r="AH732" s="952">
        <f t="shared" si="11"/>
        <v>0</v>
      </c>
    </row>
    <row r="733" spans="1:34" ht="16.149999999999999" customHeight="1">
      <c r="A733" s="1789"/>
      <c r="B733" s="1789"/>
      <c r="C733" s="1506" t="s">
        <v>4449</v>
      </c>
      <c r="D733" s="1512"/>
      <c r="E733" s="1512"/>
      <c r="F733" s="1502"/>
      <c r="G733" s="1502"/>
      <c r="H733" s="1502"/>
      <c r="I733" s="1502"/>
      <c r="J733" s="1502"/>
      <c r="K733" s="1502"/>
      <c r="L733" s="1502"/>
      <c r="M733" s="1502"/>
      <c r="N733" s="1502"/>
      <c r="O733" s="1503"/>
      <c r="P733" s="1502"/>
      <c r="Q733" s="1512"/>
      <c r="R733" s="1502"/>
      <c r="S733" s="1502"/>
      <c r="T733" s="1502"/>
      <c r="U733" s="1503"/>
      <c r="V733" s="972"/>
      <c r="W733" s="972"/>
      <c r="X733" s="972"/>
      <c r="Y733" s="972"/>
      <c r="Z733" s="972"/>
      <c r="AA733" s="972"/>
      <c r="AB733" s="972"/>
      <c r="AC733" s="972"/>
      <c r="AD733" s="972"/>
      <c r="AE733" s="969"/>
      <c r="AF733" s="969"/>
      <c r="AG733" s="969"/>
      <c r="AH733" s="952">
        <f t="shared" si="11"/>
        <v>0</v>
      </c>
    </row>
    <row r="734" spans="1:34" ht="16.149999999999999" customHeight="1">
      <c r="A734" s="1789"/>
      <c r="B734" s="1789"/>
      <c r="C734" s="1506" t="s">
        <v>4457</v>
      </c>
      <c r="D734" s="1512"/>
      <c r="E734" s="1512"/>
      <c r="F734" s="1502"/>
      <c r="G734" s="1502"/>
      <c r="H734" s="1502"/>
      <c r="I734" s="1502"/>
      <c r="J734" s="1502"/>
      <c r="K734" s="1502"/>
      <c r="L734" s="1502"/>
      <c r="M734" s="1502"/>
      <c r="N734" s="1502"/>
      <c r="O734" s="1503"/>
      <c r="P734" s="1502"/>
      <c r="Q734" s="1512"/>
      <c r="R734" s="1502"/>
      <c r="S734" s="1502"/>
      <c r="T734" s="1502"/>
      <c r="U734" s="1503"/>
      <c r="V734" s="972"/>
      <c r="W734" s="972"/>
      <c r="X734" s="972"/>
      <c r="Y734" s="972"/>
      <c r="Z734" s="972"/>
      <c r="AA734" s="972"/>
      <c r="AB734" s="972"/>
      <c r="AC734" s="972"/>
      <c r="AD734" s="972"/>
      <c r="AE734" s="969"/>
      <c r="AF734" s="969"/>
      <c r="AG734" s="969"/>
      <c r="AH734" s="952">
        <f t="shared" si="11"/>
        <v>0</v>
      </c>
    </row>
    <row r="735" spans="1:34" ht="16.149999999999999" customHeight="1">
      <c r="A735" s="1789"/>
      <c r="B735" s="1794"/>
      <c r="C735" s="1510" t="s">
        <v>4458</v>
      </c>
      <c r="D735" s="1512"/>
      <c r="E735" s="1512"/>
      <c r="F735" s="1502"/>
      <c r="G735" s="1502"/>
      <c r="H735" s="1502"/>
      <c r="I735" s="1502"/>
      <c r="J735" s="1502"/>
      <c r="K735" s="1502"/>
      <c r="L735" s="1502"/>
      <c r="M735" s="1502"/>
      <c r="N735" s="1502"/>
      <c r="O735" s="1503"/>
      <c r="P735" s="1502"/>
      <c r="Q735" s="1512"/>
      <c r="R735" s="1502"/>
      <c r="S735" s="1502"/>
      <c r="T735" s="1502"/>
      <c r="U735" s="1503"/>
      <c r="V735" s="972"/>
      <c r="W735" s="972"/>
      <c r="X735" s="972"/>
      <c r="Y735" s="972"/>
      <c r="Z735" s="972"/>
      <c r="AA735" s="972"/>
      <c r="AB735" s="972"/>
      <c r="AC735" s="972"/>
      <c r="AD735" s="972"/>
      <c r="AE735" s="969"/>
      <c r="AF735" s="969"/>
      <c r="AG735" s="969"/>
      <c r="AH735" s="952">
        <f t="shared" si="11"/>
        <v>0</v>
      </c>
    </row>
    <row r="736" spans="1:34" ht="16.899999999999999" customHeight="1">
      <c r="A736" s="1789"/>
      <c r="B736" s="1788" t="s">
        <v>124</v>
      </c>
      <c r="C736" s="1250" t="s">
        <v>4145</v>
      </c>
      <c r="D736" s="1512"/>
      <c r="E736" s="1512"/>
      <c r="F736" s="1502"/>
      <c r="G736" s="1502"/>
      <c r="H736" s="1502"/>
      <c r="I736" s="1502"/>
      <c r="J736" s="1502"/>
      <c r="K736" s="1502"/>
      <c r="L736" s="1502"/>
      <c r="M736" s="1502"/>
      <c r="N736" s="1502"/>
      <c r="O736" s="1503"/>
      <c r="P736" s="1502"/>
      <c r="Q736" s="1512"/>
      <c r="R736" s="1502"/>
      <c r="S736" s="1502"/>
      <c r="T736" s="1502"/>
      <c r="U736" s="1503"/>
      <c r="V736" s="972"/>
      <c r="W736" s="972"/>
      <c r="X736" s="972"/>
      <c r="Y736" s="972"/>
      <c r="Z736" s="972"/>
      <c r="AA736" s="972"/>
      <c r="AB736" s="972"/>
      <c r="AC736" s="972"/>
      <c r="AD736" s="972"/>
      <c r="AE736" s="969"/>
      <c r="AF736" s="969"/>
      <c r="AG736" s="969"/>
      <c r="AH736" s="952">
        <f t="shared" si="11"/>
        <v>0</v>
      </c>
    </row>
    <row r="737" spans="1:34" ht="16.899999999999999" customHeight="1">
      <c r="A737" s="1789"/>
      <c r="B737" s="1789"/>
      <c r="C737" s="1506" t="s">
        <v>3801</v>
      </c>
      <c r="D737" s="1512"/>
      <c r="E737" s="1512"/>
      <c r="F737" s="1502"/>
      <c r="G737" s="1502"/>
      <c r="H737" s="1502"/>
      <c r="I737" s="1502"/>
      <c r="J737" s="1502"/>
      <c r="K737" s="1502"/>
      <c r="L737" s="1502"/>
      <c r="M737" s="1502"/>
      <c r="N737" s="1502"/>
      <c r="O737" s="1503"/>
      <c r="P737" s="1502"/>
      <c r="Q737" s="1512"/>
      <c r="R737" s="1502"/>
      <c r="S737" s="1502"/>
      <c r="T737" s="1502"/>
      <c r="U737" s="1503"/>
      <c r="V737" s="972"/>
      <c r="W737" s="972"/>
      <c r="X737" s="972"/>
      <c r="Y737" s="972"/>
      <c r="Z737" s="972"/>
      <c r="AA737" s="972"/>
      <c r="AB737" s="972"/>
      <c r="AC737" s="972"/>
      <c r="AD737" s="972"/>
      <c r="AE737" s="969"/>
      <c r="AF737" s="969"/>
      <c r="AG737" s="969"/>
      <c r="AH737" s="952">
        <f t="shared" si="11"/>
        <v>0</v>
      </c>
    </row>
    <row r="738" spans="1:34" ht="16.899999999999999" customHeight="1">
      <c r="A738" s="1789"/>
      <c r="B738" s="1789"/>
      <c r="C738" s="1506" t="s">
        <v>3802</v>
      </c>
      <c r="D738" s="1512"/>
      <c r="E738" s="1512"/>
      <c r="F738" s="1502"/>
      <c r="G738" s="1502"/>
      <c r="H738" s="1502"/>
      <c r="I738" s="1502"/>
      <c r="J738" s="1502"/>
      <c r="K738" s="1502"/>
      <c r="L738" s="1502"/>
      <c r="M738" s="1502"/>
      <c r="N738" s="1502"/>
      <c r="O738" s="1503"/>
      <c r="P738" s="1502"/>
      <c r="Q738" s="1512"/>
      <c r="R738" s="1502"/>
      <c r="S738" s="1502"/>
      <c r="T738" s="1502"/>
      <c r="U738" s="1503"/>
      <c r="V738" s="972"/>
      <c r="W738" s="972"/>
      <c r="X738" s="972"/>
      <c r="Y738" s="972"/>
      <c r="Z738" s="972"/>
      <c r="AA738" s="972"/>
      <c r="AB738" s="972"/>
      <c r="AC738" s="972"/>
      <c r="AD738" s="972"/>
      <c r="AE738" s="969"/>
      <c r="AF738" s="969"/>
      <c r="AG738" s="969"/>
      <c r="AH738" s="952">
        <f t="shared" si="11"/>
        <v>0</v>
      </c>
    </row>
    <row r="739" spans="1:34" ht="16.899999999999999" customHeight="1">
      <c r="A739" s="1789"/>
      <c r="B739" s="1789"/>
      <c r="C739" s="1506" t="s">
        <v>4446</v>
      </c>
      <c r="D739" s="1512"/>
      <c r="E739" s="1512"/>
      <c r="F739" s="1502"/>
      <c r="G739" s="1502"/>
      <c r="H739" s="1502"/>
      <c r="I739" s="1502"/>
      <c r="J739" s="1502"/>
      <c r="K739" s="1502"/>
      <c r="L739" s="1502"/>
      <c r="M739" s="1502"/>
      <c r="N739" s="1502"/>
      <c r="O739" s="1503"/>
      <c r="P739" s="1502"/>
      <c r="Q739" s="1512"/>
      <c r="R739" s="1502"/>
      <c r="S739" s="1502"/>
      <c r="T739" s="1502"/>
      <c r="U739" s="1503"/>
      <c r="V739" s="972"/>
      <c r="W739" s="972"/>
      <c r="X739" s="972"/>
      <c r="Y739" s="972"/>
      <c r="Z739" s="972"/>
      <c r="AA739" s="972"/>
      <c r="AB739" s="972"/>
      <c r="AC739" s="972"/>
      <c r="AD739" s="972"/>
      <c r="AE739" s="969"/>
      <c r="AF739" s="969"/>
      <c r="AG739" s="969"/>
      <c r="AH739" s="952">
        <f t="shared" si="11"/>
        <v>0</v>
      </c>
    </row>
    <row r="740" spans="1:34" ht="16.899999999999999" customHeight="1">
      <c r="A740" s="1789"/>
      <c r="B740" s="1789"/>
      <c r="C740" s="1506" t="s">
        <v>4447</v>
      </c>
      <c r="D740" s="1512"/>
      <c r="E740" s="1512"/>
      <c r="F740" s="1502"/>
      <c r="G740" s="1502"/>
      <c r="H740" s="1502"/>
      <c r="I740" s="1502"/>
      <c r="J740" s="1502"/>
      <c r="K740" s="1502"/>
      <c r="L740" s="1502"/>
      <c r="M740" s="1502"/>
      <c r="N740" s="1502"/>
      <c r="O740" s="1503"/>
      <c r="P740" s="1502"/>
      <c r="Q740" s="1512"/>
      <c r="R740" s="1502"/>
      <c r="S740" s="1502"/>
      <c r="T740" s="1502"/>
      <c r="U740" s="1503"/>
      <c r="V740" s="972"/>
      <c r="W740" s="972"/>
      <c r="X740" s="972"/>
      <c r="Y740" s="972"/>
      <c r="Z740" s="972"/>
      <c r="AA740" s="972"/>
      <c r="AB740" s="972"/>
      <c r="AC740" s="972"/>
      <c r="AD740" s="972"/>
      <c r="AE740" s="969"/>
      <c r="AF740" s="969"/>
      <c r="AG740" s="969"/>
      <c r="AH740" s="952">
        <f t="shared" si="11"/>
        <v>0</v>
      </c>
    </row>
    <row r="741" spans="1:34" ht="16.899999999999999" customHeight="1">
      <c r="A741" s="1789"/>
      <c r="B741" s="1789"/>
      <c r="C741" s="1506" t="s">
        <v>4448</v>
      </c>
      <c r="D741" s="1512"/>
      <c r="E741" s="1512"/>
      <c r="F741" s="1502"/>
      <c r="G741" s="1502"/>
      <c r="H741" s="1502"/>
      <c r="I741" s="1502"/>
      <c r="J741" s="1502"/>
      <c r="K741" s="1502"/>
      <c r="L741" s="1502"/>
      <c r="M741" s="1502"/>
      <c r="N741" s="1502"/>
      <c r="O741" s="1503"/>
      <c r="P741" s="1502"/>
      <c r="Q741" s="1512"/>
      <c r="R741" s="1502"/>
      <c r="S741" s="1502"/>
      <c r="T741" s="1502"/>
      <c r="U741" s="1503"/>
      <c r="V741" s="972"/>
      <c r="W741" s="972"/>
      <c r="X741" s="972"/>
      <c r="Y741" s="972"/>
      <c r="Z741" s="972"/>
      <c r="AA741" s="972"/>
      <c r="AB741" s="972"/>
      <c r="AC741" s="972"/>
      <c r="AD741" s="972"/>
      <c r="AE741" s="969"/>
      <c r="AF741" s="969"/>
      <c r="AG741" s="969"/>
      <c r="AH741" s="952">
        <f t="shared" si="11"/>
        <v>0</v>
      </c>
    </row>
    <row r="742" spans="1:34" ht="16.899999999999999" customHeight="1">
      <c r="A742" s="1789"/>
      <c r="B742" s="1789"/>
      <c r="C742" s="1506" t="s">
        <v>4449</v>
      </c>
      <c r="D742" s="1512"/>
      <c r="E742" s="1512"/>
      <c r="F742" s="1502"/>
      <c r="G742" s="1502"/>
      <c r="H742" s="1502"/>
      <c r="I742" s="1502"/>
      <c r="J742" s="1502"/>
      <c r="K742" s="1502"/>
      <c r="L742" s="1502"/>
      <c r="M742" s="1502"/>
      <c r="N742" s="1502"/>
      <c r="O742" s="1503"/>
      <c r="P742" s="1502"/>
      <c r="Q742" s="1512"/>
      <c r="R742" s="1502"/>
      <c r="S742" s="1502"/>
      <c r="T742" s="1502"/>
      <c r="U742" s="1503"/>
      <c r="V742" s="972"/>
      <c r="W742" s="972"/>
      <c r="X742" s="972"/>
      <c r="Y742" s="972"/>
      <c r="Z742" s="972"/>
      <c r="AA742" s="972"/>
      <c r="AB742" s="972"/>
      <c r="AC742" s="972"/>
      <c r="AD742" s="972"/>
      <c r="AE742" s="969"/>
      <c r="AF742" s="969"/>
      <c r="AG742" s="969"/>
      <c r="AH742" s="952">
        <f t="shared" si="11"/>
        <v>0</v>
      </c>
    </row>
    <row r="743" spans="1:34" ht="16.899999999999999" customHeight="1">
      <c r="A743" s="1789"/>
      <c r="B743" s="1789"/>
      <c r="C743" s="1506" t="s">
        <v>4457</v>
      </c>
      <c r="D743" s="1512"/>
      <c r="E743" s="1512"/>
      <c r="F743" s="1502"/>
      <c r="G743" s="1502"/>
      <c r="H743" s="1502"/>
      <c r="I743" s="1502"/>
      <c r="J743" s="1502"/>
      <c r="K743" s="1502"/>
      <c r="L743" s="1502"/>
      <c r="M743" s="1502"/>
      <c r="N743" s="1502"/>
      <c r="O743" s="1503"/>
      <c r="P743" s="1502"/>
      <c r="Q743" s="1512"/>
      <c r="R743" s="1502"/>
      <c r="S743" s="1502"/>
      <c r="T743" s="1502"/>
      <c r="U743" s="1503"/>
      <c r="V743" s="972"/>
      <c r="W743" s="972"/>
      <c r="X743" s="972"/>
      <c r="Y743" s="972"/>
      <c r="Z743" s="972"/>
      <c r="AA743" s="972"/>
      <c r="AB743" s="972"/>
      <c r="AC743" s="972"/>
      <c r="AD743" s="972"/>
      <c r="AE743" s="969"/>
      <c r="AF743" s="969"/>
      <c r="AG743" s="969"/>
      <c r="AH743" s="952">
        <f t="shared" si="11"/>
        <v>0</v>
      </c>
    </row>
    <row r="744" spans="1:34" ht="16.899999999999999" customHeight="1">
      <c r="A744" s="1789"/>
      <c r="B744" s="1794"/>
      <c r="C744" s="1510" t="s">
        <v>4458</v>
      </c>
      <c r="D744" s="1512"/>
      <c r="E744" s="1512"/>
      <c r="F744" s="1502"/>
      <c r="G744" s="1502"/>
      <c r="H744" s="1502"/>
      <c r="I744" s="1502"/>
      <c r="J744" s="1502"/>
      <c r="K744" s="1502"/>
      <c r="L744" s="1502"/>
      <c r="M744" s="1502"/>
      <c r="N744" s="1502"/>
      <c r="O744" s="1503"/>
      <c r="P744" s="1502"/>
      <c r="Q744" s="1512"/>
      <c r="R744" s="1502"/>
      <c r="S744" s="1502"/>
      <c r="T744" s="1502"/>
      <c r="U744" s="1503"/>
      <c r="V744" s="972"/>
      <c r="W744" s="972"/>
      <c r="X744" s="972"/>
      <c r="Y744" s="972"/>
      <c r="Z744" s="972"/>
      <c r="AA744" s="972"/>
      <c r="AB744" s="972"/>
      <c r="AC744" s="972"/>
      <c r="AD744" s="972"/>
      <c r="AE744" s="969"/>
      <c r="AF744" s="969"/>
      <c r="AG744" s="969"/>
      <c r="AH744" s="952">
        <f t="shared" si="11"/>
        <v>0</v>
      </c>
    </row>
    <row r="745" spans="1:34" ht="16.149999999999999" customHeight="1">
      <c r="A745" s="1789"/>
      <c r="B745" s="1788" t="s">
        <v>59</v>
      </c>
      <c r="C745" s="1250" t="s">
        <v>4145</v>
      </c>
      <c r="D745" s="1512"/>
      <c r="E745" s="1512"/>
      <c r="F745" s="1502"/>
      <c r="G745" s="1502"/>
      <c r="H745" s="1502"/>
      <c r="I745" s="1502"/>
      <c r="J745" s="1502"/>
      <c r="K745" s="1502"/>
      <c r="L745" s="1502"/>
      <c r="M745" s="1502"/>
      <c r="N745" s="1502"/>
      <c r="O745" s="1503"/>
      <c r="P745" s="1502"/>
      <c r="Q745" s="1512"/>
      <c r="R745" s="1502"/>
      <c r="S745" s="1502"/>
      <c r="T745" s="1502"/>
      <c r="U745" s="1503"/>
      <c r="V745" s="972"/>
      <c r="W745" s="972"/>
      <c r="X745" s="972"/>
      <c r="Y745" s="972"/>
      <c r="Z745" s="972"/>
      <c r="AA745" s="972"/>
      <c r="AB745" s="972"/>
      <c r="AC745" s="972"/>
      <c r="AD745" s="972"/>
      <c r="AE745" s="969"/>
      <c r="AF745" s="969"/>
      <c r="AG745" s="969"/>
      <c r="AH745" s="952">
        <f t="shared" si="11"/>
        <v>0</v>
      </c>
    </row>
    <row r="746" spans="1:34" ht="16.149999999999999" customHeight="1">
      <c r="A746" s="1789"/>
      <c r="B746" s="1789"/>
      <c r="C746" s="1506" t="s">
        <v>3801</v>
      </c>
      <c r="D746" s="1512"/>
      <c r="E746" s="1512"/>
      <c r="F746" s="1502"/>
      <c r="G746" s="1502"/>
      <c r="H746" s="1502"/>
      <c r="I746" s="1502"/>
      <c r="J746" s="1502"/>
      <c r="K746" s="1502"/>
      <c r="L746" s="1502"/>
      <c r="M746" s="1502"/>
      <c r="N746" s="1502"/>
      <c r="O746" s="1503"/>
      <c r="P746" s="1502"/>
      <c r="Q746" s="1512"/>
      <c r="R746" s="1502"/>
      <c r="S746" s="1502"/>
      <c r="T746" s="1502"/>
      <c r="U746" s="1503"/>
      <c r="V746" s="972"/>
      <c r="W746" s="972"/>
      <c r="X746" s="972"/>
      <c r="Y746" s="972"/>
      <c r="Z746" s="972"/>
      <c r="AA746" s="972"/>
      <c r="AB746" s="972"/>
      <c r="AC746" s="972"/>
      <c r="AD746" s="972"/>
      <c r="AE746" s="969"/>
      <c r="AF746" s="969"/>
      <c r="AG746" s="969"/>
      <c r="AH746" s="952">
        <f t="shared" si="11"/>
        <v>0</v>
      </c>
    </row>
    <row r="747" spans="1:34" ht="16.149999999999999" customHeight="1">
      <c r="A747" s="1789"/>
      <c r="B747" s="1789"/>
      <c r="C747" s="1506" t="s">
        <v>3802</v>
      </c>
      <c r="D747" s="1512"/>
      <c r="E747" s="1512"/>
      <c r="F747" s="1502"/>
      <c r="G747" s="1502"/>
      <c r="H747" s="1502"/>
      <c r="I747" s="1502"/>
      <c r="J747" s="1502"/>
      <c r="K747" s="1502"/>
      <c r="L747" s="1502"/>
      <c r="M747" s="1502"/>
      <c r="N747" s="1502"/>
      <c r="O747" s="1503"/>
      <c r="P747" s="1502"/>
      <c r="Q747" s="1512"/>
      <c r="R747" s="1502"/>
      <c r="S747" s="1502"/>
      <c r="T747" s="1502"/>
      <c r="U747" s="1503"/>
      <c r="V747" s="972"/>
      <c r="W747" s="972"/>
      <c r="X747" s="972"/>
      <c r="Y747" s="972"/>
      <c r="Z747" s="972"/>
      <c r="AA747" s="972"/>
      <c r="AB747" s="972"/>
      <c r="AC747" s="972"/>
      <c r="AD747" s="972"/>
      <c r="AE747" s="969"/>
      <c r="AF747" s="969"/>
      <c r="AG747" s="969"/>
      <c r="AH747" s="952">
        <f t="shared" si="11"/>
        <v>0</v>
      </c>
    </row>
    <row r="748" spans="1:34" ht="16.149999999999999" customHeight="1">
      <c r="A748" s="1789"/>
      <c r="B748" s="1789"/>
      <c r="C748" s="1506" t="s">
        <v>4446</v>
      </c>
      <c r="D748" s="1512"/>
      <c r="E748" s="1512"/>
      <c r="F748" s="1502"/>
      <c r="G748" s="1502"/>
      <c r="H748" s="1502"/>
      <c r="I748" s="1502"/>
      <c r="J748" s="1502"/>
      <c r="K748" s="1502"/>
      <c r="L748" s="1502"/>
      <c r="M748" s="1502"/>
      <c r="N748" s="1502"/>
      <c r="O748" s="1503"/>
      <c r="P748" s="1502"/>
      <c r="Q748" s="1512"/>
      <c r="R748" s="1502"/>
      <c r="S748" s="1502"/>
      <c r="T748" s="1502"/>
      <c r="U748" s="1503"/>
      <c r="V748" s="972"/>
      <c r="W748" s="972"/>
      <c r="X748" s="972"/>
      <c r="Y748" s="972"/>
      <c r="Z748" s="972"/>
      <c r="AA748" s="972"/>
      <c r="AB748" s="972"/>
      <c r="AC748" s="972"/>
      <c r="AD748" s="972"/>
      <c r="AE748" s="969"/>
      <c r="AF748" s="969"/>
      <c r="AG748" s="969"/>
      <c r="AH748" s="952">
        <f t="shared" si="11"/>
        <v>0</v>
      </c>
    </row>
    <row r="749" spans="1:34" ht="16.149999999999999" customHeight="1">
      <c r="A749" s="1789"/>
      <c r="B749" s="1789"/>
      <c r="C749" s="1506" t="s">
        <v>4447</v>
      </c>
      <c r="D749" s="1512"/>
      <c r="E749" s="1512"/>
      <c r="F749" s="1502"/>
      <c r="G749" s="1502"/>
      <c r="H749" s="1502"/>
      <c r="I749" s="1502"/>
      <c r="J749" s="1502"/>
      <c r="K749" s="1502"/>
      <c r="L749" s="1502"/>
      <c r="M749" s="1502"/>
      <c r="N749" s="1502"/>
      <c r="O749" s="1503"/>
      <c r="P749" s="1502"/>
      <c r="Q749" s="1512"/>
      <c r="R749" s="1502"/>
      <c r="S749" s="1502"/>
      <c r="T749" s="1502"/>
      <c r="U749" s="1503"/>
      <c r="V749" s="972"/>
      <c r="W749" s="972"/>
      <c r="X749" s="972"/>
      <c r="Y749" s="972"/>
      <c r="Z749" s="972"/>
      <c r="AA749" s="972"/>
      <c r="AB749" s="972"/>
      <c r="AC749" s="972"/>
      <c r="AD749" s="972"/>
      <c r="AE749" s="969"/>
      <c r="AF749" s="969"/>
      <c r="AG749" s="969"/>
      <c r="AH749" s="952">
        <f t="shared" si="11"/>
        <v>0</v>
      </c>
    </row>
    <row r="750" spans="1:34" ht="16.149999999999999" customHeight="1">
      <c r="A750" s="1789"/>
      <c r="B750" s="1789"/>
      <c r="C750" s="1506" t="s">
        <v>4448</v>
      </c>
      <c r="D750" s="1512"/>
      <c r="E750" s="1512"/>
      <c r="F750" s="1502"/>
      <c r="G750" s="1502"/>
      <c r="H750" s="1502"/>
      <c r="I750" s="1502"/>
      <c r="J750" s="1502"/>
      <c r="K750" s="1502"/>
      <c r="L750" s="1502"/>
      <c r="M750" s="1502"/>
      <c r="N750" s="1502"/>
      <c r="O750" s="1503"/>
      <c r="P750" s="1502"/>
      <c r="Q750" s="1512"/>
      <c r="R750" s="1502"/>
      <c r="S750" s="1502"/>
      <c r="T750" s="1502"/>
      <c r="U750" s="1503"/>
      <c r="V750" s="972"/>
      <c r="W750" s="972"/>
      <c r="X750" s="972"/>
      <c r="Y750" s="972"/>
      <c r="Z750" s="972"/>
      <c r="AA750" s="972"/>
      <c r="AB750" s="972"/>
      <c r="AC750" s="972"/>
      <c r="AD750" s="972"/>
      <c r="AE750" s="969"/>
      <c r="AF750" s="969"/>
      <c r="AG750" s="969"/>
      <c r="AH750" s="952">
        <f t="shared" si="11"/>
        <v>0</v>
      </c>
    </row>
    <row r="751" spans="1:34" ht="16.149999999999999" customHeight="1">
      <c r="A751" s="1789"/>
      <c r="B751" s="1789"/>
      <c r="C751" s="1506" t="s">
        <v>4449</v>
      </c>
      <c r="D751" s="1512"/>
      <c r="E751" s="1512"/>
      <c r="F751" s="1502"/>
      <c r="G751" s="1502"/>
      <c r="H751" s="1502"/>
      <c r="I751" s="1502"/>
      <c r="J751" s="1502"/>
      <c r="K751" s="1502"/>
      <c r="L751" s="1502"/>
      <c r="M751" s="1502"/>
      <c r="N751" s="1502"/>
      <c r="O751" s="1503"/>
      <c r="P751" s="1502"/>
      <c r="Q751" s="1512"/>
      <c r="R751" s="1502"/>
      <c r="S751" s="1502"/>
      <c r="T751" s="1502"/>
      <c r="U751" s="1503"/>
      <c r="V751" s="972"/>
      <c r="W751" s="972"/>
      <c r="X751" s="972"/>
      <c r="Y751" s="972"/>
      <c r="Z751" s="972"/>
      <c r="AA751" s="972"/>
      <c r="AB751" s="972"/>
      <c r="AC751" s="972"/>
      <c r="AD751" s="972"/>
      <c r="AE751" s="969"/>
      <c r="AF751" s="969"/>
      <c r="AG751" s="969"/>
      <c r="AH751" s="952">
        <f t="shared" si="11"/>
        <v>0</v>
      </c>
    </row>
    <row r="752" spans="1:34" ht="16.149999999999999" customHeight="1">
      <c r="A752" s="1789"/>
      <c r="B752" s="1789"/>
      <c r="C752" s="1506" t="s">
        <v>4457</v>
      </c>
      <c r="D752" s="1512"/>
      <c r="E752" s="1512"/>
      <c r="F752" s="1502"/>
      <c r="G752" s="1502"/>
      <c r="H752" s="1502"/>
      <c r="I752" s="1502"/>
      <c r="J752" s="1502"/>
      <c r="K752" s="1502"/>
      <c r="L752" s="1502"/>
      <c r="M752" s="1502"/>
      <c r="N752" s="1502"/>
      <c r="O752" s="1503"/>
      <c r="P752" s="1502"/>
      <c r="Q752" s="1512"/>
      <c r="R752" s="1502"/>
      <c r="S752" s="1502"/>
      <c r="T752" s="1502"/>
      <c r="U752" s="1503"/>
      <c r="V752" s="972"/>
      <c r="W752" s="972"/>
      <c r="X752" s="972"/>
      <c r="Y752" s="972"/>
      <c r="Z752" s="972"/>
      <c r="AA752" s="972"/>
      <c r="AB752" s="972"/>
      <c r="AC752" s="972"/>
      <c r="AD752" s="972"/>
      <c r="AE752" s="969"/>
      <c r="AF752" s="969"/>
      <c r="AG752" s="969"/>
      <c r="AH752" s="952">
        <f t="shared" si="11"/>
        <v>0</v>
      </c>
    </row>
    <row r="753" spans="1:34" ht="16.149999999999999" customHeight="1">
      <c r="A753" s="1789"/>
      <c r="B753" s="1794"/>
      <c r="C753" s="1510" t="s">
        <v>4458</v>
      </c>
      <c r="D753" s="1512"/>
      <c r="E753" s="1512"/>
      <c r="F753" s="1502"/>
      <c r="G753" s="1502"/>
      <c r="H753" s="1502"/>
      <c r="I753" s="1502"/>
      <c r="J753" s="1502"/>
      <c r="K753" s="1502"/>
      <c r="L753" s="1502"/>
      <c r="M753" s="1502"/>
      <c r="N753" s="1502"/>
      <c r="O753" s="1503"/>
      <c r="P753" s="1502"/>
      <c r="Q753" s="1512"/>
      <c r="R753" s="1502"/>
      <c r="S753" s="1502"/>
      <c r="T753" s="1502"/>
      <c r="U753" s="1503"/>
      <c r="V753" s="972"/>
      <c r="W753" s="972"/>
      <c r="X753" s="972"/>
      <c r="Y753" s="972"/>
      <c r="Z753" s="972"/>
      <c r="AA753" s="972"/>
      <c r="AB753" s="972"/>
      <c r="AC753" s="972"/>
      <c r="AD753" s="972"/>
      <c r="AE753" s="969"/>
      <c r="AF753" s="969"/>
      <c r="AG753" s="969"/>
      <c r="AH753" s="952">
        <f t="shared" si="11"/>
        <v>0</v>
      </c>
    </row>
    <row r="754" spans="1:34" ht="16.149999999999999" customHeight="1">
      <c r="A754" s="1789"/>
      <c r="B754" s="1788" t="s">
        <v>209</v>
      </c>
      <c r="C754" s="1250" t="s">
        <v>4145</v>
      </c>
      <c r="D754" s="1512"/>
      <c r="E754" s="1512"/>
      <c r="F754" s="1502"/>
      <c r="G754" s="1502"/>
      <c r="H754" s="1502"/>
      <c r="I754" s="1502"/>
      <c r="J754" s="1502"/>
      <c r="K754" s="1502"/>
      <c r="L754" s="1502"/>
      <c r="M754" s="1502"/>
      <c r="N754" s="1502"/>
      <c r="O754" s="1503"/>
      <c r="P754" s="1502"/>
      <c r="Q754" s="1512"/>
      <c r="R754" s="1502"/>
      <c r="S754" s="1502"/>
      <c r="T754" s="1502"/>
      <c r="U754" s="1503"/>
      <c r="V754" s="972"/>
      <c r="W754" s="972"/>
      <c r="X754" s="972"/>
      <c r="Y754" s="972"/>
      <c r="Z754" s="972"/>
      <c r="AA754" s="972"/>
      <c r="AB754" s="972"/>
      <c r="AC754" s="972"/>
      <c r="AD754" s="972"/>
      <c r="AE754" s="969"/>
      <c r="AF754" s="969"/>
      <c r="AG754" s="969"/>
      <c r="AH754" s="952">
        <f t="shared" si="11"/>
        <v>0</v>
      </c>
    </row>
    <row r="755" spans="1:34" ht="16.149999999999999" customHeight="1">
      <c r="A755" s="1789"/>
      <c r="B755" s="1789"/>
      <c r="C755" s="1506" t="s">
        <v>3801</v>
      </c>
      <c r="D755" s="1512"/>
      <c r="E755" s="1512"/>
      <c r="F755" s="1502"/>
      <c r="G755" s="1502"/>
      <c r="H755" s="1502"/>
      <c r="I755" s="1502"/>
      <c r="J755" s="1502"/>
      <c r="K755" s="1502"/>
      <c r="L755" s="1502"/>
      <c r="M755" s="1502"/>
      <c r="N755" s="1502"/>
      <c r="O755" s="1503"/>
      <c r="P755" s="1502"/>
      <c r="Q755" s="1512"/>
      <c r="R755" s="1502"/>
      <c r="S755" s="1502"/>
      <c r="T755" s="1502"/>
      <c r="U755" s="1503"/>
      <c r="V755" s="972"/>
      <c r="W755" s="972"/>
      <c r="X755" s="972"/>
      <c r="Y755" s="972"/>
      <c r="Z755" s="972"/>
      <c r="AA755" s="972"/>
      <c r="AB755" s="972"/>
      <c r="AC755" s="972"/>
      <c r="AD755" s="972"/>
      <c r="AE755" s="969"/>
      <c r="AF755" s="969"/>
      <c r="AG755" s="969"/>
      <c r="AH755" s="952">
        <f t="shared" si="11"/>
        <v>0</v>
      </c>
    </row>
    <row r="756" spans="1:34" ht="16.149999999999999" customHeight="1">
      <c r="A756" s="1789"/>
      <c r="B756" s="1789"/>
      <c r="C756" s="1506" t="s">
        <v>3802</v>
      </c>
      <c r="D756" s="1512"/>
      <c r="E756" s="1512"/>
      <c r="F756" s="1502"/>
      <c r="G756" s="1502"/>
      <c r="H756" s="1502"/>
      <c r="I756" s="1502"/>
      <c r="J756" s="1502"/>
      <c r="K756" s="1502"/>
      <c r="L756" s="1502"/>
      <c r="M756" s="1502"/>
      <c r="N756" s="1502"/>
      <c r="O756" s="1503"/>
      <c r="P756" s="1502"/>
      <c r="Q756" s="1512"/>
      <c r="R756" s="1502"/>
      <c r="S756" s="1502"/>
      <c r="T756" s="1502"/>
      <c r="U756" s="1503"/>
      <c r="V756" s="972"/>
      <c r="W756" s="972"/>
      <c r="X756" s="972"/>
      <c r="Y756" s="972"/>
      <c r="Z756" s="972"/>
      <c r="AA756" s="972"/>
      <c r="AB756" s="972"/>
      <c r="AC756" s="972"/>
      <c r="AD756" s="972"/>
      <c r="AE756" s="969"/>
      <c r="AF756" s="969"/>
      <c r="AG756" s="969"/>
      <c r="AH756" s="952">
        <f t="shared" si="11"/>
        <v>0</v>
      </c>
    </row>
    <row r="757" spans="1:34" ht="16.149999999999999" customHeight="1">
      <c r="A757" s="1789"/>
      <c r="B757" s="1789"/>
      <c r="C757" s="1506" t="s">
        <v>4446</v>
      </c>
      <c r="D757" s="1512"/>
      <c r="E757" s="1512"/>
      <c r="F757" s="1502"/>
      <c r="G757" s="1502"/>
      <c r="H757" s="1502"/>
      <c r="I757" s="1502"/>
      <c r="J757" s="1502"/>
      <c r="K757" s="1502"/>
      <c r="L757" s="1502"/>
      <c r="M757" s="1502"/>
      <c r="N757" s="1502"/>
      <c r="O757" s="1503"/>
      <c r="P757" s="1502"/>
      <c r="Q757" s="1512"/>
      <c r="R757" s="1502"/>
      <c r="S757" s="1502"/>
      <c r="T757" s="1502"/>
      <c r="U757" s="1503"/>
      <c r="V757" s="972"/>
      <c r="W757" s="972"/>
      <c r="X757" s="972"/>
      <c r="Y757" s="972"/>
      <c r="Z757" s="972"/>
      <c r="AA757" s="972"/>
      <c r="AB757" s="972"/>
      <c r="AC757" s="972"/>
      <c r="AD757" s="972"/>
      <c r="AE757" s="969"/>
      <c r="AF757" s="969"/>
      <c r="AG757" s="969"/>
      <c r="AH757" s="952">
        <f t="shared" si="11"/>
        <v>0</v>
      </c>
    </row>
    <row r="758" spans="1:34" ht="16.149999999999999" customHeight="1">
      <c r="A758" s="1789"/>
      <c r="B758" s="1789"/>
      <c r="C758" s="1506" t="s">
        <v>4447</v>
      </c>
      <c r="D758" s="1512"/>
      <c r="E758" s="1512"/>
      <c r="F758" s="1502"/>
      <c r="G758" s="1502"/>
      <c r="H758" s="1502"/>
      <c r="I758" s="1502"/>
      <c r="J758" s="1502"/>
      <c r="K758" s="1502"/>
      <c r="L758" s="1502"/>
      <c r="M758" s="1502"/>
      <c r="N758" s="1502"/>
      <c r="O758" s="1503"/>
      <c r="P758" s="1502"/>
      <c r="Q758" s="1512"/>
      <c r="R758" s="1502"/>
      <c r="S758" s="1502"/>
      <c r="T758" s="1502"/>
      <c r="U758" s="1503"/>
      <c r="V758" s="972"/>
      <c r="W758" s="972"/>
      <c r="X758" s="972"/>
      <c r="Y758" s="972"/>
      <c r="Z758" s="972"/>
      <c r="AA758" s="972"/>
      <c r="AB758" s="972"/>
      <c r="AC758" s="972"/>
      <c r="AD758" s="972"/>
      <c r="AE758" s="969"/>
      <c r="AF758" s="969"/>
      <c r="AG758" s="969"/>
      <c r="AH758" s="952">
        <f t="shared" si="11"/>
        <v>0</v>
      </c>
    </row>
    <row r="759" spans="1:34" ht="16.149999999999999" customHeight="1">
      <c r="A759" s="1789"/>
      <c r="B759" s="1789"/>
      <c r="C759" s="1506" t="s">
        <v>4448</v>
      </c>
      <c r="D759" s="1512"/>
      <c r="E759" s="1512"/>
      <c r="F759" s="1502"/>
      <c r="G759" s="1502"/>
      <c r="H759" s="1502"/>
      <c r="I759" s="1502"/>
      <c r="J759" s="1502"/>
      <c r="K759" s="1502"/>
      <c r="L759" s="1502"/>
      <c r="M759" s="1502"/>
      <c r="N759" s="1502"/>
      <c r="O759" s="1503"/>
      <c r="P759" s="1502"/>
      <c r="Q759" s="1512"/>
      <c r="R759" s="1502"/>
      <c r="S759" s="1502"/>
      <c r="T759" s="1502"/>
      <c r="U759" s="1503"/>
      <c r="V759" s="972"/>
      <c r="W759" s="972"/>
      <c r="X759" s="972"/>
      <c r="Y759" s="972"/>
      <c r="Z759" s="972"/>
      <c r="AA759" s="972"/>
      <c r="AB759" s="972"/>
      <c r="AC759" s="972"/>
      <c r="AD759" s="972"/>
      <c r="AE759" s="969"/>
      <c r="AF759" s="969"/>
      <c r="AG759" s="969"/>
      <c r="AH759" s="952">
        <f t="shared" si="11"/>
        <v>0</v>
      </c>
    </row>
    <row r="760" spans="1:34" ht="16.149999999999999" customHeight="1">
      <c r="A760" s="1789"/>
      <c r="B760" s="1789"/>
      <c r="C760" s="1506" t="s">
        <v>4449</v>
      </c>
      <c r="D760" s="1512"/>
      <c r="E760" s="1512"/>
      <c r="F760" s="1502"/>
      <c r="G760" s="1502"/>
      <c r="H760" s="1502"/>
      <c r="I760" s="1502"/>
      <c r="J760" s="1502"/>
      <c r="K760" s="1502"/>
      <c r="L760" s="1502"/>
      <c r="M760" s="1502"/>
      <c r="N760" s="1502"/>
      <c r="O760" s="1503"/>
      <c r="P760" s="1502"/>
      <c r="Q760" s="1512"/>
      <c r="R760" s="1502"/>
      <c r="S760" s="1502"/>
      <c r="T760" s="1502"/>
      <c r="U760" s="1503"/>
      <c r="V760" s="972"/>
      <c r="W760" s="972"/>
      <c r="X760" s="972"/>
      <c r="Y760" s="972"/>
      <c r="Z760" s="972"/>
      <c r="AA760" s="972"/>
      <c r="AB760" s="972"/>
      <c r="AC760" s="972"/>
      <c r="AD760" s="972"/>
      <c r="AE760" s="969"/>
      <c r="AF760" s="969"/>
      <c r="AG760" s="969"/>
      <c r="AH760" s="952">
        <f t="shared" si="11"/>
        <v>0</v>
      </c>
    </row>
    <row r="761" spans="1:34" ht="16.149999999999999" customHeight="1">
      <c r="A761" s="1789"/>
      <c r="B761" s="1789"/>
      <c r="C761" s="1506" t="s">
        <v>4457</v>
      </c>
      <c r="D761" s="1512"/>
      <c r="E761" s="1512"/>
      <c r="F761" s="1502"/>
      <c r="G761" s="1502"/>
      <c r="H761" s="1502"/>
      <c r="I761" s="1502"/>
      <c r="J761" s="1502"/>
      <c r="K761" s="1502"/>
      <c r="L761" s="1502"/>
      <c r="M761" s="1502"/>
      <c r="N761" s="1502"/>
      <c r="O761" s="1503"/>
      <c r="P761" s="1502"/>
      <c r="Q761" s="1512"/>
      <c r="R761" s="1502"/>
      <c r="S761" s="1502"/>
      <c r="T761" s="1502"/>
      <c r="U761" s="1503"/>
      <c r="V761" s="972"/>
      <c r="W761" s="972"/>
      <c r="X761" s="972"/>
      <c r="Y761" s="972"/>
      <c r="Z761" s="972"/>
      <c r="AA761" s="972"/>
      <c r="AB761" s="972"/>
      <c r="AC761" s="972"/>
      <c r="AD761" s="972"/>
      <c r="AE761" s="969"/>
      <c r="AF761" s="969"/>
      <c r="AG761" s="969"/>
      <c r="AH761" s="952">
        <f t="shared" si="11"/>
        <v>0</v>
      </c>
    </row>
    <row r="762" spans="1:34" ht="16.149999999999999" customHeight="1">
      <c r="A762" s="1789"/>
      <c r="B762" s="1794"/>
      <c r="C762" s="1510" t="s">
        <v>4458</v>
      </c>
      <c r="D762" s="1512"/>
      <c r="E762" s="1512"/>
      <c r="F762" s="1502"/>
      <c r="G762" s="1502"/>
      <c r="H762" s="1502"/>
      <c r="I762" s="1502"/>
      <c r="J762" s="1502"/>
      <c r="K762" s="1502"/>
      <c r="L762" s="1502"/>
      <c r="M762" s="1502"/>
      <c r="N762" s="1502"/>
      <c r="O762" s="1503"/>
      <c r="P762" s="1502"/>
      <c r="Q762" s="1512"/>
      <c r="R762" s="1502"/>
      <c r="S762" s="1502"/>
      <c r="T762" s="1502"/>
      <c r="U762" s="1503"/>
      <c r="V762" s="972"/>
      <c r="W762" s="972"/>
      <c r="X762" s="972"/>
      <c r="Y762" s="972"/>
      <c r="Z762" s="972"/>
      <c r="AA762" s="972"/>
      <c r="AB762" s="972"/>
      <c r="AC762" s="972"/>
      <c r="AD762" s="972"/>
      <c r="AE762" s="969"/>
      <c r="AF762" s="969"/>
      <c r="AG762" s="969"/>
      <c r="AH762" s="952">
        <f t="shared" si="11"/>
        <v>0</v>
      </c>
    </row>
    <row r="763" spans="1:34" ht="16.149999999999999" customHeight="1">
      <c r="A763" s="1789"/>
      <c r="B763" s="1788" t="s">
        <v>4779</v>
      </c>
      <c r="C763" s="1250" t="s">
        <v>4145</v>
      </c>
      <c r="D763" s="1512"/>
      <c r="E763" s="1512"/>
      <c r="F763" s="1502"/>
      <c r="G763" s="1502"/>
      <c r="H763" s="1502"/>
      <c r="I763" s="1502"/>
      <c r="J763" s="1502"/>
      <c r="K763" s="1502"/>
      <c r="L763" s="1502"/>
      <c r="M763" s="1502"/>
      <c r="N763" s="1502"/>
      <c r="O763" s="1503"/>
      <c r="P763" s="1502"/>
      <c r="Q763" s="1512"/>
      <c r="R763" s="1502"/>
      <c r="S763" s="1502"/>
      <c r="T763" s="1502"/>
      <c r="U763" s="1503"/>
      <c r="V763" s="972"/>
      <c r="W763" s="972"/>
      <c r="X763" s="972"/>
      <c r="Y763" s="972"/>
      <c r="Z763" s="972"/>
      <c r="AA763" s="972"/>
      <c r="AB763" s="972"/>
      <c r="AC763" s="972"/>
      <c r="AD763" s="972"/>
      <c r="AE763" s="969"/>
      <c r="AF763" s="969"/>
      <c r="AG763" s="969"/>
      <c r="AH763" s="952">
        <f t="shared" si="11"/>
        <v>0</v>
      </c>
    </row>
    <row r="764" spans="1:34" ht="16.149999999999999" customHeight="1">
      <c r="A764" s="1789"/>
      <c r="B764" s="1789"/>
      <c r="C764" s="1506" t="s">
        <v>3801</v>
      </c>
      <c r="D764" s="1512"/>
      <c r="E764" s="1512"/>
      <c r="F764" s="1502"/>
      <c r="G764" s="1502"/>
      <c r="H764" s="1502"/>
      <c r="I764" s="1502"/>
      <c r="J764" s="1502"/>
      <c r="K764" s="1502"/>
      <c r="L764" s="1502"/>
      <c r="M764" s="1502"/>
      <c r="N764" s="1502"/>
      <c r="O764" s="1503"/>
      <c r="P764" s="1502"/>
      <c r="Q764" s="1512"/>
      <c r="R764" s="1502"/>
      <c r="S764" s="1502"/>
      <c r="T764" s="1502"/>
      <c r="U764" s="1503"/>
      <c r="V764" s="972"/>
      <c r="W764" s="972"/>
      <c r="X764" s="972"/>
      <c r="Y764" s="972"/>
      <c r="Z764" s="972"/>
      <c r="AA764" s="972"/>
      <c r="AB764" s="972"/>
      <c r="AC764" s="972"/>
      <c r="AD764" s="972"/>
      <c r="AE764" s="969"/>
      <c r="AF764" s="969"/>
      <c r="AG764" s="969"/>
      <c r="AH764" s="952">
        <f t="shared" si="11"/>
        <v>0</v>
      </c>
    </row>
    <row r="765" spans="1:34" ht="16.149999999999999" customHeight="1">
      <c r="A765" s="1789"/>
      <c r="B765" s="1789"/>
      <c r="C765" s="1506" t="s">
        <v>3802</v>
      </c>
      <c r="D765" s="1512"/>
      <c r="E765" s="1512"/>
      <c r="F765" s="1502"/>
      <c r="G765" s="1502"/>
      <c r="H765" s="1502"/>
      <c r="I765" s="1502"/>
      <c r="J765" s="1502"/>
      <c r="K765" s="1502"/>
      <c r="L765" s="1502"/>
      <c r="M765" s="1502"/>
      <c r="N765" s="1502"/>
      <c r="O765" s="1503"/>
      <c r="P765" s="1502"/>
      <c r="Q765" s="1512"/>
      <c r="R765" s="1502"/>
      <c r="S765" s="1502"/>
      <c r="T765" s="1502"/>
      <c r="U765" s="1503"/>
      <c r="V765" s="972"/>
      <c r="W765" s="972"/>
      <c r="X765" s="972"/>
      <c r="Y765" s="972"/>
      <c r="Z765" s="972"/>
      <c r="AA765" s="972"/>
      <c r="AB765" s="972"/>
      <c r="AC765" s="972"/>
      <c r="AD765" s="972"/>
      <c r="AE765" s="969"/>
      <c r="AF765" s="969"/>
      <c r="AG765" s="969"/>
      <c r="AH765" s="952">
        <f t="shared" si="11"/>
        <v>0</v>
      </c>
    </row>
    <row r="766" spans="1:34" ht="16.149999999999999" customHeight="1">
      <c r="A766" s="1789"/>
      <c r="B766" s="1789"/>
      <c r="C766" s="1506" t="s">
        <v>4446</v>
      </c>
      <c r="D766" s="1512"/>
      <c r="E766" s="1512"/>
      <c r="F766" s="1502"/>
      <c r="G766" s="1502"/>
      <c r="H766" s="1502"/>
      <c r="I766" s="1502"/>
      <c r="J766" s="1502"/>
      <c r="K766" s="1502"/>
      <c r="L766" s="1502"/>
      <c r="M766" s="1502"/>
      <c r="N766" s="1502"/>
      <c r="O766" s="1503"/>
      <c r="P766" s="1502"/>
      <c r="Q766" s="1512"/>
      <c r="R766" s="1502"/>
      <c r="S766" s="1502"/>
      <c r="T766" s="1502"/>
      <c r="U766" s="1503"/>
      <c r="V766" s="972"/>
      <c r="W766" s="972"/>
      <c r="X766" s="972"/>
      <c r="Y766" s="972"/>
      <c r="Z766" s="972"/>
      <c r="AA766" s="972"/>
      <c r="AB766" s="972"/>
      <c r="AC766" s="972"/>
      <c r="AD766" s="972"/>
      <c r="AE766" s="969"/>
      <c r="AF766" s="969"/>
      <c r="AG766" s="969"/>
      <c r="AH766" s="952">
        <f t="shared" si="11"/>
        <v>0</v>
      </c>
    </row>
    <row r="767" spans="1:34" ht="16.149999999999999" customHeight="1">
      <c r="A767" s="1789"/>
      <c r="B767" s="1789"/>
      <c r="C767" s="1506" t="s">
        <v>4447</v>
      </c>
      <c r="D767" s="1512"/>
      <c r="E767" s="1512"/>
      <c r="F767" s="1502"/>
      <c r="G767" s="1502"/>
      <c r="H767" s="1502"/>
      <c r="I767" s="1502"/>
      <c r="J767" s="1502"/>
      <c r="K767" s="1502"/>
      <c r="L767" s="1502"/>
      <c r="M767" s="1502"/>
      <c r="N767" s="1502"/>
      <c r="O767" s="1503"/>
      <c r="P767" s="1502"/>
      <c r="Q767" s="1512"/>
      <c r="R767" s="1502"/>
      <c r="S767" s="1502"/>
      <c r="T767" s="1502"/>
      <c r="U767" s="1503"/>
      <c r="V767" s="972"/>
      <c r="W767" s="972"/>
      <c r="X767" s="972"/>
      <c r="Y767" s="972"/>
      <c r="Z767" s="972"/>
      <c r="AA767" s="972"/>
      <c r="AB767" s="972"/>
      <c r="AC767" s="972"/>
      <c r="AD767" s="972"/>
      <c r="AE767" s="969"/>
      <c r="AF767" s="969"/>
      <c r="AG767" s="969"/>
      <c r="AH767" s="952">
        <f t="shared" si="11"/>
        <v>0</v>
      </c>
    </row>
    <row r="768" spans="1:34" ht="16.149999999999999" customHeight="1">
      <c r="A768" s="1789"/>
      <c r="B768" s="1789"/>
      <c r="C768" s="1506" t="s">
        <v>4448</v>
      </c>
      <c r="D768" s="1512"/>
      <c r="E768" s="1512"/>
      <c r="F768" s="1502"/>
      <c r="G768" s="1502"/>
      <c r="H768" s="1502"/>
      <c r="I768" s="1502"/>
      <c r="J768" s="1502"/>
      <c r="K768" s="1502"/>
      <c r="L768" s="1502"/>
      <c r="M768" s="1502"/>
      <c r="N768" s="1502"/>
      <c r="O768" s="1503"/>
      <c r="P768" s="1502"/>
      <c r="Q768" s="1512"/>
      <c r="R768" s="1502"/>
      <c r="S768" s="1502"/>
      <c r="T768" s="1502"/>
      <c r="U768" s="1503"/>
      <c r="V768" s="972"/>
      <c r="W768" s="972"/>
      <c r="X768" s="972"/>
      <c r="Y768" s="972"/>
      <c r="Z768" s="972"/>
      <c r="AA768" s="972"/>
      <c r="AB768" s="972"/>
      <c r="AC768" s="972"/>
      <c r="AD768" s="972"/>
      <c r="AE768" s="969"/>
      <c r="AF768" s="969"/>
      <c r="AG768" s="969"/>
      <c r="AH768" s="952">
        <f t="shared" si="11"/>
        <v>0</v>
      </c>
    </row>
    <row r="769" spans="1:34" ht="16.149999999999999" customHeight="1">
      <c r="A769" s="1789"/>
      <c r="B769" s="1789"/>
      <c r="C769" s="1506" t="s">
        <v>4449</v>
      </c>
      <c r="D769" s="1512"/>
      <c r="E769" s="1512"/>
      <c r="F769" s="1502"/>
      <c r="G769" s="1502"/>
      <c r="H769" s="1502"/>
      <c r="I769" s="1502"/>
      <c r="J769" s="1502"/>
      <c r="K769" s="1502"/>
      <c r="L769" s="1502"/>
      <c r="M769" s="1502"/>
      <c r="N769" s="1502"/>
      <c r="O769" s="1503"/>
      <c r="P769" s="1502"/>
      <c r="Q769" s="1512"/>
      <c r="R769" s="1502"/>
      <c r="S769" s="1502"/>
      <c r="T769" s="1502"/>
      <c r="U769" s="1503"/>
      <c r="V769" s="972"/>
      <c r="W769" s="972"/>
      <c r="X769" s="972"/>
      <c r="Y769" s="972"/>
      <c r="Z769" s="972"/>
      <c r="AA769" s="972"/>
      <c r="AB769" s="972"/>
      <c r="AC769" s="972"/>
      <c r="AD769" s="972"/>
      <c r="AE769" s="969"/>
      <c r="AF769" s="969"/>
      <c r="AG769" s="969"/>
      <c r="AH769" s="952">
        <f t="shared" si="11"/>
        <v>0</v>
      </c>
    </row>
    <row r="770" spans="1:34" ht="16.149999999999999" customHeight="1">
      <c r="A770" s="1789"/>
      <c r="B770" s="1789"/>
      <c r="C770" s="1506" t="s">
        <v>4457</v>
      </c>
      <c r="D770" s="1512"/>
      <c r="E770" s="1512"/>
      <c r="F770" s="1502"/>
      <c r="G770" s="1502"/>
      <c r="H770" s="1502"/>
      <c r="I770" s="1502"/>
      <c r="J770" s="1502"/>
      <c r="K770" s="1502"/>
      <c r="L770" s="1502"/>
      <c r="M770" s="1502"/>
      <c r="N770" s="1502"/>
      <c r="O770" s="1503"/>
      <c r="P770" s="1502"/>
      <c r="Q770" s="1512"/>
      <c r="R770" s="1502"/>
      <c r="S770" s="1502"/>
      <c r="T770" s="1502"/>
      <c r="U770" s="1503"/>
      <c r="V770" s="972"/>
      <c r="W770" s="972"/>
      <c r="X770" s="972"/>
      <c r="Y770" s="972"/>
      <c r="Z770" s="972"/>
      <c r="AA770" s="972"/>
      <c r="AB770" s="972"/>
      <c r="AC770" s="972"/>
      <c r="AD770" s="972"/>
      <c r="AE770" s="969"/>
      <c r="AF770" s="969"/>
      <c r="AG770" s="969"/>
      <c r="AH770" s="952">
        <f t="shared" si="11"/>
        <v>0</v>
      </c>
    </row>
    <row r="771" spans="1:34" ht="16.149999999999999" customHeight="1">
      <c r="A771" s="1789"/>
      <c r="B771" s="1794"/>
      <c r="C771" s="1510" t="s">
        <v>4458</v>
      </c>
      <c r="D771" s="1512"/>
      <c r="E771" s="1512"/>
      <c r="F771" s="1502"/>
      <c r="G771" s="1502"/>
      <c r="H771" s="1502"/>
      <c r="I771" s="1502"/>
      <c r="J771" s="1502"/>
      <c r="K771" s="1502"/>
      <c r="L771" s="1502"/>
      <c r="M771" s="1502"/>
      <c r="N771" s="1502"/>
      <c r="O771" s="1503"/>
      <c r="P771" s="1502"/>
      <c r="Q771" s="1512"/>
      <c r="R771" s="1502"/>
      <c r="S771" s="1502"/>
      <c r="T771" s="1502"/>
      <c r="U771" s="1503"/>
      <c r="V771" s="972"/>
      <c r="W771" s="972"/>
      <c r="X771" s="972"/>
      <c r="Y771" s="972"/>
      <c r="Z771" s="972"/>
      <c r="AA771" s="972"/>
      <c r="AB771" s="972"/>
      <c r="AC771" s="972"/>
      <c r="AD771" s="972"/>
      <c r="AE771" s="969"/>
      <c r="AF771" s="969"/>
      <c r="AG771" s="969"/>
      <c r="AH771" s="952">
        <f t="shared" ref="AH771:AH834" si="12">COUNTA(D771:AG771)</f>
        <v>0</v>
      </c>
    </row>
    <row r="772" spans="1:34">
      <c r="A772" s="1789"/>
      <c r="B772" s="1788" t="s">
        <v>3729</v>
      </c>
      <c r="C772" s="1250" t="s">
        <v>4145</v>
      </c>
      <c r="D772" s="1512"/>
      <c r="E772" s="1512"/>
      <c r="F772" s="1502"/>
      <c r="G772" s="1502"/>
      <c r="H772" s="1502"/>
      <c r="I772" s="1502"/>
      <c r="J772" s="1502"/>
      <c r="K772" s="1502"/>
      <c r="L772" s="1502"/>
      <c r="M772" s="1502"/>
      <c r="N772" s="1502"/>
      <c r="O772" s="1503"/>
      <c r="P772" s="1502"/>
      <c r="Q772" s="1512"/>
      <c r="R772" s="1502"/>
      <c r="S772" s="1502"/>
      <c r="T772" s="1502"/>
      <c r="U772" s="1503"/>
      <c r="V772" s="972"/>
      <c r="W772" s="972"/>
      <c r="X772" s="972"/>
      <c r="Y772" s="972"/>
      <c r="Z772" s="972"/>
      <c r="AA772" s="972"/>
      <c r="AB772" s="972"/>
      <c r="AC772" s="972"/>
      <c r="AD772" s="972"/>
      <c r="AE772" s="969"/>
      <c r="AF772" s="969"/>
      <c r="AG772" s="969"/>
      <c r="AH772" s="952">
        <f t="shared" si="12"/>
        <v>0</v>
      </c>
    </row>
    <row r="773" spans="1:34">
      <c r="A773" s="1548"/>
      <c r="B773" s="1789"/>
      <c r="C773" s="1506" t="s">
        <v>3801</v>
      </c>
      <c r="D773" s="1512"/>
      <c r="E773" s="1512"/>
      <c r="F773" s="1502"/>
      <c r="G773" s="1502"/>
      <c r="H773" s="1502"/>
      <c r="I773" s="1502"/>
      <c r="J773" s="1502"/>
      <c r="K773" s="1502"/>
      <c r="L773" s="1502"/>
      <c r="M773" s="1502"/>
      <c r="N773" s="1502"/>
      <c r="O773" s="1503"/>
      <c r="P773" s="1502"/>
      <c r="Q773" s="1512"/>
      <c r="R773" s="1502"/>
      <c r="S773" s="1502"/>
      <c r="T773" s="1502"/>
      <c r="U773" s="1503"/>
      <c r="V773" s="972"/>
      <c r="W773" s="972"/>
      <c r="X773" s="972"/>
      <c r="Y773" s="972"/>
      <c r="Z773" s="972"/>
      <c r="AA773" s="972"/>
      <c r="AB773" s="972"/>
      <c r="AC773" s="972"/>
      <c r="AD773" s="972"/>
      <c r="AE773" s="969"/>
      <c r="AF773" s="969"/>
      <c r="AG773" s="969"/>
      <c r="AH773" s="952">
        <f t="shared" si="12"/>
        <v>0</v>
      </c>
    </row>
    <row r="774" spans="1:34">
      <c r="A774" s="1548"/>
      <c r="B774" s="1789"/>
      <c r="C774" s="1506" t="s">
        <v>3802</v>
      </c>
      <c r="D774" s="1512"/>
      <c r="E774" s="1512"/>
      <c r="F774" s="1502"/>
      <c r="G774" s="1502"/>
      <c r="H774" s="1502"/>
      <c r="I774" s="1502"/>
      <c r="J774" s="1502"/>
      <c r="K774" s="1502"/>
      <c r="L774" s="1502"/>
      <c r="M774" s="1502"/>
      <c r="N774" s="1502"/>
      <c r="O774" s="1503"/>
      <c r="P774" s="1502"/>
      <c r="Q774" s="1512"/>
      <c r="R774" s="1502"/>
      <c r="S774" s="1502"/>
      <c r="T774" s="1502"/>
      <c r="U774" s="1503"/>
      <c r="V774" s="972"/>
      <c r="W774" s="972"/>
      <c r="X774" s="972"/>
      <c r="Y774" s="972"/>
      <c r="Z774" s="972"/>
      <c r="AA774" s="972"/>
      <c r="AB774" s="972"/>
      <c r="AC774" s="972"/>
      <c r="AD774" s="972"/>
      <c r="AE774" s="969"/>
      <c r="AF774" s="969"/>
      <c r="AG774" s="969"/>
      <c r="AH774" s="952">
        <f t="shared" si="12"/>
        <v>0</v>
      </c>
    </row>
    <row r="775" spans="1:34">
      <c r="A775" s="1548"/>
      <c r="B775" s="1789"/>
      <c r="C775" s="1506" t="s">
        <v>4446</v>
      </c>
      <c r="D775" s="1512"/>
      <c r="E775" s="1512"/>
      <c r="F775" s="1502"/>
      <c r="G775" s="1502"/>
      <c r="H775" s="1502"/>
      <c r="I775" s="1502"/>
      <c r="J775" s="1502"/>
      <c r="K775" s="1502"/>
      <c r="L775" s="1502"/>
      <c r="M775" s="1502"/>
      <c r="N775" s="1502"/>
      <c r="O775" s="1503"/>
      <c r="P775" s="1502"/>
      <c r="Q775" s="1512"/>
      <c r="R775" s="1502"/>
      <c r="S775" s="1502"/>
      <c r="T775" s="1502"/>
      <c r="U775" s="1503"/>
      <c r="V775" s="972"/>
      <c r="W775" s="972"/>
      <c r="X775" s="972"/>
      <c r="Y775" s="972"/>
      <c r="Z775" s="972"/>
      <c r="AA775" s="972"/>
      <c r="AB775" s="972"/>
      <c r="AC775" s="972"/>
      <c r="AD775" s="972"/>
      <c r="AE775" s="969"/>
      <c r="AF775" s="969"/>
      <c r="AG775" s="969"/>
      <c r="AH775" s="952">
        <f t="shared" si="12"/>
        <v>0</v>
      </c>
    </row>
    <row r="776" spans="1:34">
      <c r="A776" s="1548"/>
      <c r="B776" s="1789"/>
      <c r="C776" s="1506" t="s">
        <v>4447</v>
      </c>
      <c r="D776" s="1512"/>
      <c r="E776" s="1512"/>
      <c r="F776" s="1502"/>
      <c r="G776" s="1502"/>
      <c r="H776" s="1502"/>
      <c r="I776" s="1502"/>
      <c r="J776" s="1502"/>
      <c r="K776" s="1502"/>
      <c r="L776" s="1502"/>
      <c r="M776" s="1502"/>
      <c r="N776" s="1502"/>
      <c r="O776" s="1503"/>
      <c r="P776" s="1502"/>
      <c r="Q776" s="1512"/>
      <c r="R776" s="1502"/>
      <c r="S776" s="1502"/>
      <c r="T776" s="1502"/>
      <c r="U776" s="1503"/>
      <c r="V776" s="972"/>
      <c r="W776" s="972"/>
      <c r="X776" s="972"/>
      <c r="Y776" s="972"/>
      <c r="Z776" s="972"/>
      <c r="AA776" s="972"/>
      <c r="AB776" s="972"/>
      <c r="AC776" s="972"/>
      <c r="AD776" s="972"/>
      <c r="AE776" s="969"/>
      <c r="AF776" s="969"/>
      <c r="AG776" s="969"/>
      <c r="AH776" s="952">
        <f t="shared" si="12"/>
        <v>0</v>
      </c>
    </row>
    <row r="777" spans="1:34">
      <c r="A777" s="1548"/>
      <c r="B777" s="1789"/>
      <c r="C777" s="1506" t="s">
        <v>4448</v>
      </c>
      <c r="D777" s="1512"/>
      <c r="E777" s="1512"/>
      <c r="F777" s="1502"/>
      <c r="G777" s="1502"/>
      <c r="H777" s="1502"/>
      <c r="I777" s="1502"/>
      <c r="J777" s="1502"/>
      <c r="K777" s="1502"/>
      <c r="L777" s="1502"/>
      <c r="M777" s="1502"/>
      <c r="N777" s="1502"/>
      <c r="O777" s="1503"/>
      <c r="P777" s="1502"/>
      <c r="Q777" s="1512"/>
      <c r="R777" s="1502"/>
      <c r="S777" s="1502"/>
      <c r="T777" s="1502"/>
      <c r="U777" s="1503"/>
      <c r="V777" s="972"/>
      <c r="W777" s="972"/>
      <c r="X777" s="972"/>
      <c r="Y777" s="972"/>
      <c r="Z777" s="972"/>
      <c r="AA777" s="972"/>
      <c r="AB777" s="972"/>
      <c r="AC777" s="972"/>
      <c r="AD777" s="972"/>
      <c r="AE777" s="969"/>
      <c r="AF777" s="969"/>
      <c r="AG777" s="969"/>
      <c r="AH777" s="952">
        <f t="shared" si="12"/>
        <v>0</v>
      </c>
    </row>
    <row r="778" spans="1:34">
      <c r="A778" s="1548"/>
      <c r="B778" s="1789"/>
      <c r="C778" s="1506" t="s">
        <v>4449</v>
      </c>
      <c r="D778" s="1512"/>
      <c r="E778" s="1512"/>
      <c r="F778" s="1502"/>
      <c r="G778" s="1502"/>
      <c r="H778" s="1502"/>
      <c r="I778" s="1502"/>
      <c r="J778" s="1502"/>
      <c r="K778" s="1502"/>
      <c r="L778" s="1502"/>
      <c r="M778" s="1502"/>
      <c r="N778" s="1502"/>
      <c r="O778" s="1503"/>
      <c r="P778" s="1502"/>
      <c r="Q778" s="1512"/>
      <c r="R778" s="1502"/>
      <c r="S778" s="1502"/>
      <c r="T778" s="1502"/>
      <c r="U778" s="1503"/>
      <c r="V778" s="972"/>
      <c r="W778" s="972"/>
      <c r="X778" s="972"/>
      <c r="Y778" s="972"/>
      <c r="Z778" s="972"/>
      <c r="AA778" s="972"/>
      <c r="AB778" s="972"/>
      <c r="AC778" s="972"/>
      <c r="AD778" s="972"/>
      <c r="AE778" s="969"/>
      <c r="AF778" s="969"/>
      <c r="AG778" s="969"/>
      <c r="AH778" s="952">
        <f t="shared" si="12"/>
        <v>0</v>
      </c>
    </row>
    <row r="779" spans="1:34">
      <c r="A779" s="1548"/>
      <c r="B779" s="1789"/>
      <c r="C779" s="1506" t="s">
        <v>4457</v>
      </c>
      <c r="D779" s="1512"/>
      <c r="E779" s="1512"/>
      <c r="F779" s="1502"/>
      <c r="G779" s="1502"/>
      <c r="H779" s="1502"/>
      <c r="I779" s="1502"/>
      <c r="J779" s="1502"/>
      <c r="K779" s="1502"/>
      <c r="L779" s="1502"/>
      <c r="M779" s="1502"/>
      <c r="N779" s="1502"/>
      <c r="O779" s="1503"/>
      <c r="P779" s="1502"/>
      <c r="Q779" s="1512"/>
      <c r="R779" s="1502"/>
      <c r="S779" s="1502"/>
      <c r="T779" s="1502"/>
      <c r="U779" s="1503"/>
      <c r="V779" s="972"/>
      <c r="W779" s="972"/>
      <c r="X779" s="972"/>
      <c r="Y779" s="972"/>
      <c r="Z779" s="972"/>
      <c r="AA779" s="972"/>
      <c r="AB779" s="972"/>
      <c r="AC779" s="972"/>
      <c r="AD779" s="972"/>
      <c r="AE779" s="969"/>
      <c r="AF779" s="969"/>
      <c r="AG779" s="969"/>
      <c r="AH779" s="952">
        <f t="shared" si="12"/>
        <v>0</v>
      </c>
    </row>
    <row r="780" spans="1:34">
      <c r="A780" s="1548"/>
      <c r="B780" s="1794"/>
      <c r="C780" s="1510" t="s">
        <v>4458</v>
      </c>
      <c r="D780" s="1512"/>
      <c r="E780" s="1512"/>
      <c r="F780" s="1502"/>
      <c r="G780" s="1502"/>
      <c r="H780" s="1502"/>
      <c r="I780" s="1502"/>
      <c r="J780" s="1502"/>
      <c r="K780" s="1502"/>
      <c r="L780" s="1502"/>
      <c r="M780" s="1502"/>
      <c r="N780" s="1502"/>
      <c r="O780" s="1503"/>
      <c r="P780" s="1502"/>
      <c r="Q780" s="1512"/>
      <c r="R780" s="1502"/>
      <c r="S780" s="1502"/>
      <c r="T780" s="1502"/>
      <c r="U780" s="1503"/>
      <c r="V780" s="972"/>
      <c r="W780" s="972"/>
      <c r="X780" s="972"/>
      <c r="Y780" s="972"/>
      <c r="Z780" s="972"/>
      <c r="AA780" s="972"/>
      <c r="AB780" s="972"/>
      <c r="AC780" s="972"/>
      <c r="AD780" s="972"/>
      <c r="AE780" s="969"/>
      <c r="AF780" s="969"/>
      <c r="AG780" s="969"/>
      <c r="AH780" s="952">
        <f t="shared" si="12"/>
        <v>0</v>
      </c>
    </row>
    <row r="781" spans="1:34">
      <c r="A781" s="1700" t="s">
        <v>9</v>
      </c>
      <c r="B781" s="1788" t="s">
        <v>127</v>
      </c>
      <c r="C781" s="1250" t="s">
        <v>4145</v>
      </c>
      <c r="D781" s="1512"/>
      <c r="E781" s="1512"/>
      <c r="F781" s="1502"/>
      <c r="G781" s="1502"/>
      <c r="H781" s="1502"/>
      <c r="I781" s="1502"/>
      <c r="J781" s="1502"/>
      <c r="K781" s="1502"/>
      <c r="L781" s="1502"/>
      <c r="M781" s="1502"/>
      <c r="N781" s="1502"/>
      <c r="O781" s="1503"/>
      <c r="P781" s="1502"/>
      <c r="Q781" s="1512"/>
      <c r="R781" s="1502"/>
      <c r="S781" s="1502"/>
      <c r="T781" s="1502"/>
      <c r="U781" s="1503"/>
      <c r="V781" s="972"/>
      <c r="W781" s="972"/>
      <c r="X781" s="972"/>
      <c r="Y781" s="972"/>
      <c r="Z781" s="972"/>
      <c r="AA781" s="972"/>
      <c r="AB781" s="972"/>
      <c r="AC781" s="972"/>
      <c r="AD781" s="972"/>
      <c r="AE781" s="969"/>
      <c r="AF781" s="969"/>
      <c r="AG781" s="969"/>
      <c r="AH781" s="952">
        <f t="shared" si="12"/>
        <v>0</v>
      </c>
    </row>
    <row r="782" spans="1:34">
      <c r="A782" s="1700"/>
      <c r="B782" s="1789"/>
      <c r="C782" s="1506" t="s">
        <v>3801</v>
      </c>
      <c r="D782" s="1512"/>
      <c r="E782" s="1512"/>
      <c r="F782" s="1502"/>
      <c r="G782" s="1502"/>
      <c r="H782" s="1502"/>
      <c r="I782" s="1502"/>
      <c r="J782" s="1502"/>
      <c r="K782" s="1502"/>
      <c r="L782" s="1502"/>
      <c r="M782" s="1502"/>
      <c r="N782" s="1502"/>
      <c r="O782" s="1503"/>
      <c r="P782" s="1502"/>
      <c r="Q782" s="1512"/>
      <c r="R782" s="1502"/>
      <c r="S782" s="1502"/>
      <c r="T782" s="1502"/>
      <c r="U782" s="1503"/>
      <c r="V782" s="972"/>
      <c r="W782" s="972"/>
      <c r="X782" s="972"/>
      <c r="Y782" s="972"/>
      <c r="Z782" s="972"/>
      <c r="AA782" s="972"/>
      <c r="AB782" s="972"/>
      <c r="AC782" s="972"/>
      <c r="AD782" s="972"/>
      <c r="AE782" s="969"/>
      <c r="AF782" s="969"/>
      <c r="AG782" s="969"/>
      <c r="AH782" s="952">
        <f t="shared" si="12"/>
        <v>0</v>
      </c>
    </row>
    <row r="783" spans="1:34">
      <c r="A783" s="1700"/>
      <c r="B783" s="1789"/>
      <c r="C783" s="1506" t="s">
        <v>3802</v>
      </c>
      <c r="D783" s="1512"/>
      <c r="E783" s="1512"/>
      <c r="F783" s="1502"/>
      <c r="G783" s="1502"/>
      <c r="H783" s="1502"/>
      <c r="I783" s="1502"/>
      <c r="J783" s="1502"/>
      <c r="K783" s="1502"/>
      <c r="L783" s="1502"/>
      <c r="M783" s="1502"/>
      <c r="N783" s="1502"/>
      <c r="O783" s="1503"/>
      <c r="P783" s="1502"/>
      <c r="Q783" s="1512"/>
      <c r="R783" s="1502"/>
      <c r="S783" s="1502"/>
      <c r="T783" s="1502"/>
      <c r="U783" s="1503"/>
      <c r="V783" s="972"/>
      <c r="W783" s="972"/>
      <c r="X783" s="972"/>
      <c r="Y783" s="972"/>
      <c r="Z783" s="972"/>
      <c r="AA783" s="972"/>
      <c r="AB783" s="972"/>
      <c r="AC783" s="972"/>
      <c r="AD783" s="972"/>
      <c r="AE783" s="969"/>
      <c r="AF783" s="969"/>
      <c r="AG783" s="969"/>
      <c r="AH783" s="952">
        <f t="shared" si="12"/>
        <v>0</v>
      </c>
    </row>
    <row r="784" spans="1:34">
      <c r="A784" s="1700"/>
      <c r="B784" s="1789"/>
      <c r="C784" s="1506" t="s">
        <v>4446</v>
      </c>
      <c r="D784" s="1512"/>
      <c r="E784" s="1512"/>
      <c r="F784" s="1502"/>
      <c r="G784" s="1502"/>
      <c r="H784" s="1502"/>
      <c r="I784" s="1502"/>
      <c r="J784" s="1502"/>
      <c r="K784" s="1502"/>
      <c r="L784" s="1502"/>
      <c r="M784" s="1502"/>
      <c r="N784" s="1502"/>
      <c r="O784" s="1503"/>
      <c r="P784" s="1502"/>
      <c r="Q784" s="1512"/>
      <c r="R784" s="1502"/>
      <c r="S784" s="1502"/>
      <c r="T784" s="1502"/>
      <c r="U784" s="1503"/>
      <c r="V784" s="972"/>
      <c r="W784" s="972"/>
      <c r="X784" s="972"/>
      <c r="Y784" s="972"/>
      <c r="Z784" s="972"/>
      <c r="AA784" s="972"/>
      <c r="AB784" s="972"/>
      <c r="AC784" s="972"/>
      <c r="AD784" s="972"/>
      <c r="AE784" s="969"/>
      <c r="AF784" s="969"/>
      <c r="AG784" s="969"/>
      <c r="AH784" s="952">
        <f t="shared" si="12"/>
        <v>0</v>
      </c>
    </row>
    <row r="785" spans="1:34">
      <c r="A785" s="1700"/>
      <c r="B785" s="1789"/>
      <c r="C785" s="1506" t="s">
        <v>4447</v>
      </c>
      <c r="D785" s="1512"/>
      <c r="E785" s="1512"/>
      <c r="F785" s="1502"/>
      <c r="G785" s="1502"/>
      <c r="H785" s="1502"/>
      <c r="I785" s="1502"/>
      <c r="J785" s="1502"/>
      <c r="K785" s="1502"/>
      <c r="L785" s="1502"/>
      <c r="M785" s="1502"/>
      <c r="N785" s="1502"/>
      <c r="O785" s="1503"/>
      <c r="P785" s="1502"/>
      <c r="Q785" s="1512"/>
      <c r="R785" s="1502"/>
      <c r="S785" s="1502"/>
      <c r="T785" s="1502"/>
      <c r="U785" s="1503"/>
      <c r="V785" s="972"/>
      <c r="W785" s="972"/>
      <c r="X785" s="972"/>
      <c r="Y785" s="972"/>
      <c r="Z785" s="972"/>
      <c r="AA785" s="972"/>
      <c r="AB785" s="972"/>
      <c r="AC785" s="972"/>
      <c r="AD785" s="972"/>
      <c r="AE785" s="969"/>
      <c r="AF785" s="969"/>
      <c r="AG785" s="969"/>
      <c r="AH785" s="952">
        <f t="shared" si="12"/>
        <v>0</v>
      </c>
    </row>
    <row r="786" spans="1:34">
      <c r="A786" s="1700"/>
      <c r="B786" s="1789"/>
      <c r="C786" s="1506" t="s">
        <v>4448</v>
      </c>
      <c r="D786" s="1512"/>
      <c r="E786" s="1512"/>
      <c r="F786" s="1502"/>
      <c r="G786" s="1502"/>
      <c r="H786" s="1502"/>
      <c r="I786" s="1502"/>
      <c r="J786" s="1502"/>
      <c r="K786" s="1502"/>
      <c r="L786" s="1502"/>
      <c r="M786" s="1502"/>
      <c r="N786" s="1502"/>
      <c r="O786" s="1503"/>
      <c r="P786" s="1502"/>
      <c r="Q786" s="1512"/>
      <c r="R786" s="1502"/>
      <c r="S786" s="1502"/>
      <c r="T786" s="1502"/>
      <c r="U786" s="1503"/>
      <c r="V786" s="972"/>
      <c r="W786" s="972"/>
      <c r="X786" s="972"/>
      <c r="Y786" s="972"/>
      <c r="Z786" s="972"/>
      <c r="AA786" s="972"/>
      <c r="AB786" s="972"/>
      <c r="AC786" s="972"/>
      <c r="AD786" s="972"/>
      <c r="AE786" s="969"/>
      <c r="AF786" s="969"/>
      <c r="AG786" s="969"/>
      <c r="AH786" s="952">
        <f t="shared" si="12"/>
        <v>0</v>
      </c>
    </row>
    <row r="787" spans="1:34">
      <c r="A787" s="1700"/>
      <c r="B787" s="1789"/>
      <c r="C787" s="1506" t="s">
        <v>4449</v>
      </c>
      <c r="D787" s="1512"/>
      <c r="E787" s="1512"/>
      <c r="F787" s="1502"/>
      <c r="G787" s="1502"/>
      <c r="H787" s="1502"/>
      <c r="I787" s="1502"/>
      <c r="J787" s="1502"/>
      <c r="K787" s="1502"/>
      <c r="L787" s="1502"/>
      <c r="M787" s="1502"/>
      <c r="N787" s="1502"/>
      <c r="O787" s="1503"/>
      <c r="P787" s="1502"/>
      <c r="Q787" s="1512"/>
      <c r="R787" s="1502"/>
      <c r="S787" s="1502"/>
      <c r="T787" s="1502"/>
      <c r="U787" s="1503"/>
      <c r="V787" s="972"/>
      <c r="W787" s="972"/>
      <c r="X787" s="972"/>
      <c r="Y787" s="972"/>
      <c r="Z787" s="972"/>
      <c r="AA787" s="972"/>
      <c r="AB787" s="972"/>
      <c r="AC787" s="972"/>
      <c r="AD787" s="972"/>
      <c r="AE787" s="969"/>
      <c r="AF787" s="969"/>
      <c r="AG787" s="969"/>
      <c r="AH787" s="952">
        <f t="shared" si="12"/>
        <v>0</v>
      </c>
    </row>
    <row r="788" spans="1:34">
      <c r="A788" s="1700"/>
      <c r="B788" s="1789"/>
      <c r="C788" s="1506" t="s">
        <v>4457</v>
      </c>
      <c r="D788" s="1512"/>
      <c r="E788" s="1512"/>
      <c r="F788" s="1502"/>
      <c r="G788" s="1502"/>
      <c r="H788" s="1502"/>
      <c r="I788" s="1502"/>
      <c r="J788" s="1502"/>
      <c r="K788" s="1502"/>
      <c r="L788" s="1502"/>
      <c r="M788" s="1502"/>
      <c r="N788" s="1502"/>
      <c r="O788" s="1503"/>
      <c r="P788" s="1502"/>
      <c r="Q788" s="1512"/>
      <c r="R788" s="1502"/>
      <c r="S788" s="1502"/>
      <c r="T788" s="1502"/>
      <c r="U788" s="1503"/>
      <c r="V788" s="972"/>
      <c r="W788" s="972"/>
      <c r="X788" s="972"/>
      <c r="Y788" s="972"/>
      <c r="Z788" s="972"/>
      <c r="AA788" s="972"/>
      <c r="AB788" s="972"/>
      <c r="AC788" s="972"/>
      <c r="AD788" s="972"/>
      <c r="AE788" s="969"/>
      <c r="AF788" s="969"/>
      <c r="AG788" s="969"/>
      <c r="AH788" s="952">
        <f t="shared" si="12"/>
        <v>0</v>
      </c>
    </row>
    <row r="789" spans="1:34">
      <c r="A789" s="1700"/>
      <c r="B789" s="1794"/>
      <c r="C789" s="1510" t="s">
        <v>4458</v>
      </c>
      <c r="D789" s="1512"/>
      <c r="E789" s="1512"/>
      <c r="F789" s="1502"/>
      <c r="G789" s="1502"/>
      <c r="H789" s="1502"/>
      <c r="I789" s="1502"/>
      <c r="J789" s="1502"/>
      <c r="K789" s="1502"/>
      <c r="L789" s="1502"/>
      <c r="M789" s="1502"/>
      <c r="N789" s="1502"/>
      <c r="O789" s="1503"/>
      <c r="P789" s="1502"/>
      <c r="Q789" s="1512"/>
      <c r="R789" s="1502"/>
      <c r="S789" s="1502"/>
      <c r="T789" s="1502"/>
      <c r="U789" s="1503"/>
      <c r="V789" s="972"/>
      <c r="W789" s="972"/>
      <c r="X789" s="972"/>
      <c r="Y789" s="972"/>
      <c r="Z789" s="972"/>
      <c r="AA789" s="972"/>
      <c r="AB789" s="972"/>
      <c r="AC789" s="972"/>
      <c r="AD789" s="972"/>
      <c r="AE789" s="969"/>
      <c r="AF789" s="969"/>
      <c r="AG789" s="969"/>
      <c r="AH789" s="952">
        <f t="shared" si="12"/>
        <v>0</v>
      </c>
    </row>
    <row r="790" spans="1:34">
      <c r="A790" s="1700"/>
      <c r="B790" s="1788" t="s">
        <v>196</v>
      </c>
      <c r="C790" s="1250" t="s">
        <v>4145</v>
      </c>
      <c r="D790" s="1512"/>
      <c r="E790" s="1512"/>
      <c r="F790" s="1502"/>
      <c r="G790" s="1502"/>
      <c r="H790" s="1502"/>
      <c r="I790" s="1502"/>
      <c r="J790" s="1502"/>
      <c r="K790" s="1502"/>
      <c r="L790" s="1502"/>
      <c r="M790" s="1502"/>
      <c r="N790" s="1502"/>
      <c r="O790" s="1503"/>
      <c r="P790" s="1502"/>
      <c r="Q790" s="1512"/>
      <c r="R790" s="1502"/>
      <c r="S790" s="1502"/>
      <c r="T790" s="1502"/>
      <c r="U790" s="1503"/>
      <c r="V790" s="972"/>
      <c r="W790" s="972"/>
      <c r="X790" s="972"/>
      <c r="Y790" s="972"/>
      <c r="Z790" s="972"/>
      <c r="AA790" s="972"/>
      <c r="AB790" s="972"/>
      <c r="AC790" s="972"/>
      <c r="AD790" s="972"/>
      <c r="AE790" s="969"/>
      <c r="AF790" s="969"/>
      <c r="AG790" s="969"/>
      <c r="AH790" s="952">
        <f t="shared" si="12"/>
        <v>0</v>
      </c>
    </row>
    <row r="791" spans="1:34">
      <c r="A791" s="1700"/>
      <c r="B791" s="1789"/>
      <c r="C791" s="1506" t="s">
        <v>3801</v>
      </c>
      <c r="D791" s="1512"/>
      <c r="E791" s="1512"/>
      <c r="F791" s="1502"/>
      <c r="G791" s="1502"/>
      <c r="H791" s="1502"/>
      <c r="I791" s="1502"/>
      <c r="J791" s="1502"/>
      <c r="K791" s="1502"/>
      <c r="L791" s="1502"/>
      <c r="M791" s="1502"/>
      <c r="N791" s="1502"/>
      <c r="O791" s="1503"/>
      <c r="P791" s="1502"/>
      <c r="Q791" s="1512"/>
      <c r="R791" s="1502"/>
      <c r="S791" s="1502"/>
      <c r="T791" s="1502"/>
      <c r="U791" s="1503"/>
      <c r="V791" s="972"/>
      <c r="W791" s="972"/>
      <c r="X791" s="972"/>
      <c r="Y791" s="972"/>
      <c r="Z791" s="972"/>
      <c r="AA791" s="972"/>
      <c r="AB791" s="972"/>
      <c r="AC791" s="972"/>
      <c r="AD791" s="972"/>
      <c r="AE791" s="969"/>
      <c r="AF791" s="969"/>
      <c r="AG791" s="969"/>
      <c r="AH791" s="952">
        <f t="shared" si="12"/>
        <v>0</v>
      </c>
    </row>
    <row r="792" spans="1:34">
      <c r="A792" s="1700"/>
      <c r="B792" s="1789"/>
      <c r="C792" s="1506" t="s">
        <v>3802</v>
      </c>
      <c r="D792" s="1512"/>
      <c r="E792" s="1512"/>
      <c r="F792" s="1502"/>
      <c r="G792" s="1502"/>
      <c r="H792" s="1502"/>
      <c r="I792" s="1502"/>
      <c r="J792" s="1502"/>
      <c r="K792" s="1502"/>
      <c r="L792" s="1502"/>
      <c r="M792" s="1502"/>
      <c r="N792" s="1502"/>
      <c r="O792" s="1503"/>
      <c r="P792" s="1502"/>
      <c r="Q792" s="1512"/>
      <c r="R792" s="1502"/>
      <c r="S792" s="1502"/>
      <c r="T792" s="1502"/>
      <c r="U792" s="1503"/>
      <c r="V792" s="972"/>
      <c r="W792" s="972"/>
      <c r="X792" s="972"/>
      <c r="Y792" s="972"/>
      <c r="Z792" s="972"/>
      <c r="AA792" s="972"/>
      <c r="AB792" s="972"/>
      <c r="AC792" s="972"/>
      <c r="AD792" s="972"/>
      <c r="AE792" s="969"/>
      <c r="AF792" s="969"/>
      <c r="AG792" s="969"/>
      <c r="AH792" s="952">
        <f t="shared" si="12"/>
        <v>0</v>
      </c>
    </row>
    <row r="793" spans="1:34">
      <c r="A793" s="1700"/>
      <c r="B793" s="1789"/>
      <c r="C793" s="1506" t="s">
        <v>4446</v>
      </c>
      <c r="D793" s="1512"/>
      <c r="E793" s="1512"/>
      <c r="F793" s="1502"/>
      <c r="G793" s="1502"/>
      <c r="H793" s="1502"/>
      <c r="I793" s="1502"/>
      <c r="J793" s="1502"/>
      <c r="K793" s="1502"/>
      <c r="L793" s="1502"/>
      <c r="M793" s="1502"/>
      <c r="N793" s="1502"/>
      <c r="O793" s="1503"/>
      <c r="P793" s="1502"/>
      <c r="Q793" s="1512"/>
      <c r="R793" s="1502"/>
      <c r="S793" s="1502"/>
      <c r="T793" s="1502"/>
      <c r="U793" s="1503"/>
      <c r="V793" s="972"/>
      <c r="W793" s="972"/>
      <c r="X793" s="972"/>
      <c r="Y793" s="972"/>
      <c r="Z793" s="972"/>
      <c r="AA793" s="972"/>
      <c r="AB793" s="972"/>
      <c r="AC793" s="972"/>
      <c r="AD793" s="972"/>
      <c r="AE793" s="969"/>
      <c r="AF793" s="969"/>
      <c r="AG793" s="969"/>
      <c r="AH793" s="952">
        <f t="shared" si="12"/>
        <v>0</v>
      </c>
    </row>
    <row r="794" spans="1:34">
      <c r="A794" s="1700"/>
      <c r="B794" s="1789"/>
      <c r="C794" s="1506" t="s">
        <v>4447</v>
      </c>
      <c r="D794" s="1512"/>
      <c r="E794" s="1512"/>
      <c r="F794" s="1502"/>
      <c r="G794" s="1502"/>
      <c r="H794" s="1502"/>
      <c r="I794" s="1502"/>
      <c r="J794" s="1502"/>
      <c r="K794" s="1502"/>
      <c r="L794" s="1502"/>
      <c r="M794" s="1502"/>
      <c r="N794" s="1502"/>
      <c r="O794" s="1503"/>
      <c r="P794" s="1502"/>
      <c r="Q794" s="1512"/>
      <c r="R794" s="1502"/>
      <c r="S794" s="1502"/>
      <c r="T794" s="1502"/>
      <c r="U794" s="1503"/>
      <c r="V794" s="972"/>
      <c r="W794" s="972"/>
      <c r="X794" s="972"/>
      <c r="Y794" s="972"/>
      <c r="Z794" s="972"/>
      <c r="AA794" s="972"/>
      <c r="AB794" s="972"/>
      <c r="AC794" s="972"/>
      <c r="AD794" s="972"/>
      <c r="AE794" s="969"/>
      <c r="AF794" s="969"/>
      <c r="AG794" s="969"/>
      <c r="AH794" s="952">
        <f t="shared" si="12"/>
        <v>0</v>
      </c>
    </row>
    <row r="795" spans="1:34">
      <c r="A795" s="1700"/>
      <c r="B795" s="1789"/>
      <c r="C795" s="1506" t="s">
        <v>4448</v>
      </c>
      <c r="D795" s="1512"/>
      <c r="E795" s="1512"/>
      <c r="F795" s="1502"/>
      <c r="G795" s="1502"/>
      <c r="H795" s="1502"/>
      <c r="I795" s="1502"/>
      <c r="J795" s="1502"/>
      <c r="K795" s="1502"/>
      <c r="L795" s="1502"/>
      <c r="M795" s="1502"/>
      <c r="N795" s="1502"/>
      <c r="O795" s="1503"/>
      <c r="P795" s="1502"/>
      <c r="Q795" s="1512"/>
      <c r="R795" s="1502"/>
      <c r="S795" s="1502"/>
      <c r="T795" s="1502"/>
      <c r="U795" s="1503"/>
      <c r="V795" s="972"/>
      <c r="W795" s="972"/>
      <c r="X795" s="972"/>
      <c r="Y795" s="972"/>
      <c r="Z795" s="972"/>
      <c r="AA795" s="972"/>
      <c r="AB795" s="972"/>
      <c r="AC795" s="972"/>
      <c r="AD795" s="972"/>
      <c r="AE795" s="969"/>
      <c r="AF795" s="969"/>
      <c r="AG795" s="969"/>
      <c r="AH795" s="952">
        <f t="shared" si="12"/>
        <v>0</v>
      </c>
    </row>
    <row r="796" spans="1:34">
      <c r="A796" s="1700"/>
      <c r="B796" s="1789"/>
      <c r="C796" s="1506" t="s">
        <v>4449</v>
      </c>
      <c r="D796" s="1512"/>
      <c r="E796" s="1512"/>
      <c r="F796" s="1502"/>
      <c r="G796" s="1502"/>
      <c r="H796" s="1502"/>
      <c r="I796" s="1502"/>
      <c r="J796" s="1502"/>
      <c r="K796" s="1502"/>
      <c r="L796" s="1502"/>
      <c r="M796" s="1502"/>
      <c r="N796" s="1502"/>
      <c r="O796" s="1503"/>
      <c r="P796" s="1502"/>
      <c r="Q796" s="1512"/>
      <c r="R796" s="1502"/>
      <c r="S796" s="1502"/>
      <c r="T796" s="1502"/>
      <c r="U796" s="1503"/>
      <c r="V796" s="972"/>
      <c r="W796" s="972"/>
      <c r="X796" s="972"/>
      <c r="Y796" s="972"/>
      <c r="Z796" s="972"/>
      <c r="AA796" s="972"/>
      <c r="AB796" s="972"/>
      <c r="AC796" s="972"/>
      <c r="AD796" s="972"/>
      <c r="AE796" s="969"/>
      <c r="AF796" s="969"/>
      <c r="AG796" s="969"/>
      <c r="AH796" s="952">
        <f t="shared" si="12"/>
        <v>0</v>
      </c>
    </row>
    <row r="797" spans="1:34">
      <c r="A797" s="1700"/>
      <c r="B797" s="1789"/>
      <c r="C797" s="1506" t="s">
        <v>4457</v>
      </c>
      <c r="D797" s="1512"/>
      <c r="E797" s="1512"/>
      <c r="F797" s="1502"/>
      <c r="G797" s="1502"/>
      <c r="H797" s="1502"/>
      <c r="I797" s="1502"/>
      <c r="J797" s="1502"/>
      <c r="K797" s="1502"/>
      <c r="L797" s="1502"/>
      <c r="M797" s="1502"/>
      <c r="N797" s="1502"/>
      <c r="O797" s="1503"/>
      <c r="P797" s="1502"/>
      <c r="Q797" s="1512"/>
      <c r="R797" s="1502"/>
      <c r="S797" s="1502"/>
      <c r="T797" s="1502"/>
      <c r="U797" s="1503"/>
      <c r="V797" s="972"/>
      <c r="W797" s="972"/>
      <c r="X797" s="972"/>
      <c r="Y797" s="972"/>
      <c r="Z797" s="972"/>
      <c r="AA797" s="972"/>
      <c r="AB797" s="972"/>
      <c r="AC797" s="972"/>
      <c r="AD797" s="972"/>
      <c r="AE797" s="969"/>
      <c r="AF797" s="969"/>
      <c r="AG797" s="969"/>
      <c r="AH797" s="952">
        <f t="shared" si="12"/>
        <v>0</v>
      </c>
    </row>
    <row r="798" spans="1:34">
      <c r="A798" s="1700"/>
      <c r="B798" s="1794"/>
      <c r="C798" s="1510" t="s">
        <v>4458</v>
      </c>
      <c r="D798" s="1512"/>
      <c r="E798" s="1512"/>
      <c r="F798" s="1502"/>
      <c r="G798" s="1502"/>
      <c r="H798" s="1502"/>
      <c r="I798" s="1502"/>
      <c r="J798" s="1502"/>
      <c r="K798" s="1502"/>
      <c r="L798" s="1502"/>
      <c r="M798" s="1502"/>
      <c r="N798" s="1502"/>
      <c r="O798" s="1503"/>
      <c r="P798" s="1502"/>
      <c r="Q798" s="1512"/>
      <c r="R798" s="1502"/>
      <c r="S798" s="1502"/>
      <c r="T798" s="1502"/>
      <c r="U798" s="1503"/>
      <c r="V798" s="972"/>
      <c r="W798" s="972"/>
      <c r="X798" s="972"/>
      <c r="Y798" s="972"/>
      <c r="Z798" s="972"/>
      <c r="AA798" s="972"/>
      <c r="AB798" s="972"/>
      <c r="AC798" s="972"/>
      <c r="AD798" s="972"/>
      <c r="AE798" s="969"/>
      <c r="AF798" s="969"/>
      <c r="AG798" s="969"/>
      <c r="AH798" s="952">
        <f t="shared" si="12"/>
        <v>0</v>
      </c>
    </row>
    <row r="799" spans="1:34">
      <c r="A799" s="1700"/>
      <c r="B799" s="1788" t="s">
        <v>61</v>
      </c>
      <c r="C799" s="1250" t="s">
        <v>4145</v>
      </c>
      <c r="D799" s="1512"/>
      <c r="E799" s="1512"/>
      <c r="F799" s="1502"/>
      <c r="G799" s="1502"/>
      <c r="H799" s="1502"/>
      <c r="I799" s="1502"/>
      <c r="J799" s="1502"/>
      <c r="K799" s="1502"/>
      <c r="L799" s="1502"/>
      <c r="M799" s="1502"/>
      <c r="N799" s="1502"/>
      <c r="O799" s="1503"/>
      <c r="P799" s="1502"/>
      <c r="Q799" s="1512"/>
      <c r="R799" s="1502"/>
      <c r="S799" s="1502"/>
      <c r="T799" s="1502"/>
      <c r="U799" s="1503"/>
      <c r="V799" s="972"/>
      <c r="W799" s="972"/>
      <c r="X799" s="972"/>
      <c r="Y799" s="972"/>
      <c r="Z799" s="972"/>
      <c r="AA799" s="972"/>
      <c r="AB799" s="972"/>
      <c r="AC799" s="972"/>
      <c r="AD799" s="972"/>
      <c r="AE799" s="969"/>
      <c r="AF799" s="969"/>
      <c r="AG799" s="969"/>
      <c r="AH799" s="952">
        <f t="shared" si="12"/>
        <v>0</v>
      </c>
    </row>
    <row r="800" spans="1:34">
      <c r="A800" s="1700"/>
      <c r="B800" s="1789"/>
      <c r="C800" s="1506" t="s">
        <v>3801</v>
      </c>
      <c r="D800" s="1512"/>
      <c r="E800" s="1512"/>
      <c r="F800" s="1502"/>
      <c r="G800" s="1502"/>
      <c r="H800" s="1502"/>
      <c r="I800" s="1502"/>
      <c r="J800" s="1502"/>
      <c r="K800" s="1502"/>
      <c r="L800" s="1502"/>
      <c r="M800" s="1502"/>
      <c r="N800" s="1502"/>
      <c r="O800" s="1503"/>
      <c r="P800" s="1502"/>
      <c r="Q800" s="1512"/>
      <c r="R800" s="1502"/>
      <c r="S800" s="1502"/>
      <c r="T800" s="1502"/>
      <c r="U800" s="1503"/>
      <c r="V800" s="972"/>
      <c r="W800" s="972"/>
      <c r="X800" s="972"/>
      <c r="Y800" s="972"/>
      <c r="Z800" s="972"/>
      <c r="AA800" s="972"/>
      <c r="AB800" s="972"/>
      <c r="AC800" s="972"/>
      <c r="AD800" s="972"/>
      <c r="AE800" s="969"/>
      <c r="AF800" s="969"/>
      <c r="AG800" s="969"/>
      <c r="AH800" s="952">
        <f t="shared" si="12"/>
        <v>0</v>
      </c>
    </row>
    <row r="801" spans="1:34">
      <c r="A801" s="1700"/>
      <c r="B801" s="1789"/>
      <c r="C801" s="1506" t="s">
        <v>3802</v>
      </c>
      <c r="D801" s="1512"/>
      <c r="E801" s="1512"/>
      <c r="F801" s="1502"/>
      <c r="G801" s="1502"/>
      <c r="H801" s="1502"/>
      <c r="I801" s="1502"/>
      <c r="J801" s="1502"/>
      <c r="K801" s="1502"/>
      <c r="L801" s="1502"/>
      <c r="M801" s="1502"/>
      <c r="N801" s="1502"/>
      <c r="O801" s="1503"/>
      <c r="P801" s="1502"/>
      <c r="Q801" s="1512"/>
      <c r="R801" s="1502"/>
      <c r="S801" s="1502"/>
      <c r="T801" s="1502"/>
      <c r="U801" s="1503"/>
      <c r="V801" s="972"/>
      <c r="W801" s="972"/>
      <c r="X801" s="972"/>
      <c r="Y801" s="972"/>
      <c r="Z801" s="972"/>
      <c r="AA801" s="972"/>
      <c r="AB801" s="972"/>
      <c r="AC801" s="972"/>
      <c r="AD801" s="972"/>
      <c r="AE801" s="969"/>
      <c r="AF801" s="969"/>
      <c r="AG801" s="969"/>
      <c r="AH801" s="952">
        <f t="shared" si="12"/>
        <v>0</v>
      </c>
    </row>
    <row r="802" spans="1:34">
      <c r="A802" s="1700"/>
      <c r="B802" s="1789"/>
      <c r="C802" s="1506" t="s">
        <v>4446</v>
      </c>
      <c r="D802" s="1512"/>
      <c r="E802" s="1512"/>
      <c r="F802" s="1502"/>
      <c r="G802" s="1502"/>
      <c r="H802" s="1502"/>
      <c r="I802" s="1502"/>
      <c r="J802" s="1502"/>
      <c r="K802" s="1502"/>
      <c r="L802" s="1502"/>
      <c r="M802" s="1502"/>
      <c r="N802" s="1502"/>
      <c r="O802" s="1503"/>
      <c r="P802" s="1502"/>
      <c r="Q802" s="1512"/>
      <c r="R802" s="1502"/>
      <c r="S802" s="1502"/>
      <c r="T802" s="1502"/>
      <c r="U802" s="1503"/>
      <c r="V802" s="972"/>
      <c r="W802" s="972"/>
      <c r="X802" s="972"/>
      <c r="Y802" s="972"/>
      <c r="Z802" s="972"/>
      <c r="AA802" s="972"/>
      <c r="AB802" s="972"/>
      <c r="AC802" s="972"/>
      <c r="AD802" s="972"/>
      <c r="AE802" s="969"/>
      <c r="AF802" s="969"/>
      <c r="AG802" s="969"/>
      <c r="AH802" s="952">
        <f t="shared" si="12"/>
        <v>0</v>
      </c>
    </row>
    <row r="803" spans="1:34">
      <c r="A803" s="1700"/>
      <c r="B803" s="1789"/>
      <c r="C803" s="1506" t="s">
        <v>4447</v>
      </c>
      <c r="D803" s="1512"/>
      <c r="E803" s="1512"/>
      <c r="F803" s="1502"/>
      <c r="G803" s="1502"/>
      <c r="H803" s="1502"/>
      <c r="I803" s="1502"/>
      <c r="J803" s="1502"/>
      <c r="K803" s="1502"/>
      <c r="L803" s="1502"/>
      <c r="M803" s="1502"/>
      <c r="N803" s="1502"/>
      <c r="O803" s="1503"/>
      <c r="P803" s="1502"/>
      <c r="Q803" s="1512"/>
      <c r="R803" s="1502"/>
      <c r="S803" s="1502"/>
      <c r="T803" s="1502"/>
      <c r="U803" s="1503"/>
      <c r="V803" s="972"/>
      <c r="W803" s="972"/>
      <c r="X803" s="972"/>
      <c r="Y803" s="972"/>
      <c r="Z803" s="972"/>
      <c r="AA803" s="972"/>
      <c r="AB803" s="972"/>
      <c r="AC803" s="972"/>
      <c r="AD803" s="972"/>
      <c r="AE803" s="969"/>
      <c r="AF803" s="969"/>
      <c r="AG803" s="969"/>
      <c r="AH803" s="952">
        <f t="shared" si="12"/>
        <v>0</v>
      </c>
    </row>
    <row r="804" spans="1:34">
      <c r="A804" s="1700"/>
      <c r="B804" s="1789"/>
      <c r="C804" s="1506" t="s">
        <v>4448</v>
      </c>
      <c r="D804" s="1512"/>
      <c r="E804" s="1512"/>
      <c r="F804" s="1502"/>
      <c r="G804" s="1502"/>
      <c r="H804" s="1502"/>
      <c r="I804" s="1502"/>
      <c r="J804" s="1502"/>
      <c r="K804" s="1502"/>
      <c r="L804" s="1502"/>
      <c r="M804" s="1502"/>
      <c r="N804" s="1502"/>
      <c r="O804" s="1503"/>
      <c r="P804" s="1502"/>
      <c r="Q804" s="1512"/>
      <c r="R804" s="1502"/>
      <c r="S804" s="1502"/>
      <c r="T804" s="1502"/>
      <c r="U804" s="1503"/>
      <c r="V804" s="972"/>
      <c r="W804" s="972"/>
      <c r="X804" s="972"/>
      <c r="Y804" s="972"/>
      <c r="Z804" s="972"/>
      <c r="AA804" s="972"/>
      <c r="AB804" s="972"/>
      <c r="AC804" s="972"/>
      <c r="AD804" s="972"/>
      <c r="AE804" s="969"/>
      <c r="AF804" s="969"/>
      <c r="AG804" s="969"/>
      <c r="AH804" s="952">
        <f t="shared" si="12"/>
        <v>0</v>
      </c>
    </row>
    <row r="805" spans="1:34">
      <c r="A805" s="1700"/>
      <c r="B805" s="1789"/>
      <c r="C805" s="1506" t="s">
        <v>4449</v>
      </c>
      <c r="D805" s="1512"/>
      <c r="E805" s="1512"/>
      <c r="F805" s="1502"/>
      <c r="G805" s="1502"/>
      <c r="H805" s="1502"/>
      <c r="I805" s="1502"/>
      <c r="J805" s="1502"/>
      <c r="K805" s="1502"/>
      <c r="L805" s="1502"/>
      <c r="M805" s="1502"/>
      <c r="N805" s="1502"/>
      <c r="O805" s="1503"/>
      <c r="P805" s="1502"/>
      <c r="Q805" s="1512"/>
      <c r="R805" s="1502"/>
      <c r="S805" s="1502"/>
      <c r="T805" s="1502"/>
      <c r="U805" s="1503"/>
      <c r="V805" s="972"/>
      <c r="W805" s="972"/>
      <c r="X805" s="972"/>
      <c r="Y805" s="972"/>
      <c r="Z805" s="972"/>
      <c r="AA805" s="972"/>
      <c r="AB805" s="972"/>
      <c r="AC805" s="972"/>
      <c r="AD805" s="972"/>
      <c r="AE805" s="969"/>
      <c r="AF805" s="969"/>
      <c r="AG805" s="969"/>
      <c r="AH805" s="952">
        <f t="shared" si="12"/>
        <v>0</v>
      </c>
    </row>
    <row r="806" spans="1:34">
      <c r="A806" s="1700"/>
      <c r="B806" s="1789"/>
      <c r="C806" s="1506" t="s">
        <v>4457</v>
      </c>
      <c r="D806" s="1512"/>
      <c r="E806" s="1512"/>
      <c r="F806" s="1502"/>
      <c r="G806" s="1502"/>
      <c r="H806" s="1502"/>
      <c r="I806" s="1502"/>
      <c r="J806" s="1502"/>
      <c r="K806" s="1502"/>
      <c r="L806" s="1502"/>
      <c r="M806" s="1502"/>
      <c r="N806" s="1502"/>
      <c r="O806" s="1503"/>
      <c r="P806" s="1502"/>
      <c r="Q806" s="1512"/>
      <c r="R806" s="1502"/>
      <c r="S806" s="1502"/>
      <c r="T806" s="1502"/>
      <c r="U806" s="1503"/>
      <c r="V806" s="972"/>
      <c r="W806" s="972"/>
      <c r="X806" s="972"/>
      <c r="Y806" s="972"/>
      <c r="Z806" s="972"/>
      <c r="AA806" s="972"/>
      <c r="AB806" s="972"/>
      <c r="AC806" s="972"/>
      <c r="AD806" s="972"/>
      <c r="AE806" s="969"/>
      <c r="AF806" s="969"/>
      <c r="AG806" s="969"/>
      <c r="AH806" s="952">
        <f t="shared" si="12"/>
        <v>0</v>
      </c>
    </row>
    <row r="807" spans="1:34">
      <c r="A807" s="1700"/>
      <c r="B807" s="1794"/>
      <c r="C807" s="1510" t="s">
        <v>4458</v>
      </c>
      <c r="D807" s="1512"/>
      <c r="E807" s="1512"/>
      <c r="F807" s="1502"/>
      <c r="G807" s="1502"/>
      <c r="H807" s="1502"/>
      <c r="I807" s="1502"/>
      <c r="J807" s="1502"/>
      <c r="K807" s="1502"/>
      <c r="L807" s="1502"/>
      <c r="M807" s="1502"/>
      <c r="N807" s="1502"/>
      <c r="O807" s="1503"/>
      <c r="P807" s="1502"/>
      <c r="Q807" s="1512"/>
      <c r="R807" s="1502"/>
      <c r="S807" s="1502"/>
      <c r="T807" s="1502"/>
      <c r="U807" s="1503"/>
      <c r="V807" s="972"/>
      <c r="W807" s="972"/>
      <c r="X807" s="972"/>
      <c r="Y807" s="972"/>
      <c r="Z807" s="972"/>
      <c r="AA807" s="972"/>
      <c r="AB807" s="972"/>
      <c r="AC807" s="972"/>
      <c r="AD807" s="972"/>
      <c r="AE807" s="969"/>
      <c r="AF807" s="969"/>
      <c r="AG807" s="969"/>
      <c r="AH807" s="952">
        <f t="shared" si="12"/>
        <v>0</v>
      </c>
    </row>
    <row r="808" spans="1:34">
      <c r="A808" s="1700"/>
      <c r="B808" s="1788" t="s">
        <v>3795</v>
      </c>
      <c r="C808" s="1250" t="s">
        <v>4145</v>
      </c>
      <c r="D808" s="1512"/>
      <c r="E808" s="1512"/>
      <c r="F808" s="1502"/>
      <c r="G808" s="1502"/>
      <c r="H808" s="1502"/>
      <c r="I808" s="1502"/>
      <c r="J808" s="1502"/>
      <c r="K808" s="1502"/>
      <c r="L808" s="1502"/>
      <c r="M808" s="1502"/>
      <c r="N808" s="1502"/>
      <c r="O808" s="1503"/>
      <c r="P808" s="1502"/>
      <c r="Q808" s="1512"/>
      <c r="R808" s="1502"/>
      <c r="S808" s="1502"/>
      <c r="T808" s="1502"/>
      <c r="U808" s="1503"/>
      <c r="V808" s="972"/>
      <c r="W808" s="972"/>
      <c r="X808" s="972"/>
      <c r="Y808" s="972"/>
      <c r="Z808" s="972"/>
      <c r="AA808" s="972"/>
      <c r="AB808" s="972"/>
      <c r="AC808" s="972"/>
      <c r="AD808" s="972"/>
      <c r="AE808" s="969"/>
      <c r="AF808" s="969"/>
      <c r="AG808" s="969"/>
      <c r="AH808" s="952">
        <f t="shared" si="12"/>
        <v>0</v>
      </c>
    </row>
    <row r="809" spans="1:34">
      <c r="A809" s="1700"/>
      <c r="B809" s="1789"/>
      <c r="C809" s="1506" t="s">
        <v>3801</v>
      </c>
      <c r="D809" s="1512"/>
      <c r="E809" s="1512"/>
      <c r="F809" s="1502"/>
      <c r="G809" s="1502"/>
      <c r="H809" s="1502"/>
      <c r="I809" s="1502"/>
      <c r="J809" s="1502"/>
      <c r="K809" s="1502"/>
      <c r="L809" s="1502"/>
      <c r="M809" s="1502"/>
      <c r="N809" s="1502"/>
      <c r="O809" s="1503"/>
      <c r="P809" s="1502"/>
      <c r="Q809" s="1512"/>
      <c r="R809" s="1502"/>
      <c r="S809" s="1502"/>
      <c r="T809" s="1502"/>
      <c r="U809" s="1503"/>
      <c r="V809" s="972"/>
      <c r="W809" s="972"/>
      <c r="X809" s="972"/>
      <c r="Y809" s="972"/>
      <c r="Z809" s="972"/>
      <c r="AA809" s="972"/>
      <c r="AB809" s="972"/>
      <c r="AC809" s="972"/>
      <c r="AD809" s="972"/>
      <c r="AE809" s="969"/>
      <c r="AF809" s="969"/>
      <c r="AG809" s="969"/>
      <c r="AH809" s="952">
        <f t="shared" si="12"/>
        <v>0</v>
      </c>
    </row>
    <row r="810" spans="1:34">
      <c r="A810" s="1700"/>
      <c r="B810" s="1789"/>
      <c r="C810" s="1506" t="s">
        <v>3802</v>
      </c>
      <c r="D810" s="1512"/>
      <c r="E810" s="1512"/>
      <c r="F810" s="1502"/>
      <c r="G810" s="1502"/>
      <c r="H810" s="1502"/>
      <c r="I810" s="1502"/>
      <c r="J810" s="1502"/>
      <c r="K810" s="1502"/>
      <c r="L810" s="1502"/>
      <c r="M810" s="1502"/>
      <c r="N810" s="1502"/>
      <c r="O810" s="1503"/>
      <c r="P810" s="1502"/>
      <c r="Q810" s="1512"/>
      <c r="R810" s="1502"/>
      <c r="S810" s="1502"/>
      <c r="T810" s="1502"/>
      <c r="U810" s="1503"/>
      <c r="V810" s="972"/>
      <c r="W810" s="972"/>
      <c r="X810" s="972"/>
      <c r="Y810" s="972"/>
      <c r="Z810" s="972"/>
      <c r="AA810" s="972"/>
      <c r="AB810" s="972"/>
      <c r="AC810" s="972"/>
      <c r="AD810" s="972"/>
      <c r="AE810" s="969"/>
      <c r="AF810" s="969"/>
      <c r="AG810" s="969"/>
      <c r="AH810" s="952">
        <f t="shared" si="12"/>
        <v>0</v>
      </c>
    </row>
    <row r="811" spans="1:34">
      <c r="A811" s="1700"/>
      <c r="B811" s="1789"/>
      <c r="C811" s="1506" t="s">
        <v>4446</v>
      </c>
      <c r="D811" s="1512"/>
      <c r="E811" s="1512"/>
      <c r="F811" s="1502"/>
      <c r="G811" s="1502"/>
      <c r="H811" s="1502"/>
      <c r="I811" s="1502"/>
      <c r="J811" s="1502"/>
      <c r="K811" s="1502"/>
      <c r="L811" s="1502"/>
      <c r="M811" s="1502"/>
      <c r="N811" s="1502"/>
      <c r="O811" s="1503"/>
      <c r="P811" s="1502"/>
      <c r="Q811" s="1512"/>
      <c r="R811" s="1502"/>
      <c r="S811" s="1502"/>
      <c r="T811" s="1502"/>
      <c r="U811" s="1503"/>
      <c r="V811" s="972"/>
      <c r="W811" s="972"/>
      <c r="X811" s="972"/>
      <c r="Y811" s="972"/>
      <c r="Z811" s="972"/>
      <c r="AA811" s="972"/>
      <c r="AB811" s="972"/>
      <c r="AC811" s="972"/>
      <c r="AD811" s="972"/>
      <c r="AE811" s="969"/>
      <c r="AF811" s="969"/>
      <c r="AG811" s="969"/>
      <c r="AH811" s="952">
        <f t="shared" si="12"/>
        <v>0</v>
      </c>
    </row>
    <row r="812" spans="1:34">
      <c r="A812" s="1700"/>
      <c r="B812" s="1789"/>
      <c r="C812" s="1506" t="s">
        <v>4447</v>
      </c>
      <c r="D812" s="1512"/>
      <c r="E812" s="1512"/>
      <c r="F812" s="1502"/>
      <c r="G812" s="1502"/>
      <c r="H812" s="1502"/>
      <c r="I812" s="1502"/>
      <c r="J812" s="1502"/>
      <c r="K812" s="1502"/>
      <c r="L812" s="1502"/>
      <c r="M812" s="1502"/>
      <c r="N812" s="1502"/>
      <c r="O812" s="1503"/>
      <c r="P812" s="1502"/>
      <c r="Q812" s="1512"/>
      <c r="R812" s="1502"/>
      <c r="S812" s="1502"/>
      <c r="T812" s="1502"/>
      <c r="U812" s="1503"/>
      <c r="V812" s="972"/>
      <c r="W812" s="972"/>
      <c r="X812" s="972"/>
      <c r="Y812" s="972"/>
      <c r="Z812" s="972"/>
      <c r="AA812" s="972"/>
      <c r="AB812" s="972"/>
      <c r="AC812" s="972"/>
      <c r="AD812" s="972"/>
      <c r="AE812" s="969"/>
      <c r="AF812" s="969"/>
      <c r="AG812" s="969"/>
      <c r="AH812" s="952">
        <f t="shared" si="12"/>
        <v>0</v>
      </c>
    </row>
    <row r="813" spans="1:34">
      <c r="A813" s="1700"/>
      <c r="B813" s="1789"/>
      <c r="C813" s="1506" t="s">
        <v>4448</v>
      </c>
      <c r="D813" s="1512"/>
      <c r="E813" s="1512"/>
      <c r="F813" s="1502"/>
      <c r="G813" s="1502"/>
      <c r="H813" s="1502"/>
      <c r="I813" s="1502"/>
      <c r="J813" s="1502"/>
      <c r="K813" s="1502"/>
      <c r="L813" s="1502"/>
      <c r="M813" s="1502"/>
      <c r="N813" s="1502"/>
      <c r="O813" s="1503"/>
      <c r="P813" s="1502"/>
      <c r="Q813" s="1512"/>
      <c r="R813" s="1502"/>
      <c r="S813" s="1502"/>
      <c r="T813" s="1502"/>
      <c r="U813" s="1503"/>
      <c r="V813" s="972"/>
      <c r="W813" s="972"/>
      <c r="X813" s="972"/>
      <c r="Y813" s="972"/>
      <c r="Z813" s="972"/>
      <c r="AA813" s="972"/>
      <c r="AB813" s="972"/>
      <c r="AC813" s="972"/>
      <c r="AD813" s="972"/>
      <c r="AE813" s="969"/>
      <c r="AF813" s="969"/>
      <c r="AG813" s="969"/>
      <c r="AH813" s="952">
        <f t="shared" si="12"/>
        <v>0</v>
      </c>
    </row>
    <row r="814" spans="1:34">
      <c r="A814" s="1700"/>
      <c r="B814" s="1789"/>
      <c r="C814" s="1506" t="s">
        <v>4449</v>
      </c>
      <c r="D814" s="1512"/>
      <c r="E814" s="1512"/>
      <c r="F814" s="1502"/>
      <c r="G814" s="1502"/>
      <c r="H814" s="1502"/>
      <c r="I814" s="1502"/>
      <c r="J814" s="1502"/>
      <c r="K814" s="1502"/>
      <c r="L814" s="1502"/>
      <c r="M814" s="1502"/>
      <c r="N814" s="1502"/>
      <c r="O814" s="1503"/>
      <c r="P814" s="1502"/>
      <c r="Q814" s="1512"/>
      <c r="R814" s="1502"/>
      <c r="S814" s="1502"/>
      <c r="T814" s="1502"/>
      <c r="U814" s="1503"/>
      <c r="V814" s="972"/>
      <c r="W814" s="972"/>
      <c r="X814" s="972"/>
      <c r="Y814" s="972"/>
      <c r="Z814" s="972"/>
      <c r="AA814" s="972"/>
      <c r="AB814" s="972"/>
      <c r="AC814" s="972"/>
      <c r="AD814" s="972"/>
      <c r="AE814" s="969"/>
      <c r="AF814" s="969"/>
      <c r="AG814" s="969"/>
      <c r="AH814" s="952">
        <f t="shared" si="12"/>
        <v>0</v>
      </c>
    </row>
    <row r="815" spans="1:34">
      <c r="A815" s="1700"/>
      <c r="B815" s="1789"/>
      <c r="C815" s="1506" t="s">
        <v>4457</v>
      </c>
      <c r="D815" s="1512"/>
      <c r="E815" s="1512"/>
      <c r="F815" s="1502"/>
      <c r="G815" s="1502"/>
      <c r="H815" s="1502"/>
      <c r="I815" s="1502"/>
      <c r="J815" s="1502"/>
      <c r="K815" s="1502"/>
      <c r="L815" s="1502"/>
      <c r="M815" s="1502"/>
      <c r="N815" s="1502"/>
      <c r="O815" s="1503"/>
      <c r="P815" s="1502"/>
      <c r="Q815" s="1512"/>
      <c r="R815" s="1502"/>
      <c r="S815" s="1502"/>
      <c r="T815" s="1502"/>
      <c r="U815" s="1503"/>
      <c r="V815" s="972"/>
      <c r="W815" s="972"/>
      <c r="X815" s="972"/>
      <c r="Y815" s="972"/>
      <c r="Z815" s="972"/>
      <c r="AA815" s="972"/>
      <c r="AB815" s="972"/>
      <c r="AC815" s="972"/>
      <c r="AD815" s="972"/>
      <c r="AE815" s="969"/>
      <c r="AF815" s="969"/>
      <c r="AG815" s="969"/>
      <c r="AH815" s="952">
        <f t="shared" si="12"/>
        <v>0</v>
      </c>
    </row>
    <row r="816" spans="1:34">
      <c r="A816" s="1700"/>
      <c r="B816" s="1794"/>
      <c r="C816" s="1510" t="s">
        <v>4458</v>
      </c>
      <c r="D816" s="1512"/>
      <c r="E816" s="1512"/>
      <c r="F816" s="1502"/>
      <c r="G816" s="1502"/>
      <c r="H816" s="1502"/>
      <c r="I816" s="1502"/>
      <c r="J816" s="1502"/>
      <c r="K816" s="1502"/>
      <c r="L816" s="1502"/>
      <c r="M816" s="1502"/>
      <c r="N816" s="1502"/>
      <c r="O816" s="1503"/>
      <c r="P816" s="1502"/>
      <c r="Q816" s="1512"/>
      <c r="R816" s="1502"/>
      <c r="S816" s="1502"/>
      <c r="T816" s="1502"/>
      <c r="U816" s="1503"/>
      <c r="V816" s="972"/>
      <c r="W816" s="972"/>
      <c r="X816" s="972"/>
      <c r="Y816" s="972"/>
      <c r="Z816" s="972"/>
      <c r="AA816" s="972"/>
      <c r="AB816" s="972"/>
      <c r="AC816" s="972"/>
      <c r="AD816" s="972"/>
      <c r="AE816" s="969"/>
      <c r="AF816" s="969"/>
      <c r="AG816" s="969"/>
      <c r="AH816" s="952">
        <f t="shared" si="12"/>
        <v>0</v>
      </c>
    </row>
    <row r="817" spans="1:34">
      <c r="A817" s="1700"/>
      <c r="B817" s="1788" t="s">
        <v>197</v>
      </c>
      <c r="C817" s="1250" t="s">
        <v>4145</v>
      </c>
      <c r="D817" s="1512"/>
      <c r="E817" s="1512"/>
      <c r="F817" s="1502"/>
      <c r="G817" s="1502"/>
      <c r="H817" s="1502"/>
      <c r="I817" s="1502"/>
      <c r="J817" s="1502"/>
      <c r="K817" s="1502"/>
      <c r="L817" s="1502"/>
      <c r="M817" s="1502"/>
      <c r="N817" s="1502"/>
      <c r="O817" s="1503"/>
      <c r="P817" s="1502"/>
      <c r="Q817" s="1512"/>
      <c r="R817" s="1502"/>
      <c r="S817" s="1502"/>
      <c r="T817" s="1502"/>
      <c r="U817" s="1503"/>
      <c r="V817" s="972"/>
      <c r="W817" s="972"/>
      <c r="X817" s="972"/>
      <c r="Y817" s="972"/>
      <c r="Z817" s="972"/>
      <c r="AA817" s="972"/>
      <c r="AB817" s="972"/>
      <c r="AC817" s="972"/>
      <c r="AD817" s="972"/>
      <c r="AE817" s="969"/>
      <c r="AF817" s="969"/>
      <c r="AG817" s="969"/>
      <c r="AH817" s="952">
        <f t="shared" si="12"/>
        <v>0</v>
      </c>
    </row>
    <row r="818" spans="1:34">
      <c r="A818" s="1700"/>
      <c r="B818" s="1789"/>
      <c r="C818" s="1506" t="s">
        <v>3801</v>
      </c>
      <c r="D818" s="1512"/>
      <c r="E818" s="1512"/>
      <c r="F818" s="1502"/>
      <c r="G818" s="1502"/>
      <c r="H818" s="1502"/>
      <c r="I818" s="1502"/>
      <c r="J818" s="1502"/>
      <c r="K818" s="1502"/>
      <c r="L818" s="1502"/>
      <c r="M818" s="1502"/>
      <c r="N818" s="1502"/>
      <c r="O818" s="1503"/>
      <c r="P818" s="1502"/>
      <c r="Q818" s="1512"/>
      <c r="R818" s="1502"/>
      <c r="S818" s="1502"/>
      <c r="T818" s="1502"/>
      <c r="U818" s="1503"/>
      <c r="V818" s="972"/>
      <c r="W818" s="972"/>
      <c r="X818" s="972"/>
      <c r="Y818" s="972"/>
      <c r="Z818" s="972"/>
      <c r="AA818" s="972"/>
      <c r="AB818" s="972"/>
      <c r="AC818" s="972"/>
      <c r="AD818" s="972"/>
      <c r="AE818" s="969"/>
      <c r="AF818" s="969"/>
      <c r="AG818" s="969"/>
      <c r="AH818" s="952">
        <f t="shared" si="12"/>
        <v>0</v>
      </c>
    </row>
    <row r="819" spans="1:34">
      <c r="A819" s="1700"/>
      <c r="B819" s="1789"/>
      <c r="C819" s="1506" t="s">
        <v>3802</v>
      </c>
      <c r="D819" s="1512"/>
      <c r="E819" s="1512"/>
      <c r="F819" s="1502"/>
      <c r="G819" s="1502"/>
      <c r="H819" s="1502"/>
      <c r="I819" s="1502"/>
      <c r="J819" s="1502"/>
      <c r="K819" s="1502"/>
      <c r="L819" s="1502"/>
      <c r="M819" s="1502"/>
      <c r="N819" s="1502"/>
      <c r="O819" s="1503"/>
      <c r="P819" s="1502"/>
      <c r="Q819" s="1512"/>
      <c r="R819" s="1502"/>
      <c r="S819" s="1502"/>
      <c r="T819" s="1502"/>
      <c r="U819" s="1503"/>
      <c r="V819" s="972"/>
      <c r="W819" s="972"/>
      <c r="X819" s="972"/>
      <c r="Y819" s="972"/>
      <c r="Z819" s="972"/>
      <c r="AA819" s="972"/>
      <c r="AB819" s="972"/>
      <c r="AC819" s="972"/>
      <c r="AD819" s="972"/>
      <c r="AE819" s="969"/>
      <c r="AF819" s="969"/>
      <c r="AG819" s="969"/>
      <c r="AH819" s="952">
        <f t="shared" si="12"/>
        <v>0</v>
      </c>
    </row>
    <row r="820" spans="1:34">
      <c r="A820" s="1700"/>
      <c r="B820" s="1789"/>
      <c r="C820" s="1506" t="s">
        <v>4446</v>
      </c>
      <c r="D820" s="1512"/>
      <c r="E820" s="1512"/>
      <c r="F820" s="1502"/>
      <c r="G820" s="1502"/>
      <c r="H820" s="1502"/>
      <c r="I820" s="1502"/>
      <c r="J820" s="1502"/>
      <c r="K820" s="1502"/>
      <c r="L820" s="1502"/>
      <c r="M820" s="1502"/>
      <c r="N820" s="1502"/>
      <c r="O820" s="1503"/>
      <c r="P820" s="1502"/>
      <c r="Q820" s="1512"/>
      <c r="R820" s="1502"/>
      <c r="S820" s="1502"/>
      <c r="T820" s="1502"/>
      <c r="U820" s="1503"/>
      <c r="V820" s="972"/>
      <c r="W820" s="972"/>
      <c r="X820" s="972"/>
      <c r="Y820" s="972"/>
      <c r="Z820" s="972"/>
      <c r="AA820" s="972"/>
      <c r="AB820" s="972"/>
      <c r="AC820" s="972"/>
      <c r="AD820" s="972"/>
      <c r="AE820" s="969"/>
      <c r="AF820" s="969"/>
      <c r="AG820" s="969"/>
      <c r="AH820" s="952">
        <f t="shared" si="12"/>
        <v>0</v>
      </c>
    </row>
    <row r="821" spans="1:34">
      <c r="A821" s="1700"/>
      <c r="B821" s="1789"/>
      <c r="C821" s="1506" t="s">
        <v>4447</v>
      </c>
      <c r="D821" s="1512"/>
      <c r="E821" s="1512"/>
      <c r="F821" s="1502"/>
      <c r="G821" s="1502"/>
      <c r="H821" s="1502"/>
      <c r="I821" s="1502"/>
      <c r="J821" s="1502"/>
      <c r="K821" s="1502"/>
      <c r="L821" s="1502"/>
      <c r="M821" s="1502"/>
      <c r="N821" s="1502"/>
      <c r="O821" s="1503"/>
      <c r="P821" s="1502"/>
      <c r="Q821" s="1512"/>
      <c r="R821" s="1502"/>
      <c r="S821" s="1502"/>
      <c r="T821" s="1502"/>
      <c r="U821" s="1503"/>
      <c r="V821" s="972"/>
      <c r="W821" s="972"/>
      <c r="X821" s="972"/>
      <c r="Y821" s="972"/>
      <c r="Z821" s="972"/>
      <c r="AA821" s="972"/>
      <c r="AB821" s="972"/>
      <c r="AC821" s="972"/>
      <c r="AD821" s="972"/>
      <c r="AE821" s="969"/>
      <c r="AF821" s="969"/>
      <c r="AG821" s="969"/>
      <c r="AH821" s="952">
        <f t="shared" si="12"/>
        <v>0</v>
      </c>
    </row>
    <row r="822" spans="1:34">
      <c r="A822" s="1700"/>
      <c r="B822" s="1789"/>
      <c r="C822" s="1506" t="s">
        <v>4448</v>
      </c>
      <c r="D822" s="1512"/>
      <c r="E822" s="1512"/>
      <c r="F822" s="1502"/>
      <c r="G822" s="1502"/>
      <c r="H822" s="1502"/>
      <c r="I822" s="1502"/>
      <c r="J822" s="1502"/>
      <c r="K822" s="1502"/>
      <c r="L822" s="1502"/>
      <c r="M822" s="1502"/>
      <c r="N822" s="1502"/>
      <c r="O822" s="1503"/>
      <c r="P822" s="1502"/>
      <c r="Q822" s="1512"/>
      <c r="R822" s="1502"/>
      <c r="S822" s="1502"/>
      <c r="T822" s="1502"/>
      <c r="U822" s="1503"/>
      <c r="V822" s="972"/>
      <c r="W822" s="972"/>
      <c r="X822" s="972"/>
      <c r="Y822" s="972"/>
      <c r="Z822" s="972"/>
      <c r="AA822" s="972"/>
      <c r="AB822" s="972"/>
      <c r="AC822" s="972"/>
      <c r="AD822" s="972"/>
      <c r="AE822" s="969"/>
      <c r="AF822" s="969"/>
      <c r="AG822" s="969"/>
      <c r="AH822" s="952">
        <f t="shared" si="12"/>
        <v>0</v>
      </c>
    </row>
    <row r="823" spans="1:34">
      <c r="A823" s="1700"/>
      <c r="B823" s="1789"/>
      <c r="C823" s="1506" t="s">
        <v>4449</v>
      </c>
      <c r="D823" s="1512"/>
      <c r="E823" s="1512"/>
      <c r="F823" s="1502"/>
      <c r="G823" s="1502"/>
      <c r="H823" s="1502"/>
      <c r="I823" s="1502"/>
      <c r="J823" s="1502"/>
      <c r="K823" s="1502"/>
      <c r="L823" s="1502"/>
      <c r="M823" s="1502"/>
      <c r="N823" s="1502"/>
      <c r="O823" s="1503"/>
      <c r="P823" s="1502"/>
      <c r="Q823" s="1512"/>
      <c r="R823" s="1502"/>
      <c r="S823" s="1502"/>
      <c r="T823" s="1502"/>
      <c r="U823" s="1503"/>
      <c r="V823" s="972"/>
      <c r="W823" s="972"/>
      <c r="X823" s="972"/>
      <c r="Y823" s="972"/>
      <c r="Z823" s="972"/>
      <c r="AA823" s="972"/>
      <c r="AB823" s="972"/>
      <c r="AC823" s="972"/>
      <c r="AD823" s="972"/>
      <c r="AE823" s="969"/>
      <c r="AF823" s="969"/>
      <c r="AG823" s="969"/>
      <c r="AH823" s="952">
        <f t="shared" si="12"/>
        <v>0</v>
      </c>
    </row>
    <row r="824" spans="1:34">
      <c r="A824" s="1700"/>
      <c r="B824" s="1789"/>
      <c r="C824" s="1506" t="s">
        <v>4457</v>
      </c>
      <c r="D824" s="1512"/>
      <c r="E824" s="1512"/>
      <c r="F824" s="1502"/>
      <c r="G824" s="1502"/>
      <c r="H824" s="1502"/>
      <c r="I824" s="1502"/>
      <c r="J824" s="1502"/>
      <c r="K824" s="1502"/>
      <c r="L824" s="1502"/>
      <c r="M824" s="1502"/>
      <c r="N824" s="1502"/>
      <c r="O824" s="1503"/>
      <c r="P824" s="1502"/>
      <c r="Q824" s="1512"/>
      <c r="R824" s="1502"/>
      <c r="S824" s="1502"/>
      <c r="T824" s="1502"/>
      <c r="U824" s="1503"/>
      <c r="V824" s="972"/>
      <c r="W824" s="972"/>
      <c r="X824" s="972"/>
      <c r="Y824" s="972"/>
      <c r="Z824" s="972"/>
      <c r="AA824" s="972"/>
      <c r="AB824" s="972"/>
      <c r="AC824" s="972"/>
      <c r="AD824" s="972"/>
      <c r="AE824" s="969"/>
      <c r="AF824" s="969"/>
      <c r="AG824" s="969"/>
      <c r="AH824" s="952">
        <f t="shared" si="12"/>
        <v>0</v>
      </c>
    </row>
    <row r="825" spans="1:34">
      <c r="A825" s="1700"/>
      <c r="B825" s="1794"/>
      <c r="C825" s="1510" t="s">
        <v>4458</v>
      </c>
      <c r="D825" s="1512"/>
      <c r="E825" s="1512"/>
      <c r="F825" s="1502"/>
      <c r="G825" s="1502"/>
      <c r="H825" s="1502"/>
      <c r="I825" s="1502"/>
      <c r="J825" s="1502"/>
      <c r="K825" s="1502"/>
      <c r="L825" s="1502"/>
      <c r="M825" s="1502"/>
      <c r="N825" s="1502"/>
      <c r="O825" s="1503"/>
      <c r="P825" s="1502"/>
      <c r="Q825" s="1512"/>
      <c r="R825" s="1502"/>
      <c r="S825" s="1502"/>
      <c r="T825" s="1502"/>
      <c r="U825" s="1503"/>
      <c r="V825" s="972"/>
      <c r="W825" s="972"/>
      <c r="X825" s="972"/>
      <c r="Y825" s="972"/>
      <c r="Z825" s="972"/>
      <c r="AA825" s="972"/>
      <c r="AB825" s="972"/>
      <c r="AC825" s="972"/>
      <c r="AD825" s="972"/>
      <c r="AE825" s="969"/>
      <c r="AF825" s="969"/>
      <c r="AG825" s="969"/>
      <c r="AH825" s="952">
        <f t="shared" si="12"/>
        <v>0</v>
      </c>
    </row>
    <row r="826" spans="1:34">
      <c r="A826" s="1700"/>
      <c r="B826" s="1788" t="s">
        <v>62</v>
      </c>
      <c r="C826" s="1250" t="s">
        <v>4145</v>
      </c>
      <c r="D826" s="1512"/>
      <c r="E826" s="1512"/>
      <c r="F826" s="1502"/>
      <c r="G826" s="1502"/>
      <c r="H826" s="1502"/>
      <c r="I826" s="1502"/>
      <c r="J826" s="1502"/>
      <c r="K826" s="1502"/>
      <c r="L826" s="1502"/>
      <c r="M826" s="1502"/>
      <c r="N826" s="1502"/>
      <c r="O826" s="1503"/>
      <c r="P826" s="1502"/>
      <c r="Q826" s="1512"/>
      <c r="R826" s="1502"/>
      <c r="S826" s="1502"/>
      <c r="T826" s="1502"/>
      <c r="U826" s="1503"/>
      <c r="V826" s="972"/>
      <c r="W826" s="972"/>
      <c r="X826" s="972"/>
      <c r="Y826" s="972"/>
      <c r="Z826" s="972"/>
      <c r="AA826" s="972"/>
      <c r="AB826" s="972"/>
      <c r="AC826" s="972"/>
      <c r="AD826" s="972"/>
      <c r="AE826" s="969"/>
      <c r="AF826" s="969"/>
      <c r="AG826" s="969"/>
      <c r="AH826" s="952">
        <f t="shared" si="12"/>
        <v>0</v>
      </c>
    </row>
    <row r="827" spans="1:34">
      <c r="A827" s="1700"/>
      <c r="B827" s="1789"/>
      <c r="C827" s="1506" t="s">
        <v>3801</v>
      </c>
      <c r="D827" s="1512"/>
      <c r="E827" s="1512"/>
      <c r="F827" s="1502"/>
      <c r="G827" s="1502"/>
      <c r="H827" s="1502"/>
      <c r="I827" s="1502"/>
      <c r="J827" s="1502"/>
      <c r="K827" s="1502"/>
      <c r="L827" s="1502"/>
      <c r="M827" s="1502"/>
      <c r="N827" s="1502"/>
      <c r="O827" s="1503"/>
      <c r="P827" s="1502"/>
      <c r="Q827" s="1512"/>
      <c r="R827" s="1502"/>
      <c r="S827" s="1502"/>
      <c r="T827" s="1502"/>
      <c r="U827" s="1503"/>
      <c r="V827" s="972"/>
      <c r="W827" s="972"/>
      <c r="X827" s="972"/>
      <c r="Y827" s="972"/>
      <c r="Z827" s="972"/>
      <c r="AA827" s="972"/>
      <c r="AB827" s="972"/>
      <c r="AC827" s="972"/>
      <c r="AD827" s="972"/>
      <c r="AE827" s="969"/>
      <c r="AF827" s="969"/>
      <c r="AG827" s="969"/>
      <c r="AH827" s="952">
        <f t="shared" si="12"/>
        <v>0</v>
      </c>
    </row>
    <row r="828" spans="1:34">
      <c r="A828" s="1700"/>
      <c r="B828" s="1789"/>
      <c r="C828" s="1506" t="s">
        <v>3802</v>
      </c>
      <c r="D828" s="1512"/>
      <c r="E828" s="1512"/>
      <c r="F828" s="1502"/>
      <c r="G828" s="1502"/>
      <c r="H828" s="1502"/>
      <c r="I828" s="1502"/>
      <c r="J828" s="1502"/>
      <c r="K828" s="1502"/>
      <c r="L828" s="1502"/>
      <c r="M828" s="1502"/>
      <c r="N828" s="1502"/>
      <c r="O828" s="1503"/>
      <c r="P828" s="1502"/>
      <c r="Q828" s="1512"/>
      <c r="R828" s="1502"/>
      <c r="S828" s="1502"/>
      <c r="T828" s="1502"/>
      <c r="U828" s="1503"/>
      <c r="V828" s="972"/>
      <c r="W828" s="972"/>
      <c r="X828" s="972"/>
      <c r="Y828" s="972"/>
      <c r="Z828" s="972"/>
      <c r="AA828" s="972"/>
      <c r="AB828" s="972"/>
      <c r="AC828" s="972"/>
      <c r="AD828" s="972"/>
      <c r="AE828" s="969"/>
      <c r="AF828" s="969"/>
      <c r="AG828" s="969"/>
      <c r="AH828" s="952">
        <f t="shared" si="12"/>
        <v>0</v>
      </c>
    </row>
    <row r="829" spans="1:34">
      <c r="A829" s="1700"/>
      <c r="B829" s="1789"/>
      <c r="C829" s="1506" t="s">
        <v>4446</v>
      </c>
      <c r="D829" s="1512"/>
      <c r="E829" s="1512"/>
      <c r="F829" s="1502"/>
      <c r="G829" s="1502"/>
      <c r="H829" s="1502"/>
      <c r="I829" s="1502"/>
      <c r="J829" s="1502"/>
      <c r="K829" s="1502"/>
      <c r="L829" s="1502"/>
      <c r="M829" s="1502"/>
      <c r="N829" s="1502"/>
      <c r="O829" s="1503"/>
      <c r="P829" s="1502"/>
      <c r="Q829" s="1512"/>
      <c r="R829" s="1502"/>
      <c r="S829" s="1502"/>
      <c r="T829" s="1502"/>
      <c r="U829" s="1503"/>
      <c r="V829" s="972"/>
      <c r="W829" s="972"/>
      <c r="X829" s="972"/>
      <c r="Y829" s="972"/>
      <c r="Z829" s="972"/>
      <c r="AA829" s="972"/>
      <c r="AB829" s="972"/>
      <c r="AC829" s="972"/>
      <c r="AD829" s="972"/>
      <c r="AE829" s="969"/>
      <c r="AF829" s="969"/>
      <c r="AG829" s="969"/>
      <c r="AH829" s="952">
        <f t="shared" si="12"/>
        <v>0</v>
      </c>
    </row>
    <row r="830" spans="1:34">
      <c r="A830" s="1700"/>
      <c r="B830" s="1789"/>
      <c r="C830" s="1506" t="s">
        <v>4447</v>
      </c>
      <c r="D830" s="1512"/>
      <c r="E830" s="1512"/>
      <c r="F830" s="1502"/>
      <c r="G830" s="1502"/>
      <c r="H830" s="1502"/>
      <c r="I830" s="1502"/>
      <c r="J830" s="1502"/>
      <c r="K830" s="1502"/>
      <c r="L830" s="1502"/>
      <c r="M830" s="1502"/>
      <c r="N830" s="1502"/>
      <c r="O830" s="1503"/>
      <c r="P830" s="1502"/>
      <c r="Q830" s="1512"/>
      <c r="R830" s="1502"/>
      <c r="S830" s="1502"/>
      <c r="T830" s="1502"/>
      <c r="U830" s="1503"/>
      <c r="V830" s="972"/>
      <c r="W830" s="972"/>
      <c r="X830" s="972"/>
      <c r="Y830" s="972"/>
      <c r="Z830" s="972"/>
      <c r="AA830" s="972"/>
      <c r="AB830" s="972"/>
      <c r="AC830" s="972"/>
      <c r="AD830" s="972"/>
      <c r="AE830" s="969"/>
      <c r="AF830" s="969"/>
      <c r="AG830" s="969"/>
      <c r="AH830" s="952">
        <f t="shared" si="12"/>
        <v>0</v>
      </c>
    </row>
    <row r="831" spans="1:34">
      <c r="A831" s="1700"/>
      <c r="B831" s="1789"/>
      <c r="C831" s="1506" t="s">
        <v>4448</v>
      </c>
      <c r="D831" s="1512"/>
      <c r="E831" s="1512"/>
      <c r="F831" s="1502"/>
      <c r="G831" s="1502"/>
      <c r="H831" s="1502"/>
      <c r="I831" s="1502"/>
      <c r="J831" s="1502"/>
      <c r="K831" s="1502"/>
      <c r="L831" s="1502"/>
      <c r="M831" s="1502"/>
      <c r="N831" s="1502"/>
      <c r="O831" s="1503"/>
      <c r="P831" s="1502"/>
      <c r="Q831" s="1512"/>
      <c r="R831" s="1502"/>
      <c r="S831" s="1502"/>
      <c r="T831" s="1502"/>
      <c r="U831" s="1503"/>
      <c r="V831" s="972"/>
      <c r="W831" s="972"/>
      <c r="X831" s="972"/>
      <c r="Y831" s="972"/>
      <c r="Z831" s="972"/>
      <c r="AA831" s="972"/>
      <c r="AB831" s="972"/>
      <c r="AC831" s="972"/>
      <c r="AD831" s="972"/>
      <c r="AE831" s="969"/>
      <c r="AF831" s="969"/>
      <c r="AG831" s="969"/>
      <c r="AH831" s="952">
        <f t="shared" si="12"/>
        <v>0</v>
      </c>
    </row>
    <row r="832" spans="1:34">
      <c r="A832" s="1700"/>
      <c r="B832" s="1789"/>
      <c r="C832" s="1506" t="s">
        <v>4449</v>
      </c>
      <c r="D832" s="1512"/>
      <c r="E832" s="1512"/>
      <c r="F832" s="1502"/>
      <c r="G832" s="1502"/>
      <c r="H832" s="1502"/>
      <c r="I832" s="1502"/>
      <c r="J832" s="1502"/>
      <c r="K832" s="1502"/>
      <c r="L832" s="1502"/>
      <c r="M832" s="1502"/>
      <c r="N832" s="1502"/>
      <c r="O832" s="1503"/>
      <c r="P832" s="1502"/>
      <c r="Q832" s="1512"/>
      <c r="R832" s="1502"/>
      <c r="S832" s="1502"/>
      <c r="T832" s="1502"/>
      <c r="U832" s="1503"/>
      <c r="V832" s="972"/>
      <c r="W832" s="972"/>
      <c r="X832" s="972"/>
      <c r="Y832" s="972"/>
      <c r="Z832" s="972"/>
      <c r="AA832" s="972"/>
      <c r="AB832" s="972"/>
      <c r="AC832" s="972"/>
      <c r="AD832" s="972"/>
      <c r="AE832" s="969"/>
      <c r="AF832" s="969"/>
      <c r="AG832" s="969"/>
      <c r="AH832" s="952">
        <f t="shared" si="12"/>
        <v>0</v>
      </c>
    </row>
    <row r="833" spans="1:34">
      <c r="A833" s="1700"/>
      <c r="B833" s="1789"/>
      <c r="C833" s="1506" t="s">
        <v>4457</v>
      </c>
      <c r="D833" s="1512"/>
      <c r="E833" s="1512"/>
      <c r="F833" s="1502"/>
      <c r="G833" s="1502"/>
      <c r="H833" s="1502"/>
      <c r="I833" s="1502"/>
      <c r="J833" s="1502"/>
      <c r="K833" s="1502"/>
      <c r="L833" s="1502"/>
      <c r="M833" s="1502"/>
      <c r="N833" s="1502"/>
      <c r="O833" s="1503"/>
      <c r="P833" s="1502"/>
      <c r="Q833" s="1512"/>
      <c r="R833" s="1502"/>
      <c r="S833" s="1502"/>
      <c r="T833" s="1502"/>
      <c r="U833" s="1503"/>
      <c r="V833" s="972"/>
      <c r="W833" s="972"/>
      <c r="X833" s="972"/>
      <c r="Y833" s="972"/>
      <c r="Z833" s="972"/>
      <c r="AA833" s="972"/>
      <c r="AB833" s="972"/>
      <c r="AC833" s="972"/>
      <c r="AD833" s="972"/>
      <c r="AE833" s="969"/>
      <c r="AF833" s="969"/>
      <c r="AG833" s="969"/>
      <c r="AH833" s="952">
        <f t="shared" si="12"/>
        <v>0</v>
      </c>
    </row>
    <row r="834" spans="1:34">
      <c r="A834" s="1700"/>
      <c r="B834" s="1794"/>
      <c r="C834" s="1510" t="s">
        <v>4458</v>
      </c>
      <c r="D834" s="1512"/>
      <c r="E834" s="1512"/>
      <c r="F834" s="1502"/>
      <c r="G834" s="1502"/>
      <c r="H834" s="1502"/>
      <c r="I834" s="1502"/>
      <c r="J834" s="1502"/>
      <c r="K834" s="1502"/>
      <c r="L834" s="1502"/>
      <c r="M834" s="1502"/>
      <c r="N834" s="1502"/>
      <c r="O834" s="1503"/>
      <c r="P834" s="1502"/>
      <c r="Q834" s="1512"/>
      <c r="R834" s="1502"/>
      <c r="S834" s="1502"/>
      <c r="T834" s="1502"/>
      <c r="U834" s="1503"/>
      <c r="V834" s="972"/>
      <c r="W834" s="972"/>
      <c r="X834" s="972"/>
      <c r="Y834" s="972"/>
      <c r="Z834" s="972"/>
      <c r="AA834" s="972"/>
      <c r="AB834" s="972"/>
      <c r="AC834" s="972"/>
      <c r="AD834" s="972"/>
      <c r="AE834" s="969"/>
      <c r="AF834" s="969"/>
      <c r="AG834" s="969"/>
      <c r="AH834" s="952">
        <f t="shared" si="12"/>
        <v>0</v>
      </c>
    </row>
    <row r="835" spans="1:34">
      <c r="A835" s="1700"/>
      <c r="B835" s="1788" t="s">
        <v>1878</v>
      </c>
      <c r="C835" s="1250" t="s">
        <v>4145</v>
      </c>
      <c r="D835" s="1512"/>
      <c r="E835" s="1512"/>
      <c r="F835" s="1502"/>
      <c r="G835" s="1502"/>
      <c r="H835" s="1502"/>
      <c r="I835" s="1502"/>
      <c r="J835" s="1502"/>
      <c r="K835" s="1502"/>
      <c r="L835" s="1502"/>
      <c r="M835" s="1502"/>
      <c r="N835" s="1502"/>
      <c r="O835" s="1503"/>
      <c r="P835" s="1502"/>
      <c r="Q835" s="1512"/>
      <c r="R835" s="1502"/>
      <c r="S835" s="1502"/>
      <c r="T835" s="1502"/>
      <c r="U835" s="1503"/>
      <c r="V835" s="972"/>
      <c r="W835" s="972"/>
      <c r="X835" s="972"/>
      <c r="Y835" s="972"/>
      <c r="Z835" s="972"/>
      <c r="AA835" s="972"/>
      <c r="AB835" s="972"/>
      <c r="AC835" s="972"/>
      <c r="AD835" s="972"/>
      <c r="AE835" s="969"/>
      <c r="AF835" s="969"/>
      <c r="AG835" s="969"/>
      <c r="AH835" s="952">
        <f t="shared" ref="AH835:AH843" si="13">COUNTA(D835:AG835)</f>
        <v>0</v>
      </c>
    </row>
    <row r="836" spans="1:34">
      <c r="A836" s="1700"/>
      <c r="B836" s="1789"/>
      <c r="C836" s="1506" t="s">
        <v>3801</v>
      </c>
      <c r="D836" s="1512"/>
      <c r="E836" s="1512"/>
      <c r="F836" s="1502"/>
      <c r="G836" s="1502"/>
      <c r="H836" s="1502"/>
      <c r="I836" s="1502"/>
      <c r="J836" s="1502"/>
      <c r="K836" s="1502"/>
      <c r="L836" s="1502"/>
      <c r="M836" s="1502"/>
      <c r="N836" s="1502"/>
      <c r="O836" s="1503"/>
      <c r="P836" s="1502"/>
      <c r="Q836" s="1512"/>
      <c r="R836" s="1502"/>
      <c r="S836" s="1502"/>
      <c r="T836" s="1502"/>
      <c r="U836" s="1503"/>
      <c r="V836" s="972"/>
      <c r="W836" s="972"/>
      <c r="X836" s="972"/>
      <c r="Y836" s="972"/>
      <c r="Z836" s="972"/>
      <c r="AA836" s="972"/>
      <c r="AB836" s="972"/>
      <c r="AC836" s="972"/>
      <c r="AD836" s="972"/>
      <c r="AE836" s="969"/>
      <c r="AF836" s="969"/>
      <c r="AG836" s="969"/>
      <c r="AH836" s="952">
        <f t="shared" si="13"/>
        <v>0</v>
      </c>
    </row>
    <row r="837" spans="1:34">
      <c r="A837" s="1700"/>
      <c r="B837" s="1789"/>
      <c r="C837" s="1506" t="s">
        <v>3802</v>
      </c>
      <c r="D837" s="1512"/>
      <c r="E837" s="1512"/>
      <c r="F837" s="1502"/>
      <c r="G837" s="1502"/>
      <c r="H837" s="1502"/>
      <c r="I837" s="1502"/>
      <c r="J837" s="1502"/>
      <c r="K837" s="1502"/>
      <c r="L837" s="1502"/>
      <c r="M837" s="1502"/>
      <c r="N837" s="1502"/>
      <c r="O837" s="1503"/>
      <c r="P837" s="1502"/>
      <c r="Q837" s="1512"/>
      <c r="R837" s="1502"/>
      <c r="S837" s="1502"/>
      <c r="T837" s="1502"/>
      <c r="U837" s="1503"/>
      <c r="V837" s="972"/>
      <c r="W837" s="972"/>
      <c r="X837" s="972"/>
      <c r="Y837" s="972"/>
      <c r="Z837" s="972"/>
      <c r="AA837" s="972"/>
      <c r="AB837" s="972"/>
      <c r="AC837" s="972"/>
      <c r="AD837" s="972"/>
      <c r="AE837" s="969"/>
      <c r="AF837" s="969"/>
      <c r="AG837" s="969"/>
      <c r="AH837" s="952">
        <f t="shared" si="13"/>
        <v>0</v>
      </c>
    </row>
    <row r="838" spans="1:34">
      <c r="A838" s="1700"/>
      <c r="B838" s="1789"/>
      <c r="C838" s="1506" t="s">
        <v>4446</v>
      </c>
      <c r="D838" s="1512"/>
      <c r="E838" s="1512"/>
      <c r="F838" s="1502"/>
      <c r="G838" s="1502"/>
      <c r="H838" s="1502"/>
      <c r="I838" s="1502"/>
      <c r="J838" s="1502"/>
      <c r="K838" s="1502"/>
      <c r="L838" s="1502"/>
      <c r="M838" s="1502"/>
      <c r="N838" s="1502"/>
      <c r="O838" s="1503"/>
      <c r="P838" s="1502"/>
      <c r="Q838" s="1512"/>
      <c r="R838" s="1502"/>
      <c r="S838" s="1502"/>
      <c r="T838" s="1502"/>
      <c r="U838" s="1503"/>
      <c r="V838" s="972"/>
      <c r="W838" s="972"/>
      <c r="X838" s="972"/>
      <c r="Y838" s="972"/>
      <c r="Z838" s="972"/>
      <c r="AA838" s="972"/>
      <c r="AB838" s="972"/>
      <c r="AC838" s="972"/>
      <c r="AD838" s="972"/>
      <c r="AE838" s="969"/>
      <c r="AF838" s="969"/>
      <c r="AG838" s="969"/>
      <c r="AH838" s="952">
        <f t="shared" si="13"/>
        <v>0</v>
      </c>
    </row>
    <row r="839" spans="1:34">
      <c r="A839" s="1700"/>
      <c r="B839" s="1789"/>
      <c r="C839" s="1506" t="s">
        <v>4447</v>
      </c>
      <c r="D839" s="1512"/>
      <c r="E839" s="1512"/>
      <c r="F839" s="1502"/>
      <c r="G839" s="1502"/>
      <c r="H839" s="1502"/>
      <c r="I839" s="1502"/>
      <c r="J839" s="1502"/>
      <c r="K839" s="1502"/>
      <c r="L839" s="1502"/>
      <c r="M839" s="1502"/>
      <c r="N839" s="1502"/>
      <c r="O839" s="1503"/>
      <c r="P839" s="1502"/>
      <c r="Q839" s="1512"/>
      <c r="R839" s="1502"/>
      <c r="S839" s="1502"/>
      <c r="T839" s="1502"/>
      <c r="U839" s="1503"/>
      <c r="V839" s="972"/>
      <c r="W839" s="972"/>
      <c r="X839" s="972"/>
      <c r="Y839" s="972"/>
      <c r="Z839" s="972"/>
      <c r="AA839" s="972"/>
      <c r="AB839" s="972"/>
      <c r="AC839" s="972"/>
      <c r="AD839" s="972"/>
      <c r="AE839" s="969"/>
      <c r="AF839" s="969"/>
      <c r="AG839" s="969"/>
      <c r="AH839" s="952">
        <f t="shared" si="13"/>
        <v>0</v>
      </c>
    </row>
    <row r="840" spans="1:34">
      <c r="A840" s="1700"/>
      <c r="B840" s="1789"/>
      <c r="C840" s="1506" t="s">
        <v>4448</v>
      </c>
      <c r="D840" s="1512"/>
      <c r="E840" s="1512"/>
      <c r="F840" s="1502"/>
      <c r="G840" s="1502"/>
      <c r="H840" s="1502"/>
      <c r="I840" s="1502"/>
      <c r="J840" s="1502"/>
      <c r="K840" s="1502"/>
      <c r="L840" s="1502"/>
      <c r="M840" s="1502"/>
      <c r="N840" s="1502"/>
      <c r="O840" s="1503"/>
      <c r="P840" s="1502"/>
      <c r="Q840" s="1512"/>
      <c r="R840" s="1502"/>
      <c r="S840" s="1502"/>
      <c r="T840" s="1502"/>
      <c r="U840" s="1503"/>
      <c r="V840" s="972"/>
      <c r="W840" s="972"/>
      <c r="X840" s="972"/>
      <c r="Y840" s="972"/>
      <c r="Z840" s="972"/>
      <c r="AA840" s="972"/>
      <c r="AB840" s="972"/>
      <c r="AC840" s="972"/>
      <c r="AD840" s="972"/>
      <c r="AE840" s="969"/>
      <c r="AF840" s="969"/>
      <c r="AG840" s="969"/>
      <c r="AH840" s="952">
        <f t="shared" si="13"/>
        <v>0</v>
      </c>
    </row>
    <row r="841" spans="1:34">
      <c r="A841" s="1700"/>
      <c r="B841" s="1789"/>
      <c r="C841" s="1506" t="s">
        <v>4449</v>
      </c>
      <c r="D841" s="1512"/>
      <c r="E841" s="1512"/>
      <c r="F841" s="1502"/>
      <c r="G841" s="1502"/>
      <c r="H841" s="1502"/>
      <c r="I841" s="1502"/>
      <c r="J841" s="1502"/>
      <c r="K841" s="1502"/>
      <c r="L841" s="1502"/>
      <c r="M841" s="1502"/>
      <c r="N841" s="1502"/>
      <c r="O841" s="1503"/>
      <c r="P841" s="1502"/>
      <c r="Q841" s="1512"/>
      <c r="R841" s="1502"/>
      <c r="S841" s="1502"/>
      <c r="T841" s="1502"/>
      <c r="U841" s="1503"/>
      <c r="V841" s="972"/>
      <c r="W841" s="972"/>
      <c r="X841" s="972"/>
      <c r="Y841" s="972"/>
      <c r="Z841" s="972"/>
      <c r="AA841" s="972"/>
      <c r="AB841" s="972"/>
      <c r="AC841" s="972"/>
      <c r="AD841" s="972"/>
      <c r="AE841" s="969"/>
      <c r="AF841" s="969"/>
      <c r="AG841" s="969"/>
      <c r="AH841" s="952">
        <f t="shared" si="13"/>
        <v>0</v>
      </c>
    </row>
    <row r="842" spans="1:34">
      <c r="A842" s="1700"/>
      <c r="B842" s="1789"/>
      <c r="C842" s="1506" t="s">
        <v>4457</v>
      </c>
      <c r="D842" s="1512"/>
      <c r="E842" s="1512"/>
      <c r="F842" s="1502"/>
      <c r="G842" s="1502"/>
      <c r="H842" s="1502"/>
      <c r="I842" s="1502"/>
      <c r="J842" s="1502"/>
      <c r="K842" s="1502"/>
      <c r="L842" s="1502"/>
      <c r="M842" s="1502"/>
      <c r="N842" s="1502"/>
      <c r="O842" s="1503"/>
      <c r="P842" s="1502"/>
      <c r="Q842" s="1512"/>
      <c r="R842" s="1502"/>
      <c r="S842" s="1502"/>
      <c r="T842" s="1502"/>
      <c r="U842" s="1503"/>
      <c r="V842" s="972"/>
      <c r="W842" s="972"/>
      <c r="X842" s="972"/>
      <c r="Y842" s="972"/>
      <c r="Z842" s="972"/>
      <c r="AA842" s="972"/>
      <c r="AB842" s="972"/>
      <c r="AC842" s="972"/>
      <c r="AD842" s="972"/>
      <c r="AE842" s="969"/>
      <c r="AF842" s="969"/>
      <c r="AG842" s="969"/>
      <c r="AH842" s="952">
        <f t="shared" si="13"/>
        <v>0</v>
      </c>
    </row>
    <row r="843" spans="1:34">
      <c r="A843" s="1700"/>
      <c r="B843" s="1794"/>
      <c r="C843" s="1510" t="s">
        <v>4458</v>
      </c>
      <c r="D843" s="1512"/>
      <c r="E843" s="1512"/>
      <c r="F843" s="1502"/>
      <c r="G843" s="1502"/>
      <c r="H843" s="1502"/>
      <c r="I843" s="1502"/>
      <c r="J843" s="1502"/>
      <c r="K843" s="1502"/>
      <c r="L843" s="1502"/>
      <c r="M843" s="1502"/>
      <c r="N843" s="1502"/>
      <c r="O843" s="1503"/>
      <c r="P843" s="1502"/>
      <c r="Q843" s="1512"/>
      <c r="R843" s="1502"/>
      <c r="S843" s="1502"/>
      <c r="T843" s="1502"/>
      <c r="U843" s="1503"/>
      <c r="V843" s="972"/>
      <c r="W843" s="972"/>
      <c r="X843" s="972"/>
      <c r="Y843" s="972"/>
      <c r="Z843" s="972"/>
      <c r="AA843" s="972"/>
      <c r="AB843" s="972"/>
      <c r="AC843" s="972"/>
      <c r="AD843" s="972"/>
      <c r="AE843" s="969"/>
      <c r="AF843" s="969"/>
      <c r="AG843" s="969"/>
      <c r="AH843" s="952">
        <f t="shared" si="13"/>
        <v>0</v>
      </c>
    </row>
    <row r="855" spans="1:64" s="952" customFormat="1">
      <c r="A855" s="951"/>
      <c r="B855" s="951"/>
      <c r="V855" s="951"/>
      <c r="W855" s="951"/>
      <c r="X855" s="951"/>
      <c r="Y855" s="951"/>
      <c r="Z855" s="951"/>
      <c r="AA855" s="951"/>
      <c r="AB855" s="951"/>
      <c r="AC855" s="951"/>
      <c r="AD855" s="951"/>
      <c r="AE855" s="951"/>
      <c r="AF855" s="951"/>
      <c r="AG855" s="951"/>
      <c r="AI855" s="951"/>
      <c r="AJ855" s="951"/>
      <c r="AK855" s="951"/>
      <c r="AL855" s="951"/>
      <c r="AM855" s="951"/>
      <c r="AN855" s="951"/>
      <c r="AO855" s="951"/>
      <c r="AP855" s="951"/>
      <c r="AQ855" s="951"/>
      <c r="AR855" s="951"/>
      <c r="AS855" s="951"/>
      <c r="AT855" s="951"/>
      <c r="AU855" s="951"/>
      <c r="AV855" s="951"/>
      <c r="AW855" s="951"/>
      <c r="AX855" s="951"/>
      <c r="AY855" s="951"/>
      <c r="AZ855" s="951"/>
      <c r="BA855" s="951"/>
      <c r="BB855" s="951"/>
      <c r="BC855" s="951"/>
      <c r="BD855" s="951"/>
      <c r="BE855" s="951"/>
      <c r="BF855" s="951"/>
      <c r="BG855" s="951"/>
      <c r="BH855" s="951"/>
      <c r="BI855" s="951"/>
      <c r="BJ855" s="951"/>
      <c r="BK855" s="951"/>
      <c r="BL855" s="951"/>
    </row>
  </sheetData>
  <autoFilter ref="A1:U837"/>
  <mergeCells count="101">
    <mergeCell ref="B83:B91"/>
    <mergeCell ref="B92:B100"/>
    <mergeCell ref="B101:B109"/>
    <mergeCell ref="B110:B118"/>
    <mergeCell ref="B119:B127"/>
    <mergeCell ref="B128:B136"/>
    <mergeCell ref="A2:A154"/>
    <mergeCell ref="B2:B10"/>
    <mergeCell ref="B11:B19"/>
    <mergeCell ref="B20:B28"/>
    <mergeCell ref="B29:B37"/>
    <mergeCell ref="B38:B46"/>
    <mergeCell ref="B47:B55"/>
    <mergeCell ref="B56:B64"/>
    <mergeCell ref="B65:B73"/>
    <mergeCell ref="B74:B82"/>
    <mergeCell ref="B218:B226"/>
    <mergeCell ref="B227:B235"/>
    <mergeCell ref="B236:B244"/>
    <mergeCell ref="B245:B253"/>
    <mergeCell ref="B254:B262"/>
    <mergeCell ref="B263:B271"/>
    <mergeCell ref="B137:B145"/>
    <mergeCell ref="B146:B154"/>
    <mergeCell ref="A155:A379"/>
    <mergeCell ref="B155:B163"/>
    <mergeCell ref="B164:B172"/>
    <mergeCell ref="B173:B181"/>
    <mergeCell ref="B182:B190"/>
    <mergeCell ref="B191:B199"/>
    <mergeCell ref="B200:B208"/>
    <mergeCell ref="B209:B217"/>
    <mergeCell ref="B326:B334"/>
    <mergeCell ref="B335:B343"/>
    <mergeCell ref="B344:B352"/>
    <mergeCell ref="B353:B361"/>
    <mergeCell ref="B362:B370"/>
    <mergeCell ref="B371:B379"/>
    <mergeCell ref="B272:B280"/>
    <mergeCell ref="B281:B289"/>
    <mergeCell ref="B290:B298"/>
    <mergeCell ref="B299:B307"/>
    <mergeCell ref="B308:B316"/>
    <mergeCell ref="B317:B325"/>
    <mergeCell ref="B461:B469"/>
    <mergeCell ref="B470:B478"/>
    <mergeCell ref="B479:B487"/>
    <mergeCell ref="B488:B496"/>
    <mergeCell ref="B497:B505"/>
    <mergeCell ref="B506:B514"/>
    <mergeCell ref="A380:A514"/>
    <mergeCell ref="B380:B388"/>
    <mergeCell ref="B389:B397"/>
    <mergeCell ref="B398:B406"/>
    <mergeCell ref="B407:B415"/>
    <mergeCell ref="B416:B424"/>
    <mergeCell ref="B425:B433"/>
    <mergeCell ref="B434:B442"/>
    <mergeCell ref="B443:B451"/>
    <mergeCell ref="B452:B460"/>
    <mergeCell ref="A569:A623"/>
    <mergeCell ref="B569:B577"/>
    <mergeCell ref="B578:B586"/>
    <mergeCell ref="B587:B595"/>
    <mergeCell ref="B596:B604"/>
    <mergeCell ref="B605:B613"/>
    <mergeCell ref="B614:B622"/>
    <mergeCell ref="B623:B631"/>
    <mergeCell ref="A515:A568"/>
    <mergeCell ref="B515:B523"/>
    <mergeCell ref="B524:B532"/>
    <mergeCell ref="B533:B541"/>
    <mergeCell ref="B542:B550"/>
    <mergeCell ref="B551:B559"/>
    <mergeCell ref="B560:B568"/>
    <mergeCell ref="A633:A636"/>
    <mergeCell ref="A637:A772"/>
    <mergeCell ref="B637:B645"/>
    <mergeCell ref="B646:B654"/>
    <mergeCell ref="B655:B663"/>
    <mergeCell ref="B664:B672"/>
    <mergeCell ref="B673:B681"/>
    <mergeCell ref="B682:B690"/>
    <mergeCell ref="B691:B699"/>
    <mergeCell ref="B700:B708"/>
    <mergeCell ref="B763:B771"/>
    <mergeCell ref="B772:B780"/>
    <mergeCell ref="A781:A843"/>
    <mergeCell ref="B781:B789"/>
    <mergeCell ref="B790:B798"/>
    <mergeCell ref="B799:B807"/>
    <mergeCell ref="B808:B816"/>
    <mergeCell ref="B817:B825"/>
    <mergeCell ref="B826:B834"/>
    <mergeCell ref="B835:B843"/>
    <mergeCell ref="B709:B717"/>
    <mergeCell ref="B718:B726"/>
    <mergeCell ref="B727:B735"/>
    <mergeCell ref="B736:B744"/>
    <mergeCell ref="B745:B753"/>
    <mergeCell ref="B754:B76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92D050"/>
  </sheetPr>
  <dimension ref="A1:N61"/>
  <sheetViews>
    <sheetView showGridLines="0" zoomScale="70" zoomScaleNormal="70" workbookViewId="0">
      <selection activeCell="E8" sqref="E8"/>
    </sheetView>
  </sheetViews>
  <sheetFormatPr defaultColWidth="9" defaultRowHeight="17.25"/>
  <cols>
    <col min="1" max="1" width="26.875" style="781" customWidth="1"/>
    <col min="2" max="2" width="28.5" style="781" customWidth="1"/>
    <col min="3" max="3" width="21.625" style="768" customWidth="1"/>
    <col min="4" max="4" width="45.625" style="768" bestFit="1" customWidth="1"/>
    <col min="5" max="5" width="45.625" style="768" customWidth="1"/>
    <col min="6" max="6" width="29.125" style="781" customWidth="1"/>
    <col min="7" max="7" width="7.75" style="768" bestFit="1" customWidth="1"/>
    <col min="8" max="13" width="18.75" style="768" customWidth="1"/>
    <col min="14" max="14" width="16.75" style="768" customWidth="1"/>
    <col min="15" max="16384" width="9" style="768"/>
  </cols>
  <sheetData>
    <row r="1" spans="1:14">
      <c r="A1" s="776" t="s">
        <v>3852</v>
      </c>
      <c r="B1" s="771"/>
    </row>
    <row r="2" spans="1:14">
      <c r="A2" s="776" t="s">
        <v>3853</v>
      </c>
      <c r="B2" s="771"/>
    </row>
    <row r="3" spans="1:14" ht="37.5" customHeight="1">
      <c r="A3" s="775"/>
      <c r="B3" s="775"/>
      <c r="C3" s="775"/>
      <c r="D3" s="767" t="s">
        <v>3248</v>
      </c>
      <c r="E3" s="767"/>
      <c r="G3" s="767"/>
      <c r="H3" s="1801" t="s">
        <v>3243</v>
      </c>
      <c r="I3" s="1801"/>
      <c r="J3" s="1804" t="s">
        <v>3242</v>
      </c>
      <c r="K3" s="1805"/>
      <c r="L3" s="1802" t="s">
        <v>3241</v>
      </c>
      <c r="M3" s="1803"/>
    </row>
    <row r="4" spans="1:14" s="769" customFormat="1">
      <c r="A4" s="776" t="s">
        <v>3258</v>
      </c>
      <c r="B4" s="776" t="s">
        <v>3250</v>
      </c>
      <c r="C4" s="776" t="s">
        <v>3244</v>
      </c>
      <c r="D4" s="776" t="s">
        <v>866</v>
      </c>
      <c r="E4" s="1484" t="s">
        <v>4254</v>
      </c>
      <c r="F4" s="782" t="s">
        <v>3252</v>
      </c>
      <c r="G4" s="776" t="s">
        <v>1921</v>
      </c>
      <c r="H4" s="779" t="s">
        <v>3249</v>
      </c>
      <c r="I4" s="780" t="s">
        <v>3854</v>
      </c>
      <c r="J4" s="779" t="s">
        <v>3249</v>
      </c>
      <c r="K4" s="780" t="s">
        <v>3854</v>
      </c>
      <c r="L4" s="779" t="s">
        <v>3249</v>
      </c>
      <c r="M4" s="780" t="s">
        <v>3854</v>
      </c>
      <c r="N4" s="777" t="s">
        <v>180</v>
      </c>
    </row>
    <row r="5" spans="1:14">
      <c r="A5" s="1806" t="s">
        <v>3257</v>
      </c>
      <c r="B5" s="785" t="s">
        <v>1143</v>
      </c>
      <c r="C5" s="778"/>
      <c r="D5" s="79"/>
      <c r="E5" s="79"/>
      <c r="F5" s="784" t="s">
        <v>63</v>
      </c>
      <c r="G5" s="778"/>
      <c r="H5" s="770"/>
      <c r="I5" s="771"/>
      <c r="J5" s="771"/>
      <c r="K5" s="772"/>
      <c r="L5" s="772"/>
      <c r="M5" s="773"/>
      <c r="N5" s="772"/>
    </row>
    <row r="6" spans="1:14">
      <c r="A6" s="1807"/>
      <c r="B6" s="785" t="s">
        <v>1101</v>
      </c>
      <c r="C6" s="778"/>
      <c r="D6" s="79"/>
      <c r="E6" s="79"/>
      <c r="F6" s="784" t="s">
        <v>65</v>
      </c>
      <c r="G6" s="778"/>
      <c r="H6" s="770"/>
      <c r="I6" s="771"/>
      <c r="J6" s="773"/>
      <c r="K6" s="772"/>
      <c r="L6" s="772"/>
      <c r="M6" s="773"/>
      <c r="N6" s="772"/>
    </row>
    <row r="7" spans="1:14">
      <c r="A7" s="1807"/>
      <c r="B7" s="785" t="s">
        <v>1208</v>
      </c>
      <c r="C7" s="778"/>
      <c r="D7" s="79"/>
      <c r="E7" s="79"/>
      <c r="F7" s="784" t="s">
        <v>395</v>
      </c>
      <c r="G7" s="778"/>
      <c r="H7" s="770"/>
      <c r="I7" s="771"/>
      <c r="J7" s="773"/>
      <c r="K7" s="772"/>
      <c r="L7" s="773"/>
      <c r="M7" s="773"/>
      <c r="N7" s="772"/>
    </row>
    <row r="8" spans="1:14">
      <c r="A8" s="1807"/>
      <c r="B8" s="785" t="s">
        <v>1265</v>
      </c>
      <c r="C8" s="778"/>
      <c r="D8" s="79"/>
      <c r="E8" s="79"/>
      <c r="F8" s="784" t="s">
        <v>1227</v>
      </c>
      <c r="G8" s="778"/>
      <c r="H8" s="770"/>
      <c r="I8" s="771"/>
      <c r="J8" s="773"/>
      <c r="K8" s="772"/>
      <c r="L8" s="773"/>
      <c r="M8" s="774"/>
      <c r="N8" s="772"/>
    </row>
    <row r="9" spans="1:14">
      <c r="A9" s="1807"/>
      <c r="B9" s="785"/>
      <c r="C9" s="778"/>
      <c r="D9" s="783"/>
      <c r="E9" s="783"/>
      <c r="F9" s="784" t="s">
        <v>63</v>
      </c>
      <c r="G9" s="778"/>
      <c r="H9" s="770"/>
      <c r="I9" s="771"/>
      <c r="J9" s="774"/>
      <c r="K9" s="772"/>
      <c r="L9" s="773"/>
      <c r="M9" s="773"/>
      <c r="N9" s="772"/>
    </row>
    <row r="10" spans="1:14">
      <c r="A10" s="1807"/>
      <c r="B10" s="785"/>
      <c r="C10" s="778"/>
      <c r="D10" s="79"/>
      <c r="E10" s="79"/>
      <c r="F10" s="784" t="s">
        <v>195</v>
      </c>
      <c r="G10" s="778"/>
      <c r="H10" s="770"/>
      <c r="I10" s="771"/>
      <c r="J10" s="773"/>
      <c r="K10" s="772"/>
      <c r="L10" s="773"/>
      <c r="M10" s="773"/>
      <c r="N10" s="772"/>
    </row>
    <row r="11" spans="1:14">
      <c r="A11" s="1807"/>
      <c r="B11" s="785"/>
      <c r="C11" s="778"/>
      <c r="D11" s="79"/>
      <c r="E11" s="79"/>
      <c r="F11" s="784" t="s">
        <v>63</v>
      </c>
      <c r="G11" s="778"/>
      <c r="H11" s="770"/>
      <c r="I11" s="771"/>
      <c r="J11" s="773"/>
      <c r="K11" s="772"/>
      <c r="L11" s="773"/>
      <c r="M11" s="773"/>
      <c r="N11" s="772"/>
    </row>
    <row r="12" spans="1:14">
      <c r="A12" s="1808"/>
      <c r="B12" s="785"/>
      <c r="C12" s="778"/>
      <c r="D12" s="79"/>
      <c r="E12" s="79"/>
      <c r="F12" s="784"/>
      <c r="G12" s="778"/>
      <c r="H12" s="770"/>
      <c r="I12" s="771"/>
      <c r="J12" s="773"/>
      <c r="K12" s="772"/>
      <c r="L12" s="773"/>
      <c r="M12" s="774"/>
      <c r="N12" s="772"/>
    </row>
    <row r="13" spans="1:14">
      <c r="A13" s="1806" t="s">
        <v>2166</v>
      </c>
      <c r="B13" s="785" t="s">
        <v>1306</v>
      </c>
      <c r="C13" s="778"/>
      <c r="D13" s="79"/>
      <c r="E13" s="79"/>
      <c r="F13" s="784" t="s">
        <v>63</v>
      </c>
      <c r="G13" s="778"/>
      <c r="H13" s="770"/>
      <c r="I13" s="771"/>
      <c r="J13" s="771"/>
      <c r="K13" s="772"/>
      <c r="L13" s="772"/>
      <c r="M13" s="773"/>
      <c r="N13" s="772"/>
    </row>
    <row r="14" spans="1:14">
      <c r="A14" s="1807"/>
      <c r="B14" s="785" t="s">
        <v>1307</v>
      </c>
      <c r="C14" s="778"/>
      <c r="D14" s="79"/>
      <c r="E14" s="79"/>
      <c r="F14" s="784" t="s">
        <v>63</v>
      </c>
      <c r="G14" s="778"/>
      <c r="H14" s="770"/>
      <c r="I14" s="771"/>
      <c r="J14" s="773"/>
      <c r="K14" s="772"/>
      <c r="L14" s="772"/>
      <c r="M14" s="773"/>
      <c r="N14" s="772"/>
    </row>
    <row r="15" spans="1:14">
      <c r="A15" s="1807"/>
      <c r="B15" s="785"/>
      <c r="C15" s="778"/>
      <c r="D15" s="79"/>
      <c r="E15" s="79"/>
      <c r="F15" s="784"/>
      <c r="G15" s="778"/>
      <c r="H15" s="770"/>
      <c r="I15" s="771"/>
      <c r="J15" s="773"/>
      <c r="K15" s="772"/>
      <c r="L15" s="773"/>
      <c r="M15" s="773"/>
      <c r="N15" s="772"/>
    </row>
    <row r="16" spans="1:14">
      <c r="A16" s="1807"/>
      <c r="B16" s="785"/>
      <c r="C16" s="778"/>
      <c r="D16" s="79"/>
      <c r="E16" s="79"/>
      <c r="F16" s="784"/>
      <c r="G16" s="778"/>
      <c r="H16" s="770"/>
      <c r="I16" s="771"/>
      <c r="J16" s="773"/>
      <c r="K16" s="772"/>
      <c r="L16" s="773"/>
      <c r="M16" s="774"/>
      <c r="N16" s="772"/>
    </row>
    <row r="17" spans="1:14">
      <c r="A17" s="1807"/>
      <c r="B17" s="785"/>
      <c r="C17" s="778"/>
      <c r="D17" s="783"/>
      <c r="E17" s="783"/>
      <c r="F17" s="784"/>
      <c r="G17" s="778"/>
      <c r="H17" s="770"/>
      <c r="I17" s="771"/>
      <c r="J17" s="774"/>
      <c r="K17" s="772"/>
      <c r="L17" s="773"/>
      <c r="M17" s="773"/>
      <c r="N17" s="772"/>
    </row>
    <row r="18" spans="1:14">
      <c r="A18" s="1807"/>
      <c r="B18" s="785"/>
      <c r="C18" s="778"/>
      <c r="D18" s="79"/>
      <c r="E18" s="79"/>
      <c r="F18" s="784"/>
      <c r="G18" s="778"/>
      <c r="H18" s="770"/>
      <c r="I18" s="771"/>
      <c r="J18" s="773"/>
      <c r="K18" s="772"/>
      <c r="L18" s="773"/>
      <c r="M18" s="773"/>
      <c r="N18" s="772"/>
    </row>
    <row r="19" spans="1:14">
      <c r="A19" s="1807"/>
      <c r="B19" s="785"/>
      <c r="C19" s="778"/>
      <c r="D19" s="79"/>
      <c r="E19" s="79"/>
      <c r="F19" s="784"/>
      <c r="G19" s="778"/>
      <c r="H19" s="770"/>
      <c r="I19" s="771"/>
      <c r="J19" s="773"/>
      <c r="K19" s="772"/>
      <c r="L19" s="773"/>
      <c r="M19" s="773"/>
      <c r="N19" s="772"/>
    </row>
    <row r="20" spans="1:14">
      <c r="A20" s="1808"/>
      <c r="B20" s="785"/>
      <c r="C20" s="778"/>
      <c r="D20" s="79"/>
      <c r="E20" s="79"/>
      <c r="F20" s="784"/>
      <c r="G20" s="778"/>
      <c r="H20" s="770"/>
      <c r="I20" s="771"/>
      <c r="J20" s="773"/>
      <c r="K20" s="772"/>
      <c r="L20" s="773"/>
      <c r="M20" s="774"/>
      <c r="N20" s="772"/>
    </row>
    <row r="21" spans="1:14">
      <c r="A21" s="1806" t="s">
        <v>3245</v>
      </c>
      <c r="B21" s="785" t="s">
        <v>1307</v>
      </c>
      <c r="C21" s="778"/>
      <c r="D21" s="79"/>
      <c r="E21" s="79"/>
      <c r="F21" s="784" t="s">
        <v>63</v>
      </c>
      <c r="G21" s="778"/>
      <c r="H21" s="770"/>
      <c r="I21" s="771"/>
      <c r="J21" s="771"/>
      <c r="K21" s="772"/>
      <c r="L21" s="772"/>
      <c r="M21" s="773"/>
      <c r="N21" s="772"/>
    </row>
    <row r="22" spans="1:14">
      <c r="A22" s="1807"/>
      <c r="B22" s="785" t="s">
        <v>1306</v>
      </c>
      <c r="C22" s="778"/>
      <c r="D22" s="79"/>
      <c r="E22" s="79"/>
      <c r="F22" s="784" t="s">
        <v>63</v>
      </c>
      <c r="G22" s="778"/>
      <c r="H22" s="770"/>
      <c r="I22" s="771"/>
      <c r="J22" s="773"/>
      <c r="K22" s="772"/>
      <c r="L22" s="772"/>
      <c r="M22" s="773"/>
      <c r="N22" s="772"/>
    </row>
    <row r="23" spans="1:14">
      <c r="A23" s="1807"/>
      <c r="B23" s="785"/>
      <c r="C23" s="778"/>
      <c r="D23" s="79"/>
      <c r="E23" s="79"/>
      <c r="F23" s="784"/>
      <c r="G23" s="778"/>
      <c r="H23" s="770"/>
      <c r="I23" s="771"/>
      <c r="J23" s="773"/>
      <c r="K23" s="772"/>
      <c r="L23" s="773"/>
      <c r="M23" s="773"/>
      <c r="N23" s="772"/>
    </row>
    <row r="24" spans="1:14">
      <c r="A24" s="1807"/>
      <c r="B24" s="785"/>
      <c r="C24" s="778"/>
      <c r="D24" s="79"/>
      <c r="E24" s="79"/>
      <c r="F24" s="784"/>
      <c r="G24" s="778"/>
      <c r="H24" s="770"/>
      <c r="I24" s="771"/>
      <c r="J24" s="773"/>
      <c r="K24" s="772"/>
      <c r="L24" s="773"/>
      <c r="M24" s="774"/>
      <c r="N24" s="772"/>
    </row>
    <row r="25" spans="1:14">
      <c r="A25" s="1807"/>
      <c r="B25" s="785"/>
      <c r="C25" s="778"/>
      <c r="D25" s="783"/>
      <c r="E25" s="783"/>
      <c r="F25" s="784"/>
      <c r="G25" s="778"/>
      <c r="H25" s="770"/>
      <c r="I25" s="771"/>
      <c r="J25" s="774"/>
      <c r="K25" s="772"/>
      <c r="L25" s="773"/>
      <c r="M25" s="773"/>
      <c r="N25" s="772"/>
    </row>
    <row r="26" spans="1:14">
      <c r="A26" s="1807"/>
      <c r="B26" s="785"/>
      <c r="C26" s="778"/>
      <c r="D26" s="79"/>
      <c r="E26" s="79"/>
      <c r="F26" s="784"/>
      <c r="G26" s="778"/>
      <c r="H26" s="770"/>
      <c r="I26" s="771"/>
      <c r="J26" s="773"/>
      <c r="K26" s="772"/>
      <c r="L26" s="773"/>
      <c r="M26" s="773"/>
      <c r="N26" s="772"/>
    </row>
    <row r="27" spans="1:14">
      <c r="A27" s="1807"/>
      <c r="B27" s="785"/>
      <c r="C27" s="778"/>
      <c r="D27" s="79"/>
      <c r="E27" s="79"/>
      <c r="F27" s="784"/>
      <c r="G27" s="778"/>
      <c r="H27" s="770"/>
      <c r="I27" s="771"/>
      <c r="J27" s="773"/>
      <c r="K27" s="772"/>
      <c r="L27" s="773"/>
      <c r="M27" s="773"/>
      <c r="N27" s="772"/>
    </row>
    <row r="28" spans="1:14">
      <c r="A28" s="1808"/>
      <c r="B28" s="785"/>
      <c r="C28" s="778"/>
      <c r="D28" s="79"/>
      <c r="E28" s="79"/>
      <c r="F28" s="784"/>
      <c r="G28" s="778"/>
      <c r="H28" s="770"/>
      <c r="I28" s="771"/>
      <c r="J28" s="773"/>
      <c r="K28" s="772"/>
      <c r="L28" s="773"/>
      <c r="M28" s="774"/>
      <c r="N28" s="772"/>
    </row>
    <row r="29" spans="1:14">
      <c r="A29" s="1806" t="s">
        <v>2179</v>
      </c>
      <c r="B29" s="785" t="s">
        <v>1307</v>
      </c>
      <c r="C29" s="778"/>
      <c r="D29" s="79"/>
      <c r="E29" s="79"/>
      <c r="F29" s="784" t="s">
        <v>1227</v>
      </c>
      <c r="G29" s="778"/>
      <c r="H29" s="770"/>
      <c r="I29" s="771"/>
      <c r="J29" s="771"/>
      <c r="K29" s="772"/>
      <c r="L29" s="772"/>
      <c r="M29" s="773"/>
      <c r="N29" s="772"/>
    </row>
    <row r="30" spans="1:14">
      <c r="A30" s="1807"/>
      <c r="B30" s="785"/>
      <c r="C30" s="778"/>
      <c r="D30" s="79"/>
      <c r="E30" s="79"/>
      <c r="F30" s="784"/>
      <c r="G30" s="778"/>
      <c r="H30" s="770"/>
      <c r="I30" s="771"/>
      <c r="J30" s="773"/>
      <c r="K30" s="772"/>
      <c r="L30" s="772"/>
      <c r="M30" s="773"/>
      <c r="N30" s="772"/>
    </row>
    <row r="31" spans="1:14">
      <c r="A31" s="1807"/>
      <c r="B31" s="785"/>
      <c r="C31" s="778"/>
      <c r="D31" s="79"/>
      <c r="E31" s="79"/>
      <c r="F31" s="784"/>
      <c r="G31" s="778"/>
      <c r="H31" s="770"/>
      <c r="I31" s="771"/>
      <c r="J31" s="773"/>
      <c r="K31" s="772"/>
      <c r="L31" s="773"/>
      <c r="M31" s="773"/>
      <c r="N31" s="772"/>
    </row>
    <row r="32" spans="1:14">
      <c r="A32" s="1807"/>
      <c r="B32" s="785"/>
      <c r="C32" s="778"/>
      <c r="D32" s="79"/>
      <c r="E32" s="79"/>
      <c r="F32" s="784"/>
      <c r="G32" s="778"/>
      <c r="H32" s="770"/>
      <c r="I32" s="771"/>
      <c r="J32" s="773"/>
      <c r="K32" s="772"/>
      <c r="L32" s="773"/>
      <c r="M32" s="774"/>
      <c r="N32" s="772"/>
    </row>
    <row r="33" spans="1:14">
      <c r="A33" s="1807"/>
      <c r="B33" s="785"/>
      <c r="C33" s="778"/>
      <c r="D33" s="783"/>
      <c r="E33" s="783"/>
      <c r="F33" s="784"/>
      <c r="G33" s="778"/>
      <c r="H33" s="770"/>
      <c r="I33" s="771"/>
      <c r="J33" s="774"/>
      <c r="K33" s="772"/>
      <c r="L33" s="773"/>
      <c r="M33" s="773"/>
      <c r="N33" s="772"/>
    </row>
    <row r="34" spans="1:14">
      <c r="A34" s="1807"/>
      <c r="B34" s="785"/>
      <c r="C34" s="778"/>
      <c r="D34" s="79"/>
      <c r="E34" s="79"/>
      <c r="F34" s="784"/>
      <c r="G34" s="778"/>
      <c r="H34" s="770"/>
      <c r="I34" s="771"/>
      <c r="J34" s="773"/>
      <c r="K34" s="772"/>
      <c r="L34" s="773"/>
      <c r="M34" s="773"/>
      <c r="N34" s="772"/>
    </row>
    <row r="35" spans="1:14">
      <c r="A35" s="1807"/>
      <c r="B35" s="785"/>
      <c r="C35" s="778"/>
      <c r="D35" s="79"/>
      <c r="E35" s="79"/>
      <c r="F35" s="784"/>
      <c r="G35" s="778"/>
      <c r="H35" s="770"/>
      <c r="I35" s="771"/>
      <c r="J35" s="773"/>
      <c r="K35" s="772"/>
      <c r="L35" s="773"/>
      <c r="M35" s="773"/>
      <c r="N35" s="772"/>
    </row>
    <row r="36" spans="1:14">
      <c r="A36" s="1808"/>
      <c r="B36" s="785"/>
      <c r="C36" s="778"/>
      <c r="D36" s="79"/>
      <c r="E36" s="79"/>
      <c r="F36" s="784"/>
      <c r="G36" s="778"/>
      <c r="H36" s="770"/>
      <c r="I36" s="771"/>
      <c r="J36" s="773"/>
      <c r="K36" s="772"/>
      <c r="L36" s="773"/>
      <c r="M36" s="774"/>
      <c r="N36" s="772"/>
    </row>
    <row r="37" spans="1:14">
      <c r="A37" s="1806" t="s">
        <v>186</v>
      </c>
      <c r="B37" s="785" t="s">
        <v>1307</v>
      </c>
      <c r="C37" s="778"/>
      <c r="D37" s="79"/>
      <c r="E37" s="79"/>
      <c r="F37" s="784" t="s">
        <v>63</v>
      </c>
      <c r="G37" s="778"/>
      <c r="H37" s="770"/>
      <c r="I37" s="771"/>
      <c r="J37" s="771"/>
      <c r="K37" s="772"/>
      <c r="L37" s="772"/>
      <c r="M37" s="773"/>
      <c r="N37" s="772"/>
    </row>
    <row r="38" spans="1:14">
      <c r="A38" s="1807"/>
      <c r="B38" s="785"/>
      <c r="C38" s="778"/>
      <c r="D38" s="79"/>
      <c r="E38" s="79"/>
      <c r="F38" s="784"/>
      <c r="G38" s="778"/>
      <c r="H38" s="770"/>
      <c r="I38" s="771"/>
      <c r="J38" s="773"/>
      <c r="K38" s="772"/>
      <c r="L38" s="772"/>
      <c r="M38" s="773"/>
      <c r="N38" s="772"/>
    </row>
    <row r="39" spans="1:14">
      <c r="A39" s="1807"/>
      <c r="B39" s="785"/>
      <c r="C39" s="778"/>
      <c r="D39" s="79"/>
      <c r="E39" s="79"/>
      <c r="F39" s="784"/>
      <c r="G39" s="778"/>
      <c r="H39" s="770"/>
      <c r="I39" s="771"/>
      <c r="J39" s="773"/>
      <c r="K39" s="772"/>
      <c r="L39" s="773"/>
      <c r="M39" s="773"/>
      <c r="N39" s="772"/>
    </row>
    <row r="40" spans="1:14">
      <c r="A40" s="1807"/>
      <c r="B40" s="785"/>
      <c r="C40" s="778"/>
      <c r="D40" s="79"/>
      <c r="E40" s="79"/>
      <c r="F40" s="784"/>
      <c r="G40" s="778"/>
      <c r="H40" s="770"/>
      <c r="I40" s="771"/>
      <c r="J40" s="773"/>
      <c r="K40" s="772"/>
      <c r="L40" s="773"/>
      <c r="M40" s="774"/>
      <c r="N40" s="772"/>
    </row>
    <row r="41" spans="1:14">
      <c r="A41" s="1807"/>
      <c r="B41" s="785"/>
      <c r="C41" s="778"/>
      <c r="D41" s="783"/>
      <c r="E41" s="783"/>
      <c r="F41" s="784"/>
      <c r="G41" s="778"/>
      <c r="H41" s="770"/>
      <c r="I41" s="771"/>
      <c r="J41" s="774"/>
      <c r="K41" s="772"/>
      <c r="L41" s="773"/>
      <c r="M41" s="773"/>
      <c r="N41" s="772"/>
    </row>
    <row r="42" spans="1:14">
      <c r="A42" s="1807"/>
      <c r="B42" s="785"/>
      <c r="C42" s="778"/>
      <c r="D42" s="79"/>
      <c r="E42" s="79"/>
      <c r="F42" s="784"/>
      <c r="G42" s="778"/>
      <c r="H42" s="770"/>
      <c r="I42" s="771"/>
      <c r="J42" s="773"/>
      <c r="K42" s="772"/>
      <c r="L42" s="773"/>
      <c r="M42" s="773"/>
      <c r="N42" s="772"/>
    </row>
    <row r="43" spans="1:14">
      <c r="A43" s="1807"/>
      <c r="B43" s="785"/>
      <c r="C43" s="778"/>
      <c r="D43" s="79"/>
      <c r="E43" s="79"/>
      <c r="F43" s="784"/>
      <c r="G43" s="778"/>
      <c r="H43" s="770"/>
      <c r="I43" s="771"/>
      <c r="J43" s="773"/>
      <c r="K43" s="772"/>
      <c r="L43" s="773"/>
      <c r="M43" s="773"/>
      <c r="N43" s="772"/>
    </row>
    <row r="44" spans="1:14">
      <c r="A44" s="1808"/>
      <c r="B44" s="785"/>
      <c r="C44" s="778"/>
      <c r="D44" s="79"/>
      <c r="E44" s="79"/>
      <c r="F44" s="784"/>
      <c r="G44" s="778"/>
      <c r="H44" s="770"/>
      <c r="I44" s="771"/>
      <c r="J44" s="773"/>
      <c r="K44" s="772"/>
      <c r="L44" s="773"/>
      <c r="M44" s="774"/>
      <c r="N44" s="772"/>
    </row>
    <row r="45" spans="1:14">
      <c r="A45" s="1806" t="s">
        <v>3246</v>
      </c>
      <c r="B45" s="785" t="s">
        <v>1143</v>
      </c>
      <c r="C45" s="778"/>
      <c r="D45" s="79"/>
      <c r="E45" s="79"/>
      <c r="F45" s="784" t="s">
        <v>63</v>
      </c>
      <c r="G45" s="778"/>
      <c r="H45" s="770"/>
      <c r="I45" s="771"/>
      <c r="J45" s="771"/>
      <c r="K45" s="772"/>
      <c r="L45" s="772"/>
      <c r="M45" s="773"/>
      <c r="N45" s="772"/>
    </row>
    <row r="46" spans="1:14">
      <c r="A46" s="1807"/>
      <c r="B46" s="785" t="s">
        <v>1208</v>
      </c>
      <c r="C46" s="778"/>
      <c r="D46" s="79"/>
      <c r="E46" s="79"/>
      <c r="F46" s="784" t="s">
        <v>63</v>
      </c>
      <c r="G46" s="778"/>
      <c r="H46" s="770"/>
      <c r="I46" s="771"/>
      <c r="J46" s="773"/>
      <c r="K46" s="772"/>
      <c r="L46" s="772"/>
      <c r="M46" s="773"/>
      <c r="N46" s="772"/>
    </row>
    <row r="47" spans="1:14">
      <c r="A47" s="1807"/>
      <c r="B47" s="785" t="s">
        <v>1265</v>
      </c>
      <c r="C47" s="778"/>
      <c r="D47" s="79"/>
      <c r="E47" s="79"/>
      <c r="F47" s="784" t="s">
        <v>63</v>
      </c>
      <c r="G47" s="778"/>
      <c r="H47" s="770"/>
      <c r="I47" s="771"/>
      <c r="J47" s="773"/>
      <c r="K47" s="772"/>
      <c r="L47" s="773"/>
      <c r="M47" s="773"/>
      <c r="N47" s="772"/>
    </row>
    <row r="48" spans="1:14">
      <c r="A48" s="1807"/>
      <c r="B48" s="785"/>
      <c r="C48" s="778"/>
      <c r="D48" s="79"/>
      <c r="E48" s="79"/>
      <c r="F48" s="784"/>
      <c r="G48" s="778"/>
      <c r="H48" s="770"/>
      <c r="I48" s="771"/>
      <c r="J48" s="773"/>
      <c r="K48" s="772"/>
      <c r="L48" s="773"/>
      <c r="M48" s="774"/>
      <c r="N48" s="772"/>
    </row>
    <row r="49" spans="1:14">
      <c r="A49" s="1807"/>
      <c r="B49" s="785"/>
      <c r="C49" s="778"/>
      <c r="D49" s="783"/>
      <c r="E49" s="783"/>
      <c r="F49" s="784"/>
      <c r="G49" s="778"/>
      <c r="H49" s="770"/>
      <c r="I49" s="771"/>
      <c r="J49" s="774"/>
      <c r="K49" s="772"/>
      <c r="L49" s="773"/>
      <c r="M49" s="773"/>
      <c r="N49" s="772"/>
    </row>
    <row r="50" spans="1:14">
      <c r="A50" s="1807"/>
      <c r="B50" s="785"/>
      <c r="C50" s="778"/>
      <c r="D50" s="79"/>
      <c r="E50" s="79"/>
      <c r="F50" s="784"/>
      <c r="G50" s="778"/>
      <c r="H50" s="770"/>
      <c r="I50" s="771"/>
      <c r="J50" s="773"/>
      <c r="K50" s="772"/>
      <c r="L50" s="773"/>
      <c r="M50" s="773"/>
      <c r="N50" s="772"/>
    </row>
    <row r="51" spans="1:14">
      <c r="A51" s="1807"/>
      <c r="B51" s="785"/>
      <c r="C51" s="778"/>
      <c r="D51" s="79"/>
      <c r="E51" s="79"/>
      <c r="F51" s="784"/>
      <c r="G51" s="778"/>
      <c r="H51" s="770"/>
      <c r="I51" s="771"/>
      <c r="J51" s="773"/>
      <c r="K51" s="772"/>
      <c r="L51" s="773"/>
      <c r="M51" s="773"/>
      <c r="N51" s="772"/>
    </row>
    <row r="52" spans="1:14">
      <c r="A52" s="1808"/>
      <c r="B52" s="785"/>
      <c r="C52" s="778"/>
      <c r="D52" s="79"/>
      <c r="E52" s="79"/>
      <c r="F52" s="784"/>
      <c r="G52" s="778"/>
      <c r="H52" s="770"/>
      <c r="I52" s="771"/>
      <c r="J52" s="773"/>
      <c r="K52" s="772"/>
      <c r="L52" s="773"/>
      <c r="M52" s="774"/>
      <c r="N52" s="772"/>
    </row>
    <row r="53" spans="1:14">
      <c r="A53" s="1806" t="s">
        <v>3247</v>
      </c>
      <c r="B53" s="785" t="s">
        <v>1143</v>
      </c>
      <c r="C53" s="778"/>
      <c r="D53" s="79"/>
      <c r="E53" s="79"/>
      <c r="F53" s="784" t="s">
        <v>65</v>
      </c>
      <c r="G53" s="778"/>
      <c r="H53" s="770"/>
      <c r="I53" s="771"/>
      <c r="J53" s="771"/>
      <c r="K53" s="772"/>
      <c r="L53" s="772"/>
      <c r="M53" s="773"/>
      <c r="N53" s="772"/>
    </row>
    <row r="54" spans="1:14">
      <c r="A54" s="1807"/>
      <c r="B54" s="785" t="s">
        <v>1208</v>
      </c>
      <c r="C54" s="778"/>
      <c r="D54" s="79"/>
      <c r="E54" s="79"/>
      <c r="F54" s="784" t="s">
        <v>65</v>
      </c>
      <c r="G54" s="778"/>
      <c r="H54" s="770"/>
      <c r="I54" s="771"/>
      <c r="J54" s="773"/>
      <c r="K54" s="772"/>
      <c r="L54" s="772"/>
      <c r="M54" s="773"/>
      <c r="N54" s="772"/>
    </row>
    <row r="55" spans="1:14">
      <c r="A55" s="1807"/>
      <c r="B55" s="785" t="s">
        <v>1265</v>
      </c>
      <c r="C55" s="778"/>
      <c r="D55" s="79"/>
      <c r="E55" s="79"/>
      <c r="F55" s="784" t="s">
        <v>65</v>
      </c>
      <c r="G55" s="778"/>
      <c r="H55" s="770"/>
      <c r="I55" s="771"/>
      <c r="J55" s="773"/>
      <c r="K55" s="772"/>
      <c r="L55" s="773"/>
      <c r="M55" s="773"/>
      <c r="N55" s="772"/>
    </row>
    <row r="56" spans="1:14">
      <c r="A56" s="1807"/>
      <c r="B56" s="785"/>
      <c r="C56" s="778"/>
      <c r="D56" s="79"/>
      <c r="E56" s="79"/>
      <c r="F56" s="784"/>
      <c r="G56" s="778"/>
      <c r="H56" s="770"/>
      <c r="I56" s="771"/>
      <c r="J56" s="773"/>
      <c r="K56" s="772"/>
      <c r="L56" s="773"/>
      <c r="M56" s="774"/>
      <c r="N56" s="772"/>
    </row>
    <row r="57" spans="1:14">
      <c r="A57" s="1807"/>
      <c r="B57" s="785"/>
      <c r="C57" s="778"/>
      <c r="D57" s="783"/>
      <c r="E57" s="783"/>
      <c r="F57" s="784"/>
      <c r="G57" s="778"/>
      <c r="H57" s="770"/>
      <c r="I57" s="771"/>
      <c r="J57" s="774"/>
      <c r="K57" s="772"/>
      <c r="L57" s="773"/>
      <c r="M57" s="773"/>
      <c r="N57" s="772"/>
    </row>
    <row r="58" spans="1:14">
      <c r="A58" s="1807"/>
      <c r="B58" s="785"/>
      <c r="C58" s="778"/>
      <c r="D58" s="79"/>
      <c r="E58" s="79"/>
      <c r="F58" s="784"/>
      <c r="G58" s="778"/>
      <c r="H58" s="770"/>
      <c r="I58" s="771"/>
      <c r="J58" s="773"/>
      <c r="K58" s="772"/>
      <c r="L58" s="773"/>
      <c r="M58" s="773"/>
      <c r="N58" s="772"/>
    </row>
    <row r="59" spans="1:14">
      <c r="A59" s="1807"/>
      <c r="B59" s="785"/>
      <c r="C59" s="778"/>
      <c r="D59" s="79"/>
      <c r="E59" s="79"/>
      <c r="F59" s="784"/>
      <c r="G59" s="778"/>
      <c r="H59" s="770"/>
      <c r="I59" s="771"/>
      <c r="J59" s="773"/>
      <c r="K59" s="772"/>
      <c r="L59" s="773"/>
      <c r="M59" s="773"/>
      <c r="N59" s="772"/>
    </row>
    <row r="60" spans="1:14">
      <c r="A60" s="1808"/>
      <c r="B60" s="785"/>
      <c r="C60" s="778"/>
      <c r="D60" s="79"/>
      <c r="E60" s="79"/>
      <c r="F60" s="784"/>
      <c r="G60" s="778"/>
      <c r="H60" s="770"/>
      <c r="I60" s="771"/>
      <c r="J60" s="773"/>
      <c r="K60" s="772"/>
      <c r="L60" s="773"/>
      <c r="M60" s="774"/>
      <c r="N60" s="772"/>
    </row>
    <row r="61" spans="1:14">
      <c r="A61" s="1248" t="s">
        <v>1814</v>
      </c>
      <c r="B61" s="786"/>
      <c r="C61" s="787"/>
      <c r="D61" s="788"/>
      <c r="E61" s="788"/>
      <c r="F61" s="789"/>
      <c r="G61" s="787"/>
      <c r="H61" s="770"/>
      <c r="I61" s="771"/>
      <c r="J61" s="773"/>
      <c r="K61" s="772"/>
      <c r="L61" s="773"/>
      <c r="M61" s="774"/>
      <c r="N61" s="772"/>
    </row>
  </sheetData>
  <autoFilter ref="A4:N61"/>
  <mergeCells count="10">
    <mergeCell ref="A21:A28"/>
    <mergeCell ref="A29:A36"/>
    <mergeCell ref="A37:A44"/>
    <mergeCell ref="A45:A52"/>
    <mergeCell ref="A53:A60"/>
    <mergeCell ref="H3:I3"/>
    <mergeCell ref="L3:M3"/>
    <mergeCell ref="J3:K3"/>
    <mergeCell ref="A5:A12"/>
    <mergeCell ref="A13:A20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Category!$B$3:$B$12</xm:f>
          </x14:formula1>
          <xm:sqref>B5:B60</xm:sqref>
        </x14:dataValidation>
        <x14:dataValidation type="list" allowBlank="1" showInputMessage="1" showErrorMessage="1">
          <x14:formula1>
            <xm:f>Category!$C$3:$C$7</xm:f>
          </x14:formula1>
          <xm:sqref>F5:F61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>
    <tabColor theme="5" tint="0.59999389629810485"/>
  </sheetPr>
  <dimension ref="A1:Y200"/>
  <sheetViews>
    <sheetView topLeftCell="Q1" zoomScale="90" zoomScaleNormal="90" workbookViewId="0">
      <pane ySplit="2" topLeftCell="A3" activePane="bottomLeft" state="frozen"/>
      <selection activeCell="H1" sqref="H1"/>
      <selection pane="bottomLeft" activeCell="Y5" sqref="Y5"/>
    </sheetView>
  </sheetViews>
  <sheetFormatPr defaultColWidth="8.875" defaultRowHeight="17.25"/>
  <cols>
    <col min="1" max="1" width="14" style="58" bestFit="1" customWidth="1"/>
    <col min="2" max="2" width="13.125" style="58" bestFit="1" customWidth="1"/>
    <col min="3" max="3" width="12.75" style="58" customWidth="1"/>
    <col min="4" max="4" width="10.5" style="58" bestFit="1" customWidth="1"/>
    <col min="5" max="11" width="10.875" style="58" customWidth="1"/>
    <col min="12" max="12" width="8.875" style="58"/>
    <col min="13" max="13" width="58.625" style="58" customWidth="1"/>
    <col min="14" max="14" width="32" style="58" customWidth="1"/>
    <col min="15" max="15" width="45.375" style="58" customWidth="1"/>
    <col min="16" max="16" width="11.375" style="58" customWidth="1"/>
    <col min="17" max="18" width="10.875" style="58" customWidth="1"/>
    <col min="19" max="19" width="4.625" style="58" customWidth="1"/>
    <col min="20" max="20" width="15.25" style="58" bestFit="1" customWidth="1"/>
    <col min="21" max="21" width="30.25" style="58" bestFit="1" customWidth="1"/>
    <col min="22" max="22" width="21.375" style="58" bestFit="1" customWidth="1"/>
    <col min="23" max="23" width="12.5" style="58" bestFit="1" customWidth="1"/>
    <col min="24" max="24" width="11.5" style="58" bestFit="1" customWidth="1"/>
    <col min="25" max="25" width="11.25" style="58" customWidth="1"/>
    <col min="26" max="16384" width="8.875" style="58"/>
  </cols>
  <sheetData>
    <row r="1" spans="1:25" ht="18" thickBot="1">
      <c r="J1" s="791" t="s">
        <v>1105</v>
      </c>
      <c r="K1" s="58">
        <v>6.1</v>
      </c>
      <c r="O1" s="791" t="s">
        <v>892</v>
      </c>
      <c r="P1" s="795">
        <v>6.1</v>
      </c>
      <c r="W1" s="791" t="s">
        <v>381</v>
      </c>
      <c r="X1" s="71">
        <v>6.1</v>
      </c>
    </row>
    <row r="2" spans="1:25" ht="30">
      <c r="A2" s="791" t="s">
        <v>403</v>
      </c>
      <c r="B2" s="791" t="s">
        <v>1106</v>
      </c>
      <c r="C2" s="791" t="s">
        <v>1107</v>
      </c>
      <c r="D2" s="791" t="s">
        <v>1108</v>
      </c>
      <c r="E2" s="791" t="s">
        <v>1109</v>
      </c>
      <c r="F2" s="791" t="s">
        <v>1110</v>
      </c>
      <c r="G2" s="791" t="s">
        <v>1111</v>
      </c>
      <c r="H2" s="791" t="s">
        <v>1112</v>
      </c>
      <c r="I2" s="791" t="s">
        <v>1113</v>
      </c>
      <c r="J2" s="59" t="s">
        <v>1114</v>
      </c>
      <c r="K2" s="59" t="s">
        <v>1115</v>
      </c>
      <c r="M2" s="791" t="s">
        <v>403</v>
      </c>
      <c r="N2" s="791" t="s">
        <v>893</v>
      </c>
      <c r="O2" s="792" t="s">
        <v>894</v>
      </c>
      <c r="P2" s="796" t="s">
        <v>1458</v>
      </c>
      <c r="Q2" s="59" t="s">
        <v>1459</v>
      </c>
      <c r="R2" s="797" t="s">
        <v>1684</v>
      </c>
      <c r="U2" s="791" t="s">
        <v>364</v>
      </c>
      <c r="V2" s="791" t="s">
        <v>383</v>
      </c>
      <c r="W2" s="791" t="s">
        <v>382</v>
      </c>
      <c r="X2" s="59" t="s">
        <v>1468</v>
      </c>
      <c r="Y2" s="59" t="s">
        <v>1469</v>
      </c>
    </row>
    <row r="3" spans="1:25" ht="19.149999999999999" customHeight="1">
      <c r="A3" s="114" t="str">
        <f>B3&amp;C3</f>
        <v>AL10500.15</v>
      </c>
      <c r="B3" s="798" t="s">
        <v>1116</v>
      </c>
      <c r="C3" s="799">
        <v>0.15</v>
      </c>
      <c r="D3" s="799"/>
      <c r="E3" s="799"/>
      <c r="F3" s="799">
        <v>3.6</v>
      </c>
      <c r="G3" s="799" t="s">
        <v>1117</v>
      </c>
      <c r="H3" s="799">
        <v>4</v>
      </c>
      <c r="I3" s="799">
        <v>3.6</v>
      </c>
      <c r="J3" s="800">
        <f>MIN(D3:I3)</f>
        <v>3.6</v>
      </c>
      <c r="K3" s="801"/>
      <c r="M3" s="58" t="str">
        <f t="shared" ref="M3:M66" si="0">N3&amp;O3</f>
        <v>FR PCSabic_BPL1000</v>
      </c>
      <c r="N3" s="802" t="s">
        <v>511</v>
      </c>
      <c r="O3" s="802" t="s">
        <v>895</v>
      </c>
      <c r="P3" s="803">
        <v>5.95</v>
      </c>
      <c r="Q3" s="801"/>
      <c r="R3" s="801"/>
      <c r="S3" s="801"/>
      <c r="T3" s="1809" t="s">
        <v>396</v>
      </c>
      <c r="U3" s="58" t="str">
        <f>V3&amp;W3</f>
        <v>MYLAR黑色不含膠T0.05mm</v>
      </c>
      <c r="V3" s="58" t="s">
        <v>1385</v>
      </c>
      <c r="W3" s="801" t="s">
        <v>1389</v>
      </c>
      <c r="X3" s="58">
        <f>Y3/$X$1</f>
        <v>1.3114754098360657</v>
      </c>
      <c r="Y3" s="804">
        <v>8</v>
      </c>
    </row>
    <row r="4" spans="1:25">
      <c r="A4" s="114" t="str">
        <f t="shared" ref="A4:A69" si="1">B4&amp;C4</f>
        <v>AL10500.2</v>
      </c>
      <c r="B4" s="798" t="s">
        <v>1116</v>
      </c>
      <c r="C4" s="799">
        <v>0.2</v>
      </c>
      <c r="D4" s="799"/>
      <c r="E4" s="799"/>
      <c r="F4" s="799">
        <v>3.2</v>
      </c>
      <c r="G4" s="799">
        <v>3.6</v>
      </c>
      <c r="H4" s="799">
        <v>3.5</v>
      </c>
      <c r="I4" s="799">
        <v>2.9</v>
      </c>
      <c r="J4" s="800">
        <f t="shared" ref="J4:J9" si="2">MIN(D4:I4)</f>
        <v>2.9</v>
      </c>
      <c r="K4" s="801"/>
      <c r="M4" s="58" t="str">
        <f t="shared" si="0"/>
        <v>FR PC, TranslucentSabic_ML7681</v>
      </c>
      <c r="N4" s="802" t="s">
        <v>512</v>
      </c>
      <c r="O4" s="802" t="s">
        <v>896</v>
      </c>
      <c r="P4" s="803">
        <v>7.05</v>
      </c>
      <c r="Q4" s="801"/>
      <c r="R4" s="801"/>
      <c r="S4" s="801"/>
      <c r="T4" s="1809"/>
      <c r="U4" s="58" t="str">
        <f t="shared" ref="U4:U72" si="3">V4&amp;W4</f>
        <v>MYLAR黑色不含膠T0.1mm</v>
      </c>
      <c r="V4" s="58" t="s">
        <v>1385</v>
      </c>
      <c r="W4" s="801" t="s">
        <v>1391</v>
      </c>
      <c r="X4" s="58">
        <f t="shared" ref="X4:X72" si="4">Y4/$X$1</f>
        <v>1.639344262295082</v>
      </c>
      <c r="Y4" s="804">
        <v>10</v>
      </c>
    </row>
    <row r="5" spans="1:25">
      <c r="A5" s="114" t="str">
        <f t="shared" si="1"/>
        <v>AL10500.3</v>
      </c>
      <c r="B5" s="58" t="s">
        <v>1116</v>
      </c>
      <c r="C5" s="801">
        <v>0.3</v>
      </c>
      <c r="D5" s="801"/>
      <c r="E5" s="801"/>
      <c r="F5" s="801">
        <v>3</v>
      </c>
      <c r="G5" s="801">
        <v>3.4</v>
      </c>
      <c r="H5" s="801">
        <v>3.5</v>
      </c>
      <c r="I5" s="799">
        <v>2.9</v>
      </c>
      <c r="J5" s="800">
        <f t="shared" si="2"/>
        <v>2.9</v>
      </c>
      <c r="K5" s="801"/>
      <c r="M5" s="58" t="str">
        <f t="shared" si="0"/>
        <v>FR PC,Diffusion(擴散)Sabic_FXD9810</v>
      </c>
      <c r="N5" s="802" t="s">
        <v>897</v>
      </c>
      <c r="O5" s="802" t="s">
        <v>898</v>
      </c>
      <c r="P5" s="803">
        <v>9.25</v>
      </c>
      <c r="Q5" s="801"/>
      <c r="R5" s="801"/>
      <c r="S5" s="801"/>
      <c r="T5" s="1809"/>
      <c r="U5" s="58" t="str">
        <f t="shared" si="3"/>
        <v>MYLAR黑色不含膠T0.188mm</v>
      </c>
      <c r="V5" s="58" t="s">
        <v>1386</v>
      </c>
      <c r="W5" s="801" t="s">
        <v>1390</v>
      </c>
      <c r="X5" s="58">
        <f t="shared" si="4"/>
        <v>2.2950819672131151</v>
      </c>
      <c r="Y5" s="804">
        <v>14</v>
      </c>
    </row>
    <row r="6" spans="1:25">
      <c r="A6" s="114" t="str">
        <f t="shared" si="1"/>
        <v>AL10500.4</v>
      </c>
      <c r="B6" s="58" t="s">
        <v>1116</v>
      </c>
      <c r="C6" s="801">
        <v>0.4</v>
      </c>
      <c r="D6" s="801"/>
      <c r="E6" s="801"/>
      <c r="F6" s="801"/>
      <c r="G6" s="801"/>
      <c r="H6" s="801">
        <v>3.5</v>
      </c>
      <c r="I6" s="799">
        <v>2.9</v>
      </c>
      <c r="J6" s="800">
        <f t="shared" si="2"/>
        <v>2.9</v>
      </c>
      <c r="K6" s="801"/>
      <c r="M6" s="58" t="str">
        <f t="shared" si="0"/>
        <v>Non FR PCSabic_121R / 141R /123R-CC</v>
      </c>
      <c r="N6" s="802" t="s">
        <v>510</v>
      </c>
      <c r="O6" s="802" t="s">
        <v>899</v>
      </c>
      <c r="P6" s="803">
        <v>4.8499999999999996</v>
      </c>
      <c r="Q6" s="801"/>
      <c r="R6" s="801"/>
      <c r="S6" s="801"/>
      <c r="T6" s="1809"/>
      <c r="U6" s="58" t="str">
        <f t="shared" si="3"/>
        <v>MYLAR黑色不含膠T0.25mm</v>
      </c>
      <c r="V6" s="58" t="s">
        <v>1386</v>
      </c>
      <c r="W6" s="801" t="s">
        <v>1392</v>
      </c>
      <c r="X6" s="58">
        <f t="shared" si="4"/>
        <v>4.918032786885246</v>
      </c>
      <c r="Y6" s="804">
        <v>30</v>
      </c>
    </row>
    <row r="7" spans="1:25">
      <c r="A7" s="114" t="str">
        <f t="shared" si="1"/>
        <v>AL10500.5</v>
      </c>
      <c r="B7" s="58" t="s">
        <v>1116</v>
      </c>
      <c r="C7" s="801">
        <v>0.5</v>
      </c>
      <c r="D7" s="801"/>
      <c r="E7" s="801"/>
      <c r="F7" s="801"/>
      <c r="G7" s="801"/>
      <c r="H7" s="801">
        <v>3.5</v>
      </c>
      <c r="I7" s="799">
        <v>2.9</v>
      </c>
      <c r="J7" s="800">
        <f t="shared" si="2"/>
        <v>2.9</v>
      </c>
      <c r="K7" s="801"/>
      <c r="M7" s="58" t="str">
        <f t="shared" si="0"/>
        <v>PA+50%GFDupont_HTNFR55G50NHLWSF</v>
      </c>
      <c r="N7" s="802" t="s">
        <v>900</v>
      </c>
      <c r="O7" s="802" t="s">
        <v>901</v>
      </c>
      <c r="P7" s="803">
        <v>10.050000000000001</v>
      </c>
      <c r="Q7" s="801"/>
      <c r="R7" s="801"/>
      <c r="S7" s="801"/>
      <c r="T7" s="1809"/>
      <c r="U7" s="58" t="str">
        <f t="shared" si="3"/>
        <v>MYLAR透明不含膠T0.05mm</v>
      </c>
      <c r="V7" s="58" t="s">
        <v>1387</v>
      </c>
      <c r="W7" s="801" t="s">
        <v>1389</v>
      </c>
      <c r="X7" s="58">
        <f t="shared" si="4"/>
        <v>1.3114754098360657</v>
      </c>
      <c r="Y7" s="804">
        <v>8</v>
      </c>
    </row>
    <row r="8" spans="1:25">
      <c r="A8" s="114" t="str">
        <f t="shared" si="1"/>
        <v>AL10500.6</v>
      </c>
      <c r="B8" s="58" t="s">
        <v>1116</v>
      </c>
      <c r="C8" s="801">
        <v>0.6</v>
      </c>
      <c r="D8" s="801"/>
      <c r="E8" s="801"/>
      <c r="F8" s="801"/>
      <c r="G8" s="801"/>
      <c r="H8" s="801">
        <v>3.5</v>
      </c>
      <c r="I8" s="799">
        <v>2.9</v>
      </c>
      <c r="J8" s="800">
        <f t="shared" si="2"/>
        <v>2.9</v>
      </c>
      <c r="K8" s="801"/>
      <c r="M8" s="58" t="str">
        <f t="shared" si="0"/>
        <v>PA1010+55%GFDupont_HTN59G55LWSF</v>
      </c>
      <c r="N8" s="802" t="s">
        <v>902</v>
      </c>
      <c r="O8" s="802" t="s">
        <v>903</v>
      </c>
      <c r="P8" s="803">
        <v>15</v>
      </c>
      <c r="Q8" s="801"/>
      <c r="R8" s="801"/>
      <c r="S8" s="801"/>
      <c r="T8" s="1809"/>
      <c r="U8" s="58" t="str">
        <f t="shared" si="3"/>
        <v>MYLAR透明不含膠T0.1mm</v>
      </c>
      <c r="V8" s="58" t="s">
        <v>1388</v>
      </c>
      <c r="W8" s="801" t="s">
        <v>1391</v>
      </c>
      <c r="X8" s="58">
        <f t="shared" si="4"/>
        <v>1.639344262295082</v>
      </c>
      <c r="Y8" s="804">
        <v>10</v>
      </c>
    </row>
    <row r="9" spans="1:25">
      <c r="A9" s="114" t="str">
        <f t="shared" si="1"/>
        <v>AL10500.8</v>
      </c>
      <c r="B9" s="58" t="s">
        <v>1116</v>
      </c>
      <c r="C9" s="801">
        <v>0.8</v>
      </c>
      <c r="D9" s="801"/>
      <c r="E9" s="801"/>
      <c r="F9" s="801"/>
      <c r="G9" s="801"/>
      <c r="H9" s="801">
        <v>3.5</v>
      </c>
      <c r="I9" s="799">
        <v>2.9</v>
      </c>
      <c r="J9" s="800">
        <f t="shared" si="2"/>
        <v>2.9</v>
      </c>
      <c r="K9" s="801"/>
      <c r="M9" s="58" t="str">
        <f t="shared" si="0"/>
        <v>PCSabic_EXL1414</v>
      </c>
      <c r="N9" s="805" t="s">
        <v>509</v>
      </c>
      <c r="O9" s="805" t="s">
        <v>904</v>
      </c>
      <c r="P9" s="803">
        <v>5.52</v>
      </c>
      <c r="Q9" s="801"/>
      <c r="R9" s="801"/>
      <c r="S9" s="801"/>
      <c r="T9" s="1809"/>
      <c r="U9" s="58" t="str">
        <f t="shared" si="3"/>
        <v>MYLAR黑色含膠T0.05mm</v>
      </c>
      <c r="V9" s="58" t="s">
        <v>1358</v>
      </c>
      <c r="W9" s="801" t="s">
        <v>1389</v>
      </c>
      <c r="X9" s="58">
        <f t="shared" si="4"/>
        <v>2.9508196721311477</v>
      </c>
      <c r="Y9" s="804">
        <v>18</v>
      </c>
    </row>
    <row r="10" spans="1:25">
      <c r="A10" s="114" t="str">
        <f t="shared" si="1"/>
        <v>AL10501</v>
      </c>
      <c r="B10" s="58" t="s">
        <v>1118</v>
      </c>
      <c r="C10" s="801">
        <v>1</v>
      </c>
      <c r="D10" s="801"/>
      <c r="E10" s="801"/>
      <c r="F10" s="801"/>
      <c r="G10" s="801"/>
      <c r="H10" s="801"/>
      <c r="I10" s="801"/>
      <c r="J10" s="806">
        <v>3.7</v>
      </c>
      <c r="K10" s="801"/>
      <c r="M10" s="58" t="str">
        <f t="shared" si="0"/>
        <v>PCTeijin_L-1225L</v>
      </c>
      <c r="N10" s="805" t="s">
        <v>509</v>
      </c>
      <c r="O10" s="805" t="s">
        <v>905</v>
      </c>
      <c r="P10" s="803">
        <v>4.2</v>
      </c>
      <c r="Q10" s="801"/>
      <c r="R10" s="801"/>
      <c r="S10" s="801"/>
      <c r="T10" s="1809"/>
      <c r="U10" s="58" t="str">
        <f t="shared" si="3"/>
        <v>MYLAR黑色含膠T0.075mm</v>
      </c>
      <c r="V10" s="58" t="s">
        <v>1358</v>
      </c>
      <c r="W10" s="801" t="s">
        <v>1393</v>
      </c>
      <c r="X10" s="58">
        <f t="shared" si="4"/>
        <v>2.9508196721311477</v>
      </c>
      <c r="Y10" s="804">
        <v>18</v>
      </c>
    </row>
    <row r="11" spans="1:25">
      <c r="A11" s="114" t="str">
        <f t="shared" si="1"/>
        <v>AL10501.2</v>
      </c>
      <c r="B11" s="58" t="s">
        <v>1118</v>
      </c>
      <c r="C11" s="801">
        <v>1.2</v>
      </c>
      <c r="D11" s="801"/>
      <c r="E11" s="801"/>
      <c r="F11" s="801"/>
      <c r="G11" s="801"/>
      <c r="H11" s="801"/>
      <c r="I11" s="801"/>
      <c r="J11" s="806">
        <v>3.7</v>
      </c>
      <c r="K11" s="801"/>
      <c r="M11" s="58" t="str">
        <f t="shared" si="0"/>
        <v>PCTeijin_L-1225Y</v>
      </c>
      <c r="N11" s="805" t="s">
        <v>509</v>
      </c>
      <c r="O11" s="805" t="s">
        <v>906</v>
      </c>
      <c r="P11" s="803">
        <v>4.2</v>
      </c>
      <c r="Q11" s="801"/>
      <c r="R11" s="801"/>
      <c r="S11" s="801"/>
      <c r="T11" s="1809"/>
      <c r="U11" s="58" t="str">
        <f t="shared" si="3"/>
        <v>MYLAR黑色含膠T0.1mm</v>
      </c>
      <c r="V11" s="58" t="s">
        <v>1358</v>
      </c>
      <c r="W11" s="801" t="s">
        <v>1391</v>
      </c>
      <c r="X11" s="58">
        <f t="shared" si="4"/>
        <v>3.278688524590164</v>
      </c>
      <c r="Y11" s="804">
        <v>20</v>
      </c>
    </row>
    <row r="12" spans="1:25">
      <c r="A12" s="114" t="str">
        <f t="shared" si="1"/>
        <v>AL10501.5</v>
      </c>
      <c r="B12" s="58" t="s">
        <v>1118</v>
      </c>
      <c r="C12" s="801">
        <v>1.5</v>
      </c>
      <c r="D12" s="801"/>
      <c r="E12" s="801"/>
      <c r="F12" s="801"/>
      <c r="G12" s="801"/>
      <c r="H12" s="801"/>
      <c r="I12" s="801"/>
      <c r="J12" s="806">
        <v>3.6</v>
      </c>
      <c r="K12" s="801"/>
      <c r="M12" s="58" t="str">
        <f t="shared" si="0"/>
        <v>PCTeijin_L-1250Y</v>
      </c>
      <c r="N12" s="805" t="s">
        <v>509</v>
      </c>
      <c r="O12" s="805" t="s">
        <v>907</v>
      </c>
      <c r="P12" s="803">
        <v>4.2</v>
      </c>
      <c r="Q12" s="801"/>
      <c r="R12" s="801"/>
      <c r="S12" s="801"/>
      <c r="T12" s="1809"/>
      <c r="U12" s="58" t="str">
        <f t="shared" si="3"/>
        <v>MYLAR透明含膠T0.05mm</v>
      </c>
      <c r="V12" s="58" t="s">
        <v>1359</v>
      </c>
      <c r="W12" s="801" t="s">
        <v>1389</v>
      </c>
      <c r="X12" s="58">
        <f t="shared" si="4"/>
        <v>2.9508196721311477</v>
      </c>
      <c r="Y12" s="804">
        <v>18</v>
      </c>
    </row>
    <row r="13" spans="1:25">
      <c r="A13" s="114" t="str">
        <f t="shared" si="1"/>
        <v>AL10501.6</v>
      </c>
      <c r="B13" s="58" t="s">
        <v>1118</v>
      </c>
      <c r="C13" s="801">
        <v>1.6</v>
      </c>
      <c r="D13" s="801"/>
      <c r="E13" s="801"/>
      <c r="F13" s="801"/>
      <c r="G13" s="801"/>
      <c r="H13" s="801"/>
      <c r="I13" s="801"/>
      <c r="J13" s="806">
        <v>3.6</v>
      </c>
      <c r="K13" s="801"/>
      <c r="M13" s="58" t="str">
        <f t="shared" si="0"/>
        <v>PCTeijin_LN2520A</v>
      </c>
      <c r="N13" s="805" t="s">
        <v>509</v>
      </c>
      <c r="O13" s="805" t="s">
        <v>908</v>
      </c>
      <c r="P13" s="803">
        <v>5</v>
      </c>
      <c r="Q13" s="801"/>
      <c r="R13" s="801"/>
      <c r="S13" s="801"/>
      <c r="T13" s="1809"/>
      <c r="U13" s="58" t="str">
        <f t="shared" si="3"/>
        <v>MYLAR透明含膠T0.1mm</v>
      </c>
      <c r="V13" s="58" t="s">
        <v>1359</v>
      </c>
      <c r="W13" s="801" t="s">
        <v>1391</v>
      </c>
      <c r="X13" s="58">
        <f t="shared" si="4"/>
        <v>2.9508196721311477</v>
      </c>
      <c r="Y13" s="804">
        <v>18</v>
      </c>
    </row>
    <row r="14" spans="1:25">
      <c r="A14" s="114" t="str">
        <f t="shared" si="1"/>
        <v>AL10502</v>
      </c>
      <c r="B14" s="58" t="s">
        <v>1116</v>
      </c>
      <c r="C14" s="801">
        <v>2</v>
      </c>
      <c r="D14" s="801"/>
      <c r="E14" s="801"/>
      <c r="F14" s="801"/>
      <c r="G14" s="801"/>
      <c r="H14" s="801"/>
      <c r="I14" s="801"/>
      <c r="J14" s="806">
        <v>3.5</v>
      </c>
      <c r="K14" s="801"/>
      <c r="M14" s="58" t="str">
        <f t="shared" si="0"/>
        <v>PCTeijin_MN-4800</v>
      </c>
      <c r="N14" s="805" t="s">
        <v>509</v>
      </c>
      <c r="O14" s="805" t="s">
        <v>909</v>
      </c>
      <c r="P14" s="803">
        <v>6.5</v>
      </c>
      <c r="Q14" s="801"/>
      <c r="R14" s="801"/>
      <c r="S14" s="801"/>
      <c r="T14" s="1809"/>
      <c r="U14" s="58" t="str">
        <f t="shared" si="3"/>
        <v>DFR117黑色含膠T0.125mm</v>
      </c>
      <c r="V14" s="58" t="s">
        <v>1460</v>
      </c>
      <c r="W14" s="801" t="s">
        <v>1394</v>
      </c>
      <c r="X14" s="58">
        <f t="shared" si="4"/>
        <v>3.278688524590164</v>
      </c>
      <c r="Y14" s="804">
        <v>20</v>
      </c>
    </row>
    <row r="15" spans="1:25">
      <c r="A15" s="114" t="str">
        <f t="shared" si="1"/>
        <v>AL10503</v>
      </c>
      <c r="B15" s="58" t="s">
        <v>440</v>
      </c>
      <c r="C15" s="801">
        <v>3</v>
      </c>
      <c r="D15" s="801"/>
      <c r="E15" s="801"/>
      <c r="F15" s="801"/>
      <c r="G15" s="801"/>
      <c r="H15" s="801"/>
      <c r="I15" s="801"/>
      <c r="J15" s="806">
        <v>3.5</v>
      </c>
      <c r="K15" s="801"/>
      <c r="M15" s="58" t="str">
        <f t="shared" si="0"/>
        <v>PC(25%PCR)Teijin_MN-3709EE</v>
      </c>
      <c r="N15" s="807" t="s">
        <v>518</v>
      </c>
      <c r="O15" s="807" t="s">
        <v>910</v>
      </c>
      <c r="P15" s="803">
        <v>4.5999999999999996</v>
      </c>
      <c r="Q15" s="801"/>
      <c r="R15" s="801"/>
      <c r="S15" s="801"/>
      <c r="T15" s="1809"/>
      <c r="U15" s="58" t="str">
        <f t="shared" si="3"/>
        <v>DFR117黑色含膠T0.175mm</v>
      </c>
      <c r="V15" s="58" t="s">
        <v>1461</v>
      </c>
      <c r="W15" s="801" t="s">
        <v>1395</v>
      </c>
      <c r="X15" s="58">
        <f t="shared" si="4"/>
        <v>4.0983606557377055</v>
      </c>
      <c r="Y15" s="804">
        <v>25</v>
      </c>
    </row>
    <row r="16" spans="1:25">
      <c r="A16" s="114" t="str">
        <f t="shared" si="1"/>
        <v>AL50520.3</v>
      </c>
      <c r="B16" s="58" t="s">
        <v>88</v>
      </c>
      <c r="C16" s="801">
        <v>0.3</v>
      </c>
      <c r="D16" s="801"/>
      <c r="E16" s="801"/>
      <c r="F16" s="801"/>
      <c r="G16" s="801"/>
      <c r="H16" s="801"/>
      <c r="I16" s="801"/>
      <c r="J16" s="806">
        <v>4.3</v>
      </c>
      <c r="K16" s="801"/>
      <c r="M16" s="58" t="str">
        <f t="shared" si="0"/>
        <v>PC(30%PCR)Sabic_RCX7243</v>
      </c>
      <c r="N16" s="807" t="s">
        <v>911</v>
      </c>
      <c r="O16" s="807" t="s">
        <v>912</v>
      </c>
      <c r="P16" s="803">
        <v>5.17</v>
      </c>
      <c r="Q16" s="801"/>
      <c r="R16" s="801"/>
      <c r="S16" s="801"/>
      <c r="T16" s="1809"/>
      <c r="U16" s="58" t="str">
        <f t="shared" si="3"/>
        <v>DFR117黑色含膠T0.25mm</v>
      </c>
      <c r="V16" s="58" t="s">
        <v>1461</v>
      </c>
      <c r="W16" s="801" t="s">
        <v>1392</v>
      </c>
      <c r="X16" s="58">
        <f t="shared" si="4"/>
        <v>4.5901639344262302</v>
      </c>
      <c r="Y16" s="804">
        <v>28</v>
      </c>
    </row>
    <row r="17" spans="1:25">
      <c r="A17" s="114" t="str">
        <f t="shared" si="1"/>
        <v>AL50520.4</v>
      </c>
      <c r="B17" s="58" t="s">
        <v>88</v>
      </c>
      <c r="C17" s="801">
        <v>0.4</v>
      </c>
      <c r="D17" s="801"/>
      <c r="E17" s="801"/>
      <c r="F17" s="801"/>
      <c r="G17" s="801"/>
      <c r="H17" s="801"/>
      <c r="I17" s="801"/>
      <c r="J17" s="806">
        <v>4.3</v>
      </c>
      <c r="K17" s="801"/>
      <c r="M17" s="58" t="str">
        <f t="shared" si="0"/>
        <v xml:space="preserve">PC(非透明)MEP_FPR3500 </v>
      </c>
      <c r="N17" s="808" t="s">
        <v>501</v>
      </c>
      <c r="O17" s="808" t="s">
        <v>913</v>
      </c>
      <c r="P17" s="803">
        <v>6.25</v>
      </c>
      <c r="Q17" s="801"/>
      <c r="R17" s="801"/>
      <c r="S17" s="801"/>
      <c r="T17" s="1809"/>
      <c r="U17" s="58" t="str">
        <f t="shared" si="3"/>
        <v>DFR117黑色含膠T0.38mm</v>
      </c>
      <c r="V17" s="58" t="s">
        <v>1461</v>
      </c>
      <c r="W17" s="801" t="s">
        <v>1396</v>
      </c>
      <c r="X17" s="58">
        <f t="shared" si="4"/>
        <v>7.3770491803278695</v>
      </c>
      <c r="Y17" s="804">
        <v>45</v>
      </c>
    </row>
    <row r="18" spans="1:25">
      <c r="A18" s="114" t="str">
        <f t="shared" si="1"/>
        <v>AL50520.5</v>
      </c>
      <c r="B18" s="58" t="s">
        <v>88</v>
      </c>
      <c r="C18" s="801">
        <v>0.5</v>
      </c>
      <c r="D18" s="801"/>
      <c r="E18" s="801"/>
      <c r="F18" s="801"/>
      <c r="G18" s="801"/>
      <c r="H18" s="801"/>
      <c r="I18" s="801"/>
      <c r="J18" s="806">
        <v>4.2</v>
      </c>
      <c r="K18" s="801"/>
      <c r="M18" s="58" t="str">
        <f t="shared" si="0"/>
        <v>PC(非透明)MEP_FPL3500</v>
      </c>
      <c r="N18" s="808" t="s">
        <v>501</v>
      </c>
      <c r="O18" s="808" t="s">
        <v>914</v>
      </c>
      <c r="P18" s="803">
        <v>6.25</v>
      </c>
      <c r="Q18" s="801"/>
      <c r="R18" s="801"/>
      <c r="S18" s="801"/>
      <c r="T18" s="1809"/>
      <c r="U18" s="58" t="str">
        <f t="shared" si="3"/>
        <v>DFR117黑色含膠T0.43mm</v>
      </c>
      <c r="V18" s="58" t="s">
        <v>1461</v>
      </c>
      <c r="W18" s="801" t="s">
        <v>1397</v>
      </c>
      <c r="X18" s="58">
        <f t="shared" si="4"/>
        <v>8.5245901639344268</v>
      </c>
      <c r="Y18" s="804">
        <v>52</v>
      </c>
    </row>
    <row r="19" spans="1:25">
      <c r="A19" s="114" t="str">
        <f t="shared" si="1"/>
        <v>AL50520.6</v>
      </c>
      <c r="B19" s="58" t="s">
        <v>88</v>
      </c>
      <c r="C19" s="801">
        <v>0.6</v>
      </c>
      <c r="D19" s="801"/>
      <c r="E19" s="801"/>
      <c r="F19" s="801"/>
      <c r="G19" s="801"/>
      <c r="H19" s="801"/>
      <c r="I19" s="801"/>
      <c r="J19" s="806">
        <v>4.2</v>
      </c>
      <c r="K19" s="801"/>
      <c r="M19" s="58" t="str">
        <f t="shared" si="0"/>
        <v>PC+10%GFSabic_D151</v>
      </c>
      <c r="N19" s="809" t="s">
        <v>513</v>
      </c>
      <c r="O19" s="809" t="s">
        <v>915</v>
      </c>
      <c r="P19" s="803">
        <v>7.9</v>
      </c>
      <c r="Q19" s="801"/>
      <c r="R19" s="801"/>
      <c r="S19" s="801"/>
      <c r="T19" s="1809"/>
      <c r="U19" s="58" t="str">
        <f t="shared" si="3"/>
        <v>DFR117黑色含膠T0.76mm</v>
      </c>
      <c r="V19" s="58" t="s">
        <v>1461</v>
      </c>
      <c r="W19" s="801" t="s">
        <v>1398</v>
      </c>
      <c r="X19" s="58">
        <f t="shared" si="4"/>
        <v>13.934426229508198</v>
      </c>
      <c r="Y19" s="804">
        <v>85</v>
      </c>
    </row>
    <row r="20" spans="1:25">
      <c r="A20" s="114" t="str">
        <f t="shared" si="1"/>
        <v>AL50520.8</v>
      </c>
      <c r="B20" s="58" t="s">
        <v>88</v>
      </c>
      <c r="C20" s="801">
        <v>0.8</v>
      </c>
      <c r="D20" s="801"/>
      <c r="E20" s="801"/>
      <c r="F20" s="801"/>
      <c r="G20" s="801"/>
      <c r="H20" s="801"/>
      <c r="I20" s="801"/>
      <c r="J20" s="806">
        <v>4.2</v>
      </c>
      <c r="K20" s="801"/>
      <c r="M20" s="58" t="str">
        <f t="shared" si="0"/>
        <v>PC+10%GFTeijin_GV-3510R</v>
      </c>
      <c r="N20" s="809" t="s">
        <v>513</v>
      </c>
      <c r="O20" s="809" t="s">
        <v>916</v>
      </c>
      <c r="P20" s="803">
        <v>6</v>
      </c>
      <c r="Q20" s="801"/>
      <c r="R20" s="801"/>
      <c r="S20" s="801"/>
      <c r="T20" s="1809"/>
      <c r="U20" s="58" t="str">
        <f t="shared" si="3"/>
        <v>DFR117透明含膠T0.075mm</v>
      </c>
      <c r="V20" s="58" t="s">
        <v>1462</v>
      </c>
      <c r="W20" s="801" t="s">
        <v>1393</v>
      </c>
      <c r="X20" s="58">
        <f t="shared" si="4"/>
        <v>2.7868852459016393</v>
      </c>
      <c r="Y20" s="804">
        <v>17</v>
      </c>
    </row>
    <row r="21" spans="1:25">
      <c r="A21" s="114" t="str">
        <f t="shared" si="1"/>
        <v>AL50521</v>
      </c>
      <c r="B21" s="58" t="s">
        <v>88</v>
      </c>
      <c r="C21" s="801">
        <v>1</v>
      </c>
      <c r="D21" s="801">
        <v>5</v>
      </c>
      <c r="E21" s="801"/>
      <c r="F21" s="801"/>
      <c r="G21" s="801"/>
      <c r="H21" s="801"/>
      <c r="I21" s="801"/>
      <c r="J21" s="800">
        <f t="shared" ref="J21" si="5">MIN(D21:I21)</f>
        <v>5</v>
      </c>
      <c r="K21" s="801"/>
      <c r="M21" s="58" t="str">
        <f t="shared" si="0"/>
        <v>PC+10%GF(30%PCR)LG_LUPOY ER2102</v>
      </c>
      <c r="N21" s="810" t="s">
        <v>917</v>
      </c>
      <c r="O21" s="810" t="s">
        <v>918</v>
      </c>
      <c r="P21" s="803">
        <v>4.2</v>
      </c>
      <c r="Q21" s="801"/>
      <c r="R21" s="801"/>
      <c r="S21" s="801"/>
      <c r="T21" s="1809"/>
      <c r="U21" s="58" t="str">
        <f t="shared" si="3"/>
        <v>DFR117透明含膠T0.1mm</v>
      </c>
      <c r="V21" s="58" t="s">
        <v>1462</v>
      </c>
      <c r="W21" s="801" t="s">
        <v>1391</v>
      </c>
      <c r="X21" s="58">
        <f t="shared" si="4"/>
        <v>3.278688524590164</v>
      </c>
      <c r="Y21" s="804">
        <v>20</v>
      </c>
    </row>
    <row r="22" spans="1:25">
      <c r="A22" s="114" t="str">
        <f t="shared" si="1"/>
        <v>AL50521.2</v>
      </c>
      <c r="B22" s="58" t="s">
        <v>88</v>
      </c>
      <c r="C22" s="801">
        <v>1.2</v>
      </c>
      <c r="D22" s="801"/>
      <c r="E22" s="801"/>
      <c r="F22" s="801"/>
      <c r="G22" s="801"/>
      <c r="H22" s="801"/>
      <c r="I22" s="801"/>
      <c r="J22" s="806">
        <v>4.0999999999999996</v>
      </c>
      <c r="K22" s="801"/>
      <c r="M22" s="58" t="str">
        <f t="shared" si="0"/>
        <v>PC+15%CFMEP_CP2015N2</v>
      </c>
      <c r="N22" s="810" t="s">
        <v>503</v>
      </c>
      <c r="O22" s="810" t="s">
        <v>919</v>
      </c>
      <c r="P22" s="803">
        <v>15.85</v>
      </c>
      <c r="Q22" s="801"/>
      <c r="R22" s="801"/>
      <c r="S22" s="801"/>
      <c r="T22" s="1809"/>
      <c r="U22" s="58" t="str">
        <f>V22&amp;W22</f>
        <v>DFR117網0.8_1.2_T0.125mm</v>
      </c>
      <c r="V22" s="58" t="s">
        <v>1463</v>
      </c>
      <c r="W22" s="801" t="s">
        <v>1394</v>
      </c>
      <c r="X22" s="58">
        <f t="shared" si="4"/>
        <v>5.7377049180327875</v>
      </c>
      <c r="Y22" s="804">
        <v>35</v>
      </c>
    </row>
    <row r="23" spans="1:25">
      <c r="A23" s="114" t="str">
        <f t="shared" si="1"/>
        <v>AL50521.5</v>
      </c>
      <c r="B23" s="58" t="s">
        <v>88</v>
      </c>
      <c r="C23" s="801">
        <v>1.5</v>
      </c>
      <c r="D23" s="801"/>
      <c r="E23" s="801"/>
      <c r="F23" s="801"/>
      <c r="G23" s="801"/>
      <c r="H23" s="801"/>
      <c r="I23" s="801"/>
      <c r="J23" s="806">
        <v>4</v>
      </c>
      <c r="K23" s="801"/>
      <c r="M23" s="58" t="str">
        <f t="shared" si="0"/>
        <v>PC+20%CFSabic_DC0041PQ</v>
      </c>
      <c r="N23" s="810" t="s">
        <v>920</v>
      </c>
      <c r="O23" s="810" t="s">
        <v>921</v>
      </c>
      <c r="P23" s="803">
        <v>11.32</v>
      </c>
      <c r="Q23" s="801"/>
      <c r="R23" s="801"/>
      <c r="S23" s="801"/>
      <c r="T23" s="1809"/>
      <c r="U23" s="58" t="str">
        <f t="shared" si="3"/>
        <v>DFR117網0.8_1.2_T0.175mm</v>
      </c>
      <c r="V23" s="58" t="s">
        <v>1463</v>
      </c>
      <c r="W23" s="801" t="s">
        <v>1395</v>
      </c>
      <c r="X23" s="58">
        <f t="shared" si="4"/>
        <v>6.557377049180328</v>
      </c>
      <c r="Y23" s="804">
        <v>40</v>
      </c>
    </row>
    <row r="24" spans="1:25">
      <c r="A24" s="114" t="str">
        <f t="shared" si="1"/>
        <v>AL50521.6</v>
      </c>
      <c r="B24" s="58" t="s">
        <v>88</v>
      </c>
      <c r="C24" s="801">
        <v>1.6</v>
      </c>
      <c r="D24" s="801"/>
      <c r="E24" s="801"/>
      <c r="F24" s="801"/>
      <c r="G24" s="801"/>
      <c r="H24" s="801"/>
      <c r="I24" s="801"/>
      <c r="J24" s="806">
        <v>4</v>
      </c>
      <c r="M24" s="58" t="str">
        <f t="shared" si="0"/>
        <v>PC+20%CF(30%PCR)Sabic_DC0041PR</v>
      </c>
      <c r="N24" s="810" t="s">
        <v>922</v>
      </c>
      <c r="O24" s="810" t="s">
        <v>923</v>
      </c>
      <c r="P24" s="803">
        <v>11.62</v>
      </c>
      <c r="T24" s="1809"/>
      <c r="U24" s="58" t="str">
        <f t="shared" si="3"/>
        <v>DFR117網0.5_0.9_T0.125mm</v>
      </c>
      <c r="V24" s="58" t="s">
        <v>1464</v>
      </c>
      <c r="W24" s="801" t="s">
        <v>1394</v>
      </c>
      <c r="X24" s="58">
        <f t="shared" si="4"/>
        <v>5.7377049180327875</v>
      </c>
      <c r="Y24" s="804">
        <v>35</v>
      </c>
    </row>
    <row r="25" spans="1:25">
      <c r="A25" s="114" t="str">
        <f t="shared" si="1"/>
        <v>AL50522</v>
      </c>
      <c r="B25" s="58" t="s">
        <v>88</v>
      </c>
      <c r="C25" s="801">
        <v>2</v>
      </c>
      <c r="D25" s="801"/>
      <c r="E25" s="801"/>
      <c r="F25" s="801"/>
      <c r="G25" s="801"/>
      <c r="H25" s="801"/>
      <c r="I25" s="801"/>
      <c r="J25" s="806">
        <v>3.9</v>
      </c>
      <c r="M25" s="58" t="str">
        <f t="shared" si="0"/>
        <v>PC+20%GFSabic_D251</v>
      </c>
      <c r="N25" s="811" t="s">
        <v>514</v>
      </c>
      <c r="O25" s="811" t="s">
        <v>924</v>
      </c>
      <c r="P25" s="803">
        <v>7.9</v>
      </c>
      <c r="T25" s="1809"/>
      <c r="U25" s="58" t="str">
        <f t="shared" si="3"/>
        <v>DFR117網0.5_0.7_T0.125mm</v>
      </c>
      <c r="V25" s="58" t="s">
        <v>1465</v>
      </c>
      <c r="W25" s="801" t="s">
        <v>1394</v>
      </c>
      <c r="X25" s="58">
        <f t="shared" si="4"/>
        <v>5.7377049180327875</v>
      </c>
      <c r="Y25" s="804">
        <v>35</v>
      </c>
    </row>
    <row r="26" spans="1:25">
      <c r="A26" s="114" t="str">
        <f t="shared" si="1"/>
        <v>AL50523</v>
      </c>
      <c r="B26" s="58" t="s">
        <v>88</v>
      </c>
      <c r="C26" s="801">
        <v>3</v>
      </c>
      <c r="D26" s="801"/>
      <c r="E26" s="801"/>
      <c r="F26" s="801"/>
      <c r="G26" s="801"/>
      <c r="H26" s="801"/>
      <c r="I26" s="801"/>
      <c r="J26" s="806">
        <v>3.9</v>
      </c>
      <c r="M26" s="58" t="str">
        <f t="shared" si="0"/>
        <v>PC+20%GFTeijin_GV-3520R</v>
      </c>
      <c r="N26" s="811" t="s">
        <v>514</v>
      </c>
      <c r="O26" s="811" t="s">
        <v>925</v>
      </c>
      <c r="P26" s="803">
        <v>6.5</v>
      </c>
      <c r="T26" s="1809"/>
      <c r="U26" s="58" t="str">
        <f t="shared" si="3"/>
        <v>DFR117網0.5_0.9_T0.178mm</v>
      </c>
      <c r="V26" s="58" t="s">
        <v>1464</v>
      </c>
      <c r="W26" s="801" t="s">
        <v>1399</v>
      </c>
      <c r="X26" s="58">
        <f t="shared" si="4"/>
        <v>6.557377049180328</v>
      </c>
      <c r="Y26" s="804">
        <v>40</v>
      </c>
    </row>
    <row r="27" spans="1:25">
      <c r="A27" s="114" t="str">
        <f t="shared" si="1"/>
        <v>AL60631</v>
      </c>
      <c r="B27" s="58" t="s">
        <v>400</v>
      </c>
      <c r="C27" s="801">
        <v>1</v>
      </c>
      <c r="D27" s="801">
        <v>4</v>
      </c>
      <c r="E27" s="801"/>
      <c r="F27" s="801"/>
      <c r="G27" s="801"/>
      <c r="H27" s="801"/>
      <c r="I27" s="801"/>
      <c r="J27" s="800">
        <f t="shared" ref="J27" si="6">MIN(D27:I27)</f>
        <v>4</v>
      </c>
      <c r="M27" s="58" t="str">
        <f t="shared" si="0"/>
        <v>PC+25%GFLG_LUPOY GN2253F</v>
      </c>
      <c r="N27" s="812" t="s">
        <v>926</v>
      </c>
      <c r="O27" s="812" t="s">
        <v>659</v>
      </c>
      <c r="P27" s="803">
        <v>4.8499999999999996</v>
      </c>
      <c r="T27" s="1809"/>
      <c r="U27" s="58" t="str">
        <f t="shared" si="3"/>
        <v>DFR117網0.8_1.2_T0.25mm</v>
      </c>
      <c r="V27" s="58" t="s">
        <v>1463</v>
      </c>
      <c r="W27" s="801" t="s">
        <v>1392</v>
      </c>
      <c r="X27" s="58">
        <f t="shared" si="4"/>
        <v>7.0491803278688527</v>
      </c>
      <c r="Y27" s="804">
        <v>43</v>
      </c>
    </row>
    <row r="28" spans="1:25">
      <c r="A28" s="114" t="str">
        <f t="shared" si="1"/>
        <v>SGCC0.5</v>
      </c>
      <c r="B28" s="58" t="s">
        <v>355</v>
      </c>
      <c r="C28" s="801">
        <v>0.5</v>
      </c>
      <c r="D28" s="801"/>
      <c r="E28" s="801"/>
      <c r="F28" s="801"/>
      <c r="G28" s="801"/>
      <c r="H28" s="801"/>
      <c r="I28" s="801"/>
      <c r="J28" s="800"/>
      <c r="M28" s="58" t="str">
        <f t="shared" si="0"/>
        <v xml:space="preserve">PC+25%TalcSabic_BM5225Y </v>
      </c>
      <c r="N28" s="813" t="s">
        <v>927</v>
      </c>
      <c r="O28" s="813" t="s">
        <v>928</v>
      </c>
      <c r="P28" s="803">
        <v>3.9</v>
      </c>
      <c r="T28" s="1809"/>
      <c r="U28" s="58" t="str">
        <f t="shared" si="3"/>
        <v>PC8010T0.25mm</v>
      </c>
      <c r="V28" s="58" t="s">
        <v>298</v>
      </c>
      <c r="W28" s="801" t="s">
        <v>1392</v>
      </c>
      <c r="X28" s="58">
        <f t="shared" si="4"/>
        <v>4.918032786885246</v>
      </c>
      <c r="Y28" s="804">
        <v>30</v>
      </c>
    </row>
    <row r="29" spans="1:25">
      <c r="A29" s="114" t="str">
        <f t="shared" si="1"/>
        <v>SGCC0.6</v>
      </c>
      <c r="B29" s="58" t="s">
        <v>355</v>
      </c>
      <c r="C29" s="814">
        <v>0.6</v>
      </c>
      <c r="D29" s="814">
        <v>1.37</v>
      </c>
      <c r="E29" s="814"/>
      <c r="F29" s="814"/>
      <c r="G29" s="814"/>
      <c r="H29" s="814"/>
      <c r="I29" s="814"/>
      <c r="J29" s="800">
        <f t="shared" ref="J29:J41" si="7">MIN(D29:I29)</f>
        <v>1.37</v>
      </c>
      <c r="M29" s="58" t="str">
        <f t="shared" si="0"/>
        <v>PC+25%TalcTeijin_DN-5325B</v>
      </c>
      <c r="N29" s="813" t="s">
        <v>927</v>
      </c>
      <c r="O29" s="813" t="s">
        <v>929</v>
      </c>
      <c r="P29" s="803">
        <v>4</v>
      </c>
      <c r="T29" s="1809"/>
      <c r="U29" s="58" t="str">
        <f t="shared" si="3"/>
        <v>PC8010T0.38mm</v>
      </c>
      <c r="V29" s="58" t="s">
        <v>298</v>
      </c>
      <c r="W29" s="801" t="s">
        <v>1396</v>
      </c>
      <c r="X29" s="58">
        <f t="shared" si="4"/>
        <v>6.2295081967213122</v>
      </c>
      <c r="Y29" s="804">
        <v>38</v>
      </c>
    </row>
    <row r="30" spans="1:25">
      <c r="A30" s="114" t="str">
        <f t="shared" si="1"/>
        <v>SGCC0.8</v>
      </c>
      <c r="B30" s="58" t="s">
        <v>355</v>
      </c>
      <c r="C30" s="814">
        <v>0.8</v>
      </c>
      <c r="D30" s="814">
        <v>1.34</v>
      </c>
      <c r="E30" s="814">
        <v>1</v>
      </c>
      <c r="F30" s="814"/>
      <c r="G30" s="814"/>
      <c r="H30" s="814"/>
      <c r="I30" s="814"/>
      <c r="J30" s="800">
        <f t="shared" si="7"/>
        <v>1</v>
      </c>
      <c r="M30" s="58" t="str">
        <f t="shared" si="0"/>
        <v>PC+25%TalcTeijin_DN-5325S</v>
      </c>
      <c r="N30" s="813" t="s">
        <v>927</v>
      </c>
      <c r="O30" s="813" t="s">
        <v>930</v>
      </c>
      <c r="P30" s="803">
        <v>3.85</v>
      </c>
      <c r="T30" s="1809"/>
      <c r="U30" s="58" t="str">
        <f t="shared" si="3"/>
        <v>PC8010T0.5mm</v>
      </c>
      <c r="V30" s="58" t="s">
        <v>298</v>
      </c>
      <c r="W30" s="801" t="s">
        <v>1400</v>
      </c>
      <c r="X30" s="58">
        <f t="shared" si="4"/>
        <v>6.557377049180328</v>
      </c>
      <c r="Y30" s="804">
        <v>40</v>
      </c>
    </row>
    <row r="31" spans="1:25">
      <c r="A31" s="114" t="str">
        <f t="shared" si="1"/>
        <v>SGCC1</v>
      </c>
      <c r="B31" s="58" t="s">
        <v>355</v>
      </c>
      <c r="C31" s="814">
        <v>1</v>
      </c>
      <c r="D31" s="814">
        <v>1.35</v>
      </c>
      <c r="E31" s="814"/>
      <c r="F31" s="814"/>
      <c r="G31" s="814"/>
      <c r="H31" s="814"/>
      <c r="I31" s="814"/>
      <c r="J31" s="800">
        <f t="shared" si="7"/>
        <v>1.35</v>
      </c>
      <c r="M31" s="58" t="str">
        <f t="shared" si="0"/>
        <v>PC+25%Talc(30%PCR)Teijin_DN-5325SEF</v>
      </c>
      <c r="N31" s="815" t="s">
        <v>931</v>
      </c>
      <c r="O31" s="815" t="s">
        <v>932</v>
      </c>
      <c r="P31" s="803">
        <v>4.5</v>
      </c>
      <c r="T31" s="1809"/>
      <c r="U31" s="58" t="str">
        <f t="shared" si="3"/>
        <v>PC8010T0.8mm</v>
      </c>
      <c r="V31" s="58" t="s">
        <v>1405</v>
      </c>
      <c r="W31" s="801" t="s">
        <v>1401</v>
      </c>
      <c r="X31" s="58">
        <f t="shared" si="4"/>
        <v>8.1967213114754109</v>
      </c>
      <c r="Y31" s="804">
        <v>50</v>
      </c>
    </row>
    <row r="32" spans="1:25">
      <c r="A32" s="114" t="str">
        <f t="shared" si="1"/>
        <v>SGCC1.2</v>
      </c>
      <c r="B32" s="58" t="s">
        <v>355</v>
      </c>
      <c r="C32" s="814">
        <v>1.2</v>
      </c>
      <c r="D32" s="814">
        <v>1.36</v>
      </c>
      <c r="E32" s="814"/>
      <c r="F32" s="814"/>
      <c r="G32" s="814"/>
      <c r="H32" s="814"/>
      <c r="I32" s="814"/>
      <c r="J32" s="800">
        <f t="shared" si="7"/>
        <v>1.36</v>
      </c>
      <c r="M32" s="58" t="str">
        <f t="shared" si="0"/>
        <v xml:space="preserve">PC+25%Talc(35%PCR)Sabic_RCM6224 </v>
      </c>
      <c r="N32" s="815" t="s">
        <v>933</v>
      </c>
      <c r="O32" s="815" t="s">
        <v>934</v>
      </c>
      <c r="P32" s="803">
        <v>4.38</v>
      </c>
      <c r="T32" s="1809"/>
      <c r="U32" s="58" t="str">
        <f t="shared" si="3"/>
        <v>PC8010T1mm</v>
      </c>
      <c r="V32" s="58" t="s">
        <v>298</v>
      </c>
      <c r="W32" s="801" t="s">
        <v>1402</v>
      </c>
      <c r="X32" s="58">
        <f t="shared" si="4"/>
        <v>9.1803278688524603</v>
      </c>
      <c r="Y32" s="804">
        <v>56</v>
      </c>
    </row>
    <row r="33" spans="1:25">
      <c r="A33" s="114" t="str">
        <f t="shared" si="1"/>
        <v>SGCC1.6</v>
      </c>
      <c r="B33" s="58" t="s">
        <v>355</v>
      </c>
      <c r="C33" s="814">
        <v>1.6</v>
      </c>
      <c r="D33" s="814">
        <v>1.37</v>
      </c>
      <c r="E33" s="814"/>
      <c r="F33" s="814"/>
      <c r="G33" s="814"/>
      <c r="H33" s="814"/>
      <c r="I33" s="814"/>
      <c r="J33" s="800">
        <f t="shared" si="7"/>
        <v>1.37</v>
      </c>
      <c r="M33" s="58" t="str">
        <f t="shared" si="0"/>
        <v>PC+30%GFCovestro_GF9016</v>
      </c>
      <c r="N33" s="807" t="s">
        <v>495</v>
      </c>
      <c r="O33" s="807" t="s">
        <v>935</v>
      </c>
      <c r="P33" s="803">
        <v>5</v>
      </c>
      <c r="W33" s="801"/>
      <c r="Y33" s="804"/>
    </row>
    <row r="34" spans="1:25">
      <c r="A34" s="114" t="str">
        <f t="shared" si="1"/>
        <v>SGCC2</v>
      </c>
      <c r="B34" s="58" t="s">
        <v>355</v>
      </c>
      <c r="C34" s="814">
        <v>2</v>
      </c>
      <c r="D34" s="814">
        <v>1.37</v>
      </c>
      <c r="E34" s="814"/>
      <c r="F34" s="814"/>
      <c r="G34" s="814"/>
      <c r="H34" s="814"/>
      <c r="I34" s="814"/>
      <c r="J34" s="800">
        <f t="shared" si="7"/>
        <v>1.37</v>
      </c>
      <c r="M34" s="58" t="str">
        <f t="shared" si="0"/>
        <v>PC+30%GFLG_LUPOY GN2303F</v>
      </c>
      <c r="N34" s="807" t="s">
        <v>936</v>
      </c>
      <c r="O34" s="807" t="s">
        <v>677</v>
      </c>
      <c r="P34" s="803">
        <v>4.9000000000000004</v>
      </c>
      <c r="T34" s="1810" t="s">
        <v>397</v>
      </c>
      <c r="U34" s="58" t="str">
        <f t="shared" si="3"/>
        <v>CR10150.5</v>
      </c>
      <c r="V34" s="58" t="s">
        <v>529</v>
      </c>
      <c r="W34" s="801">
        <v>0.5</v>
      </c>
      <c r="X34" s="58">
        <f t="shared" si="4"/>
        <v>0.98360655737704927</v>
      </c>
      <c r="Y34" s="804">
        <v>6</v>
      </c>
    </row>
    <row r="35" spans="1:25">
      <c r="A35" s="114" t="str">
        <f t="shared" si="1"/>
        <v>SECC0.5</v>
      </c>
      <c r="B35" s="58" t="s">
        <v>1119</v>
      </c>
      <c r="C35" s="814">
        <v>0.5</v>
      </c>
      <c r="D35" s="814"/>
      <c r="E35" s="814"/>
      <c r="F35" s="814"/>
      <c r="G35" s="814"/>
      <c r="H35" s="814"/>
      <c r="I35" s="814"/>
      <c r="J35" s="800"/>
      <c r="M35" s="58" t="str">
        <f t="shared" si="0"/>
        <v xml:space="preserve">PC+30%GFSabic_D351  </v>
      </c>
      <c r="N35" s="807" t="s">
        <v>495</v>
      </c>
      <c r="O35" s="807" t="s">
        <v>937</v>
      </c>
      <c r="P35" s="803">
        <v>7</v>
      </c>
      <c r="T35" s="1810"/>
      <c r="U35" s="58" t="str">
        <f t="shared" si="3"/>
        <v>CR10150.8</v>
      </c>
      <c r="V35" s="58" t="s">
        <v>529</v>
      </c>
      <c r="W35" s="801">
        <v>0.8</v>
      </c>
      <c r="X35" s="58">
        <f t="shared" si="4"/>
        <v>1.1475409836065575</v>
      </c>
      <c r="Y35" s="804">
        <v>7</v>
      </c>
    </row>
    <row r="36" spans="1:25">
      <c r="A36" s="114" t="str">
        <f t="shared" si="1"/>
        <v>SECC0.6</v>
      </c>
      <c r="B36" s="58" t="s">
        <v>1119</v>
      </c>
      <c r="C36" s="814">
        <v>0.6</v>
      </c>
      <c r="D36" s="814">
        <v>1.37</v>
      </c>
      <c r="E36" s="814"/>
      <c r="F36" s="814"/>
      <c r="G36" s="814"/>
      <c r="H36" s="814"/>
      <c r="I36" s="814"/>
      <c r="J36" s="800">
        <f t="shared" si="7"/>
        <v>1.37</v>
      </c>
      <c r="M36" s="58" t="str">
        <f t="shared" si="0"/>
        <v>PC+30%GFTeijin_GXV-3530UH</v>
      </c>
      <c r="N36" s="807" t="s">
        <v>495</v>
      </c>
      <c r="O36" s="807" t="s">
        <v>938</v>
      </c>
      <c r="P36" s="803">
        <v>5.8</v>
      </c>
      <c r="T36" s="1810"/>
      <c r="U36" s="58" t="str">
        <f t="shared" si="3"/>
        <v>CR10151</v>
      </c>
      <c r="V36" s="58" t="s">
        <v>267</v>
      </c>
      <c r="W36" s="801">
        <v>1</v>
      </c>
      <c r="X36" s="58">
        <f t="shared" si="4"/>
        <v>1.3114754098360657</v>
      </c>
      <c r="Y36" s="804">
        <v>8</v>
      </c>
    </row>
    <row r="37" spans="1:25">
      <c r="A37" s="114" t="str">
        <f t="shared" si="1"/>
        <v>SECC0.8</v>
      </c>
      <c r="B37" s="58" t="s">
        <v>1119</v>
      </c>
      <c r="C37" s="814">
        <v>0.8</v>
      </c>
      <c r="D37" s="814">
        <v>1.35</v>
      </c>
      <c r="E37" s="814">
        <v>1</v>
      </c>
      <c r="F37" s="814"/>
      <c r="G37" s="814"/>
      <c r="H37" s="814"/>
      <c r="I37" s="814"/>
      <c r="J37" s="800">
        <f t="shared" si="7"/>
        <v>1</v>
      </c>
      <c r="M37" s="58" t="str">
        <f t="shared" si="0"/>
        <v>PC+35%GF+5%TalcCovestro_GF9012MF</v>
      </c>
      <c r="N37" s="805" t="s">
        <v>494</v>
      </c>
      <c r="O37" s="805" t="s">
        <v>939</v>
      </c>
      <c r="P37" s="803">
        <v>5.9</v>
      </c>
      <c r="T37" s="1810"/>
      <c r="U37" s="58" t="str">
        <f t="shared" si="3"/>
        <v>CR10151.5</v>
      </c>
      <c r="V37" s="58" t="s">
        <v>267</v>
      </c>
      <c r="W37" s="801">
        <v>1.5</v>
      </c>
      <c r="X37" s="58">
        <f t="shared" si="4"/>
        <v>2.6229508196721314</v>
      </c>
      <c r="Y37" s="804">
        <v>16</v>
      </c>
    </row>
    <row r="38" spans="1:25">
      <c r="A38" s="114" t="str">
        <f t="shared" si="1"/>
        <v>SECC1</v>
      </c>
      <c r="B38" s="58" t="s">
        <v>1119</v>
      </c>
      <c r="C38" s="814">
        <v>1</v>
      </c>
      <c r="D38" s="814">
        <v>1.35</v>
      </c>
      <c r="E38" s="814"/>
      <c r="F38" s="814"/>
      <c r="G38" s="814"/>
      <c r="H38" s="814"/>
      <c r="I38" s="814"/>
      <c r="J38" s="800">
        <f t="shared" si="7"/>
        <v>1.35</v>
      </c>
      <c r="M38" s="58" t="str">
        <f t="shared" si="0"/>
        <v>PC+40%GFCovestro_GF9018</v>
      </c>
      <c r="N38" s="816" t="s">
        <v>496</v>
      </c>
      <c r="O38" s="816" t="s">
        <v>940</v>
      </c>
      <c r="P38" s="803">
        <v>5.7</v>
      </c>
      <c r="T38" s="1810"/>
      <c r="U38" s="58" t="str">
        <f t="shared" si="3"/>
        <v>CR10152</v>
      </c>
      <c r="V38" s="58" t="s">
        <v>267</v>
      </c>
      <c r="W38" s="801">
        <v>2</v>
      </c>
      <c r="X38" s="58">
        <f t="shared" si="4"/>
        <v>2.6229508196721314</v>
      </c>
      <c r="Y38" s="804">
        <v>16</v>
      </c>
    </row>
    <row r="39" spans="1:25">
      <c r="A39" s="114" t="str">
        <f t="shared" si="1"/>
        <v>SECC1.2</v>
      </c>
      <c r="B39" s="58" t="s">
        <v>1119</v>
      </c>
      <c r="C39" s="814">
        <v>1.2</v>
      </c>
      <c r="D39" s="814">
        <v>1.35</v>
      </c>
      <c r="E39" s="814"/>
      <c r="F39" s="814"/>
      <c r="G39" s="814"/>
      <c r="H39" s="814"/>
      <c r="I39" s="814"/>
      <c r="J39" s="800">
        <f t="shared" si="7"/>
        <v>1.35</v>
      </c>
      <c r="M39" s="58" t="str">
        <f t="shared" si="0"/>
        <v>PC+40%GF LG_LUPOY GN2403FT</v>
      </c>
      <c r="N39" s="816" t="s">
        <v>941</v>
      </c>
      <c r="O39" s="816" t="s">
        <v>688</v>
      </c>
      <c r="P39" s="803">
        <v>5.5</v>
      </c>
      <c r="T39" s="1810"/>
      <c r="U39" s="58" t="str">
        <f t="shared" si="3"/>
        <v>CR10152.5</v>
      </c>
      <c r="V39" s="58" t="s">
        <v>267</v>
      </c>
      <c r="W39" s="801">
        <v>2.5</v>
      </c>
      <c r="X39" s="58">
        <f t="shared" si="4"/>
        <v>3.9344262295081971</v>
      </c>
      <c r="Y39" s="804">
        <v>24</v>
      </c>
    </row>
    <row r="40" spans="1:25">
      <c r="A40" s="114" t="str">
        <f t="shared" si="1"/>
        <v>SECC1.6</v>
      </c>
      <c r="B40" s="58" t="s">
        <v>1119</v>
      </c>
      <c r="C40" s="814">
        <v>1.6</v>
      </c>
      <c r="D40" s="814">
        <v>1.35</v>
      </c>
      <c r="E40" s="814"/>
      <c r="F40" s="814"/>
      <c r="G40" s="814"/>
      <c r="H40" s="814"/>
      <c r="I40" s="814"/>
      <c r="J40" s="800">
        <f t="shared" si="7"/>
        <v>1.35</v>
      </c>
      <c r="M40" s="58" t="str">
        <f t="shared" si="0"/>
        <v xml:space="preserve">PC+40%GFSabic_D451  </v>
      </c>
      <c r="N40" s="816" t="s">
        <v>496</v>
      </c>
      <c r="O40" s="816" t="s">
        <v>942</v>
      </c>
      <c r="P40" s="803">
        <v>8.5</v>
      </c>
      <c r="T40" s="1810"/>
      <c r="U40" s="58" t="str">
        <f t="shared" si="3"/>
        <v>CR10153</v>
      </c>
      <c r="V40" s="58" t="s">
        <v>267</v>
      </c>
      <c r="W40" s="801">
        <v>3</v>
      </c>
      <c r="X40" s="58">
        <f t="shared" si="4"/>
        <v>3.9344262295081971</v>
      </c>
      <c r="Y40" s="804">
        <v>24</v>
      </c>
    </row>
    <row r="41" spans="1:25">
      <c r="A41" s="114" t="str">
        <f t="shared" si="1"/>
        <v>SECC2</v>
      </c>
      <c r="B41" s="58" t="s">
        <v>1119</v>
      </c>
      <c r="C41" s="814">
        <v>2</v>
      </c>
      <c r="D41" s="814">
        <v>1.35</v>
      </c>
      <c r="E41" s="814"/>
      <c r="F41" s="814"/>
      <c r="G41" s="814"/>
      <c r="H41" s="814"/>
      <c r="I41" s="814"/>
      <c r="J41" s="800">
        <f t="shared" si="7"/>
        <v>1.35</v>
      </c>
      <c r="M41" s="58" t="str">
        <f t="shared" si="0"/>
        <v xml:space="preserve">PC+40%GFSabic_D452   </v>
      </c>
      <c r="N41" s="816" t="s">
        <v>496</v>
      </c>
      <c r="O41" s="816" t="s">
        <v>943</v>
      </c>
      <c r="P41" s="803">
        <v>8.5</v>
      </c>
      <c r="T41" s="1810"/>
      <c r="U41" s="58" t="str">
        <f t="shared" si="3"/>
        <v>CR10154</v>
      </c>
      <c r="V41" s="58" t="s">
        <v>267</v>
      </c>
      <c r="W41" s="801">
        <v>4</v>
      </c>
      <c r="X41" s="58">
        <f t="shared" si="4"/>
        <v>5.2459016393442628</v>
      </c>
      <c r="Y41" s="804">
        <v>32</v>
      </c>
    </row>
    <row r="42" spans="1:25">
      <c r="A42" s="114" t="str">
        <f t="shared" si="1"/>
        <v>SPCC0.5</v>
      </c>
      <c r="B42" s="794" t="s">
        <v>1120</v>
      </c>
      <c r="C42" s="814">
        <v>0.5</v>
      </c>
      <c r="D42" s="814"/>
      <c r="E42" s="814"/>
      <c r="F42" s="814"/>
      <c r="G42" s="814"/>
      <c r="H42" s="814"/>
      <c r="I42" s="814"/>
      <c r="J42" s="817">
        <v>0.95</v>
      </c>
      <c r="M42" s="58" t="str">
        <f t="shared" si="0"/>
        <v>PC+40%GFTeijin_GN-3540RI</v>
      </c>
      <c r="N42" s="816" t="s">
        <v>496</v>
      </c>
      <c r="O42" s="816" t="s">
        <v>944</v>
      </c>
      <c r="P42" s="803">
        <v>7.5</v>
      </c>
      <c r="T42" s="1810"/>
      <c r="U42" s="58" t="str">
        <f t="shared" si="3"/>
        <v>CR10155</v>
      </c>
      <c r="V42" s="58" t="s">
        <v>267</v>
      </c>
      <c r="W42" s="801">
        <v>5</v>
      </c>
      <c r="X42" s="58">
        <f t="shared" si="4"/>
        <v>6.557377049180328</v>
      </c>
      <c r="Y42" s="804">
        <v>40</v>
      </c>
    </row>
    <row r="43" spans="1:25">
      <c r="A43" s="114" t="str">
        <f t="shared" si="1"/>
        <v>SPCC0.6</v>
      </c>
      <c r="B43" s="794" t="s">
        <v>354</v>
      </c>
      <c r="C43" s="814">
        <v>0.6</v>
      </c>
      <c r="D43" s="814"/>
      <c r="E43" s="814"/>
      <c r="F43" s="814"/>
      <c r="G43" s="814"/>
      <c r="H43" s="814"/>
      <c r="I43" s="814"/>
      <c r="J43" s="817">
        <v>0.9</v>
      </c>
      <c r="M43" s="58" t="str">
        <f t="shared" si="0"/>
        <v>PC+40%GF(30%PCR)LG_LUPOY ER2403F</v>
      </c>
      <c r="N43" s="818" t="s">
        <v>945</v>
      </c>
      <c r="O43" s="818" t="s">
        <v>697</v>
      </c>
      <c r="P43" s="803">
        <v>6</v>
      </c>
      <c r="T43" s="1810"/>
      <c r="U43" s="58" t="str">
        <f t="shared" ref="U43:U48" si="8">V43&amp;W43</f>
        <v>E43820.5</v>
      </c>
      <c r="V43" s="58" t="s">
        <v>297</v>
      </c>
      <c r="W43" s="801">
        <v>0.5</v>
      </c>
      <c r="X43" s="58">
        <f t="shared" ref="X43:X48" si="9">Y43/$X$1</f>
        <v>4.918032786885246</v>
      </c>
      <c r="Y43" s="804">
        <v>30</v>
      </c>
    </row>
    <row r="44" spans="1:25">
      <c r="A44" s="114" t="str">
        <f t="shared" si="1"/>
        <v>SPCC0.8</v>
      </c>
      <c r="B44" s="794" t="s">
        <v>354</v>
      </c>
      <c r="C44" s="814">
        <v>0.8</v>
      </c>
      <c r="D44" s="814"/>
      <c r="E44" s="814"/>
      <c r="F44" s="814"/>
      <c r="G44" s="814"/>
      <c r="H44" s="814"/>
      <c r="I44" s="814"/>
      <c r="J44" s="817">
        <v>0.8</v>
      </c>
      <c r="M44" s="58" t="str">
        <f t="shared" si="0"/>
        <v>PC+45%GFTeijin_GXV-3545WI</v>
      </c>
      <c r="N44" s="819" t="s">
        <v>517</v>
      </c>
      <c r="O44" s="819" t="s">
        <v>946</v>
      </c>
      <c r="P44" s="803">
        <v>8</v>
      </c>
      <c r="T44" s="1810"/>
      <c r="U44" s="58" t="str">
        <f t="shared" si="8"/>
        <v>E43821</v>
      </c>
      <c r="V44" s="58" t="s">
        <v>297</v>
      </c>
      <c r="W44" s="801">
        <v>1</v>
      </c>
      <c r="X44" s="58">
        <f t="shared" si="9"/>
        <v>4.918032786885246</v>
      </c>
      <c r="Y44" s="804">
        <v>30</v>
      </c>
    </row>
    <row r="45" spans="1:25">
      <c r="A45" s="114" t="str">
        <f t="shared" si="1"/>
        <v>SPCC1</v>
      </c>
      <c r="B45" s="794" t="s">
        <v>354</v>
      </c>
      <c r="C45" s="814">
        <v>1</v>
      </c>
      <c r="D45" s="814"/>
      <c r="E45" s="814"/>
      <c r="F45" s="814"/>
      <c r="G45" s="814"/>
      <c r="H45" s="814"/>
      <c r="I45" s="814"/>
      <c r="J45" s="817">
        <v>0.8</v>
      </c>
      <c r="M45" s="58" t="str">
        <f t="shared" si="0"/>
        <v>PC+50%GFCovestro_GF9020</v>
      </c>
      <c r="N45" s="815" t="s">
        <v>497</v>
      </c>
      <c r="O45" s="815" t="s">
        <v>947</v>
      </c>
      <c r="P45" s="820">
        <v>7.5</v>
      </c>
      <c r="T45" s="1810"/>
      <c r="U45" s="58" t="str">
        <f t="shared" si="8"/>
        <v>E43821.5</v>
      </c>
      <c r="V45" s="58" t="s">
        <v>297</v>
      </c>
      <c r="W45" s="801">
        <v>1.5</v>
      </c>
      <c r="X45" s="58">
        <f t="shared" si="9"/>
        <v>7.3770491803278695</v>
      </c>
      <c r="Y45" s="804">
        <v>45</v>
      </c>
    </row>
    <row r="46" spans="1:25">
      <c r="A46" s="114" t="str">
        <f t="shared" si="1"/>
        <v>SPCC1.2</v>
      </c>
      <c r="B46" s="794" t="s">
        <v>354</v>
      </c>
      <c r="C46" s="814">
        <v>1.2</v>
      </c>
      <c r="D46" s="814"/>
      <c r="E46" s="814"/>
      <c r="F46" s="814"/>
      <c r="G46" s="814"/>
      <c r="H46" s="814"/>
      <c r="I46" s="814"/>
      <c r="J46" s="817">
        <v>0.8</v>
      </c>
      <c r="M46" s="58" t="str">
        <f t="shared" si="0"/>
        <v>PC+50%GFLG_LUPOY GN2503F</v>
      </c>
      <c r="N46" s="815" t="s">
        <v>948</v>
      </c>
      <c r="O46" s="815" t="s">
        <v>704</v>
      </c>
      <c r="P46" s="820">
        <v>6.75</v>
      </c>
      <c r="T46" s="1810"/>
      <c r="U46" s="58" t="str">
        <f t="shared" si="8"/>
        <v>E43822.5</v>
      </c>
      <c r="V46" s="58" t="s">
        <v>297</v>
      </c>
      <c r="W46" s="801">
        <v>2.5</v>
      </c>
      <c r="X46" s="58">
        <f t="shared" si="9"/>
        <v>12.295081967213115</v>
      </c>
      <c r="Y46" s="804">
        <v>75</v>
      </c>
    </row>
    <row r="47" spans="1:25">
      <c r="A47" s="114" t="str">
        <f t="shared" si="1"/>
        <v>SPCC1.6</v>
      </c>
      <c r="B47" s="794" t="s">
        <v>354</v>
      </c>
      <c r="C47" s="814">
        <v>1.6</v>
      </c>
      <c r="D47" s="814"/>
      <c r="E47" s="814"/>
      <c r="F47" s="814"/>
      <c r="G47" s="814"/>
      <c r="H47" s="814"/>
      <c r="I47" s="814"/>
      <c r="J47" s="817">
        <v>0.8</v>
      </c>
      <c r="M47" s="58" t="str">
        <f t="shared" si="0"/>
        <v xml:space="preserve">PC+50%GFSabic_D551  </v>
      </c>
      <c r="N47" s="815" t="s">
        <v>497</v>
      </c>
      <c r="O47" s="815" t="s">
        <v>949</v>
      </c>
      <c r="P47" s="820">
        <v>8.73</v>
      </c>
      <c r="T47" s="1810"/>
      <c r="U47" s="58" t="str">
        <f t="shared" si="8"/>
        <v>E43823.5</v>
      </c>
      <c r="V47" s="58" t="s">
        <v>297</v>
      </c>
      <c r="W47" s="801">
        <v>3.5</v>
      </c>
      <c r="X47" s="58">
        <f t="shared" si="9"/>
        <v>17.213114754098363</v>
      </c>
      <c r="Y47" s="804">
        <v>105</v>
      </c>
    </row>
    <row r="48" spans="1:25">
      <c r="A48" s="114" t="str">
        <f t="shared" si="1"/>
        <v>SPTE0.15</v>
      </c>
      <c r="B48" s="58" t="s">
        <v>357</v>
      </c>
      <c r="C48" s="814">
        <v>0.15</v>
      </c>
      <c r="D48" s="814">
        <v>2.4</v>
      </c>
      <c r="E48" s="814"/>
      <c r="F48" s="814"/>
      <c r="G48" s="814"/>
      <c r="H48" s="814"/>
      <c r="I48" s="814"/>
      <c r="J48" s="821">
        <v>2.4</v>
      </c>
      <c r="M48" s="58" t="str">
        <f t="shared" si="0"/>
        <v>PC+50%GFTeijin_GXV-3550WI</v>
      </c>
      <c r="N48" s="815" t="s">
        <v>497</v>
      </c>
      <c r="O48" s="815" t="s">
        <v>950</v>
      </c>
      <c r="P48" s="820">
        <v>8.5</v>
      </c>
      <c r="T48" s="1810"/>
      <c r="U48" s="58" t="str">
        <f t="shared" si="8"/>
        <v>E43824.5</v>
      </c>
      <c r="V48" s="58" t="s">
        <v>297</v>
      </c>
      <c r="W48" s="801">
        <v>4.5</v>
      </c>
      <c r="X48" s="58">
        <f t="shared" si="9"/>
        <v>22.131147540983608</v>
      </c>
      <c r="Y48" s="804">
        <v>135</v>
      </c>
    </row>
    <row r="49" spans="1:25">
      <c r="A49" s="114" t="str">
        <f t="shared" si="1"/>
        <v>SPTE0.2</v>
      </c>
      <c r="B49" s="58" t="s">
        <v>357</v>
      </c>
      <c r="C49" s="814">
        <v>0.2</v>
      </c>
      <c r="D49" s="814"/>
      <c r="E49" s="814"/>
      <c r="F49" s="814"/>
      <c r="G49" s="814"/>
      <c r="H49" s="814"/>
      <c r="I49" s="814"/>
      <c r="J49" s="817">
        <v>2.2999999999999998</v>
      </c>
      <c r="M49" s="58" t="str">
        <f t="shared" si="0"/>
        <v>PC+50%GF RecycleCovestro_M4004GR</v>
      </c>
      <c r="N49" s="807" t="s">
        <v>951</v>
      </c>
      <c r="O49" s="807" t="s">
        <v>952</v>
      </c>
      <c r="P49" s="820">
        <v>4.05</v>
      </c>
      <c r="T49" s="1810"/>
      <c r="U49" s="58" t="s">
        <v>404</v>
      </c>
      <c r="V49" s="822"/>
      <c r="W49" s="823"/>
      <c r="X49" s="822"/>
      <c r="Y49" s="824"/>
    </row>
    <row r="50" spans="1:25">
      <c r="A50" s="114" t="str">
        <f t="shared" si="1"/>
        <v>SPTE0.3</v>
      </c>
      <c r="B50" s="58" t="s">
        <v>357</v>
      </c>
      <c r="C50" s="814">
        <v>0.3</v>
      </c>
      <c r="D50" s="814">
        <v>2.1</v>
      </c>
      <c r="E50" s="814"/>
      <c r="F50" s="814"/>
      <c r="G50" s="814"/>
      <c r="H50" s="814"/>
      <c r="I50" s="814"/>
      <c r="J50" s="821">
        <v>2.1</v>
      </c>
      <c r="M50" s="58" t="str">
        <f t="shared" si="0"/>
        <v>PC+50%GF(20%PCR)LG_LUPOY ER2503F</v>
      </c>
      <c r="N50" s="807" t="s">
        <v>953</v>
      </c>
      <c r="O50" s="807" t="s">
        <v>714</v>
      </c>
      <c r="P50" s="820">
        <v>7.45</v>
      </c>
      <c r="T50" s="1810"/>
      <c r="U50" s="58" t="s">
        <v>406</v>
      </c>
      <c r="V50" s="822"/>
      <c r="W50" s="823"/>
      <c r="X50" s="822"/>
      <c r="Y50" s="824"/>
    </row>
    <row r="51" spans="1:25">
      <c r="A51" s="114" t="str">
        <f t="shared" si="1"/>
        <v>SPTE0.5</v>
      </c>
      <c r="B51" s="58" t="s">
        <v>357</v>
      </c>
      <c r="C51" s="814">
        <v>0.5</v>
      </c>
      <c r="D51" s="814"/>
      <c r="E51" s="814"/>
      <c r="F51" s="814"/>
      <c r="G51" s="814"/>
      <c r="H51" s="814"/>
      <c r="I51" s="814"/>
      <c r="J51" s="817">
        <v>2</v>
      </c>
      <c r="M51" s="58" t="str">
        <f t="shared" si="0"/>
        <v>PC+50%GF(30%PCR)Sabic_D551RC</v>
      </c>
      <c r="N51" s="807" t="s">
        <v>954</v>
      </c>
      <c r="O51" s="807" t="s">
        <v>955</v>
      </c>
      <c r="P51" s="820">
        <v>8.73</v>
      </c>
      <c r="T51" s="1810"/>
      <c r="U51" s="58" t="s">
        <v>405</v>
      </c>
      <c r="V51" s="822"/>
      <c r="W51" s="823"/>
      <c r="X51" s="822"/>
      <c r="Y51" s="824"/>
    </row>
    <row r="52" spans="1:25">
      <c r="A52" s="114" t="str">
        <f t="shared" si="1"/>
        <v>PH-CU0.1</v>
      </c>
      <c r="B52" s="58" t="s">
        <v>358</v>
      </c>
      <c r="C52" s="814">
        <v>0.1</v>
      </c>
      <c r="D52" s="814"/>
      <c r="E52" s="814"/>
      <c r="F52" s="814"/>
      <c r="G52" s="814"/>
      <c r="H52" s="814"/>
      <c r="I52" s="814"/>
      <c r="J52" s="817">
        <v>12</v>
      </c>
      <c r="M52" s="58" t="str">
        <f t="shared" si="0"/>
        <v>PC+ABSCovestro_FR3002</v>
      </c>
      <c r="N52" s="825" t="s">
        <v>492</v>
      </c>
      <c r="O52" s="825" t="s">
        <v>956</v>
      </c>
      <c r="P52" s="820">
        <v>3.5</v>
      </c>
      <c r="T52" s="1810"/>
      <c r="U52" s="58" t="str">
        <f t="shared" si="3"/>
        <v>SM552</v>
      </c>
      <c r="V52" s="58" t="s">
        <v>288</v>
      </c>
      <c r="W52" s="801">
        <v>2</v>
      </c>
      <c r="X52" s="58">
        <f t="shared" si="4"/>
        <v>4.4262295081967213</v>
      </c>
      <c r="Y52" s="804">
        <v>27</v>
      </c>
    </row>
    <row r="53" spans="1:25">
      <c r="A53" s="114" t="str">
        <f t="shared" si="1"/>
        <v>PH-CU0.15</v>
      </c>
      <c r="B53" s="58" t="s">
        <v>358</v>
      </c>
      <c r="C53" s="814">
        <v>0.15</v>
      </c>
      <c r="D53" s="814"/>
      <c r="E53" s="814"/>
      <c r="F53" s="814"/>
      <c r="G53" s="814"/>
      <c r="H53" s="814"/>
      <c r="I53" s="814"/>
      <c r="J53" s="817">
        <v>10</v>
      </c>
      <c r="M53" s="58" t="str">
        <f t="shared" si="0"/>
        <v>PC+ABSCovestro_FR3008</v>
      </c>
      <c r="N53" s="825" t="s">
        <v>492</v>
      </c>
      <c r="O53" s="825" t="s">
        <v>957</v>
      </c>
      <c r="P53" s="820">
        <v>3.25</v>
      </c>
      <c r="T53" s="1810"/>
      <c r="U53" s="58" t="str">
        <f t="shared" si="3"/>
        <v>SM552.5</v>
      </c>
      <c r="V53" s="58" t="s">
        <v>288</v>
      </c>
      <c r="W53" s="801">
        <v>2.5</v>
      </c>
      <c r="X53" s="58">
        <f t="shared" si="4"/>
        <v>4.5901639344262302</v>
      </c>
      <c r="Y53" s="804">
        <v>28</v>
      </c>
    </row>
    <row r="54" spans="1:25">
      <c r="A54" s="114" t="str">
        <f t="shared" si="1"/>
        <v>PH-CU0.2</v>
      </c>
      <c r="B54" s="58" t="s">
        <v>358</v>
      </c>
      <c r="C54" s="814">
        <v>0.2</v>
      </c>
      <c r="D54" s="814"/>
      <c r="E54" s="814"/>
      <c r="F54" s="814"/>
      <c r="G54" s="814"/>
      <c r="H54" s="814"/>
      <c r="I54" s="814"/>
      <c r="J54" s="817">
        <v>9</v>
      </c>
      <c r="M54" s="58" t="str">
        <f t="shared" si="0"/>
        <v>PC+ABSCovestro_FR3040</v>
      </c>
      <c r="N54" s="825" t="s">
        <v>492</v>
      </c>
      <c r="O54" s="825" t="s">
        <v>958</v>
      </c>
      <c r="P54" s="820">
        <v>4.7</v>
      </c>
      <c r="T54" s="1810"/>
      <c r="U54" s="58" t="str">
        <f t="shared" si="3"/>
        <v>SM553</v>
      </c>
      <c r="V54" s="58" t="s">
        <v>288</v>
      </c>
      <c r="W54" s="801">
        <v>3</v>
      </c>
      <c r="X54" s="58">
        <f t="shared" si="4"/>
        <v>4.7540983606557381</v>
      </c>
      <c r="Y54" s="804">
        <v>29</v>
      </c>
    </row>
    <row r="55" spans="1:25">
      <c r="A55" s="114" t="str">
        <f t="shared" si="1"/>
        <v>PH-CU0.3</v>
      </c>
      <c r="B55" s="58" t="s">
        <v>358</v>
      </c>
      <c r="C55" s="814">
        <v>0.3</v>
      </c>
      <c r="D55" s="814"/>
      <c r="E55" s="814"/>
      <c r="F55" s="814"/>
      <c r="G55" s="814"/>
      <c r="H55" s="814"/>
      <c r="I55" s="814"/>
      <c r="J55" s="817">
        <v>7</v>
      </c>
      <c r="M55" s="58" t="str">
        <f t="shared" si="0"/>
        <v>PC+ABSLG_LUPOY GN5001RFD</v>
      </c>
      <c r="N55" s="825" t="s">
        <v>959</v>
      </c>
      <c r="O55" s="825" t="s">
        <v>724</v>
      </c>
      <c r="P55" s="820">
        <v>3.5</v>
      </c>
      <c r="T55" s="1810"/>
      <c r="U55" s="58" t="str">
        <f t="shared" si="3"/>
        <v>SM554</v>
      </c>
      <c r="V55" s="58" t="s">
        <v>288</v>
      </c>
      <c r="W55" s="801">
        <v>4</v>
      </c>
      <c r="X55" s="58">
        <f t="shared" si="4"/>
        <v>5.7377049180327875</v>
      </c>
      <c r="Y55" s="804">
        <v>35</v>
      </c>
    </row>
    <row r="56" spans="1:25">
      <c r="A56" s="114" t="str">
        <f t="shared" si="1"/>
        <v>CU010.3</v>
      </c>
      <c r="B56" s="58" t="s">
        <v>1121</v>
      </c>
      <c r="C56" s="814">
        <v>0.3</v>
      </c>
      <c r="D56" s="814"/>
      <c r="E56" s="814"/>
      <c r="F56" s="814"/>
      <c r="G56" s="814"/>
      <c r="H56" s="814"/>
      <c r="I56" s="814"/>
      <c r="J56" s="826"/>
      <c r="K56" s="114"/>
      <c r="M56" s="58" t="str">
        <f t="shared" si="0"/>
        <v>PC+ABSMEP_MB1800</v>
      </c>
      <c r="N56" s="825" t="s">
        <v>959</v>
      </c>
      <c r="O56" s="825" t="s">
        <v>726</v>
      </c>
      <c r="P56" s="820">
        <v>3.5</v>
      </c>
      <c r="T56" s="1810"/>
      <c r="U56" s="58" t="str">
        <f t="shared" si="3"/>
        <v>SM554.5</v>
      </c>
      <c r="V56" s="58" t="s">
        <v>288</v>
      </c>
      <c r="W56" s="801">
        <v>4.5</v>
      </c>
      <c r="X56" s="58">
        <f t="shared" si="4"/>
        <v>6.2295081967213122</v>
      </c>
      <c r="Y56" s="804">
        <v>38</v>
      </c>
    </row>
    <row r="57" spans="1:25">
      <c r="A57" s="114" t="str">
        <f t="shared" si="1"/>
        <v>C18400.3</v>
      </c>
      <c r="B57" s="58" t="s">
        <v>1122</v>
      </c>
      <c r="C57" s="814">
        <v>0.3</v>
      </c>
      <c r="D57" s="814"/>
      <c r="E57" s="814"/>
      <c r="F57" s="814"/>
      <c r="G57" s="814"/>
      <c r="H57" s="814"/>
      <c r="I57" s="814"/>
      <c r="J57" s="826"/>
      <c r="K57" s="114"/>
      <c r="M57" s="58" t="str">
        <f t="shared" si="0"/>
        <v>PC+ABSSabic_CX2244ME</v>
      </c>
      <c r="N57" s="825" t="s">
        <v>492</v>
      </c>
      <c r="O57" s="825" t="s">
        <v>960</v>
      </c>
      <c r="P57" s="803" t="s">
        <v>961</v>
      </c>
      <c r="T57" s="1810"/>
      <c r="U57" s="58" t="str">
        <f t="shared" si="3"/>
        <v>SM555</v>
      </c>
      <c r="V57" s="58" t="s">
        <v>288</v>
      </c>
      <c r="W57" s="801">
        <v>5</v>
      </c>
      <c r="X57" s="58">
        <f t="shared" si="4"/>
        <v>7.3770491803278695</v>
      </c>
      <c r="Y57" s="804">
        <v>45</v>
      </c>
    </row>
    <row r="58" spans="1:25">
      <c r="A58" s="114" t="str">
        <f t="shared" si="1"/>
        <v>CU11000.1</v>
      </c>
      <c r="B58" s="798" t="s">
        <v>1123</v>
      </c>
      <c r="C58" s="799">
        <v>0.1</v>
      </c>
      <c r="D58" s="799"/>
      <c r="E58" s="799"/>
      <c r="F58" s="799">
        <v>9.1999999999999993</v>
      </c>
      <c r="G58" s="799">
        <v>9.3000000000000007</v>
      </c>
      <c r="H58" s="799">
        <v>12</v>
      </c>
      <c r="I58" s="799">
        <v>8.6</v>
      </c>
      <c r="J58" s="800">
        <f t="shared" ref="J58:J63" si="10">MIN(F58:I58)</f>
        <v>8.6</v>
      </c>
      <c r="K58" s="114"/>
      <c r="M58" s="58" t="str">
        <f t="shared" si="0"/>
        <v>PC+ABSSabic_CX7240</v>
      </c>
      <c r="N58" s="825" t="s">
        <v>492</v>
      </c>
      <c r="O58" s="825" t="s">
        <v>962</v>
      </c>
      <c r="P58" s="820">
        <v>5.9</v>
      </c>
      <c r="T58" s="1810"/>
      <c r="U58" s="58" t="str">
        <f t="shared" si="3"/>
        <v>蓝色PMP18001</v>
      </c>
      <c r="V58" s="58" t="s">
        <v>1466</v>
      </c>
      <c r="W58" s="801">
        <v>1</v>
      </c>
      <c r="X58" s="58">
        <f t="shared" si="4"/>
        <v>5.9016393442622954</v>
      </c>
      <c r="Y58" s="804">
        <v>36</v>
      </c>
    </row>
    <row r="59" spans="1:25">
      <c r="A59" s="114" t="str">
        <f t="shared" si="1"/>
        <v>CU11000.2</v>
      </c>
      <c r="B59" s="798" t="s">
        <v>1123</v>
      </c>
      <c r="C59" s="799">
        <v>0.2</v>
      </c>
      <c r="D59" s="799"/>
      <c r="E59" s="799"/>
      <c r="F59" s="799">
        <v>8.6999999999999993</v>
      </c>
      <c r="G59" s="799">
        <v>8.9</v>
      </c>
      <c r="H59" s="799">
        <v>10</v>
      </c>
      <c r="I59" s="799">
        <v>8.1999999999999993</v>
      </c>
      <c r="J59" s="800">
        <f t="shared" si="10"/>
        <v>8.1999999999999993</v>
      </c>
      <c r="K59" s="114"/>
      <c r="M59" s="58" t="str">
        <f t="shared" si="0"/>
        <v>PC+ABSSabic_CY6120</v>
      </c>
      <c r="N59" s="825" t="s">
        <v>492</v>
      </c>
      <c r="O59" s="825" t="s">
        <v>963</v>
      </c>
      <c r="P59" s="820">
        <v>4.0999999999999996</v>
      </c>
      <c r="T59" s="1810"/>
      <c r="U59" s="58" t="str">
        <f t="shared" si="3"/>
        <v>蓝色PMP18001.5</v>
      </c>
      <c r="V59" s="58" t="s">
        <v>1466</v>
      </c>
      <c r="W59" s="801">
        <v>1.5</v>
      </c>
      <c r="X59" s="58">
        <f t="shared" si="4"/>
        <v>6.557377049180328</v>
      </c>
      <c r="Y59" s="804">
        <v>40</v>
      </c>
    </row>
    <row r="60" spans="1:25">
      <c r="A60" s="114" t="str">
        <f t="shared" si="1"/>
        <v>CU11000.3</v>
      </c>
      <c r="B60" s="798" t="s">
        <v>1123</v>
      </c>
      <c r="C60" s="799">
        <v>0.3</v>
      </c>
      <c r="D60" s="799"/>
      <c r="E60" s="799"/>
      <c r="F60" s="799">
        <v>8.6</v>
      </c>
      <c r="G60" s="799">
        <v>8.6999999999999993</v>
      </c>
      <c r="H60" s="799">
        <v>10</v>
      </c>
      <c r="I60" s="799">
        <v>8.1999999999999993</v>
      </c>
      <c r="J60" s="800">
        <f t="shared" si="10"/>
        <v>8.1999999999999993</v>
      </c>
      <c r="K60" s="114"/>
      <c r="M60" s="58" t="str">
        <f t="shared" si="0"/>
        <v>PC+ABSTeijin_TN-7000A</v>
      </c>
      <c r="N60" s="825" t="s">
        <v>492</v>
      </c>
      <c r="O60" s="825" t="s">
        <v>964</v>
      </c>
      <c r="P60" s="820">
        <v>3.55</v>
      </c>
      <c r="T60" s="1810"/>
      <c r="U60" s="58" t="str">
        <f t="shared" si="3"/>
        <v>蓝色PMP18002</v>
      </c>
      <c r="V60" s="58" t="s">
        <v>1466</v>
      </c>
      <c r="W60" s="801">
        <v>2</v>
      </c>
      <c r="X60" s="58">
        <f t="shared" si="4"/>
        <v>6.557377049180328</v>
      </c>
      <c r="Y60" s="804">
        <v>40</v>
      </c>
    </row>
    <row r="61" spans="1:25">
      <c r="A61" s="114" t="str">
        <f t="shared" si="1"/>
        <v>CU11000.5</v>
      </c>
      <c r="B61" s="58" t="s">
        <v>1123</v>
      </c>
      <c r="C61" s="814">
        <v>0.5</v>
      </c>
      <c r="D61" s="814"/>
      <c r="E61" s="814"/>
      <c r="F61" s="814"/>
      <c r="G61" s="814"/>
      <c r="H61" s="814">
        <v>10</v>
      </c>
      <c r="I61" s="799">
        <v>8.1999999999999993</v>
      </c>
      <c r="J61" s="800">
        <f t="shared" si="10"/>
        <v>8.1999999999999993</v>
      </c>
      <c r="K61" s="114"/>
      <c r="M61" s="58" t="str">
        <f t="shared" si="0"/>
        <v>PC+ABSTeijin_TN-7690A</v>
      </c>
      <c r="N61" s="825" t="s">
        <v>492</v>
      </c>
      <c r="O61" s="825" t="s">
        <v>965</v>
      </c>
      <c r="P61" s="820">
        <v>4.29</v>
      </c>
      <c r="T61" s="1810"/>
      <c r="U61" s="58" t="str">
        <f t="shared" si="3"/>
        <v>蓝色PMP18002.5</v>
      </c>
      <c r="V61" s="58" t="s">
        <v>1466</v>
      </c>
      <c r="W61" s="801">
        <v>2.5</v>
      </c>
      <c r="X61" s="58">
        <f t="shared" si="4"/>
        <v>7.8688524590163942</v>
      </c>
      <c r="Y61" s="804">
        <v>48</v>
      </c>
    </row>
    <row r="62" spans="1:25">
      <c r="A62" s="114" t="str">
        <f t="shared" si="1"/>
        <v>CU11000.6</v>
      </c>
      <c r="B62" s="58" t="s">
        <v>1123</v>
      </c>
      <c r="C62" s="814">
        <v>0.6</v>
      </c>
      <c r="D62" s="814"/>
      <c r="E62" s="814"/>
      <c r="F62" s="814"/>
      <c r="G62" s="814"/>
      <c r="H62" s="814">
        <v>10</v>
      </c>
      <c r="I62" s="799">
        <v>8.1999999999999993</v>
      </c>
      <c r="J62" s="800">
        <f t="shared" si="10"/>
        <v>8.1999999999999993</v>
      </c>
      <c r="K62" s="114"/>
      <c r="M62" s="58" t="str">
        <f t="shared" si="0"/>
        <v>PC+ABSLOTTE_NH-1021</v>
      </c>
      <c r="N62" s="825" t="s">
        <v>966</v>
      </c>
      <c r="O62" s="825" t="s">
        <v>967</v>
      </c>
      <c r="P62" s="820">
        <v>3.7</v>
      </c>
      <c r="T62" s="827"/>
      <c r="U62" s="58" t="str">
        <f t="shared" si="3"/>
        <v>黑色PMP18001</v>
      </c>
      <c r="V62" s="58" t="s">
        <v>1467</v>
      </c>
      <c r="W62" s="801">
        <v>1</v>
      </c>
      <c r="X62" s="58">
        <f t="shared" si="4"/>
        <v>5.9016393442622954</v>
      </c>
      <c r="Y62" s="804">
        <v>36</v>
      </c>
    </row>
    <row r="63" spans="1:25">
      <c r="A63" s="114" t="str">
        <f t="shared" si="1"/>
        <v>CU11000.8</v>
      </c>
      <c r="B63" s="58" t="s">
        <v>1123</v>
      </c>
      <c r="C63" s="814">
        <v>0.8</v>
      </c>
      <c r="D63" s="814"/>
      <c r="E63" s="814"/>
      <c r="F63" s="814"/>
      <c r="G63" s="814"/>
      <c r="H63" s="814">
        <v>10</v>
      </c>
      <c r="I63" s="799">
        <v>8.1999999999999993</v>
      </c>
      <c r="J63" s="800">
        <f t="shared" si="10"/>
        <v>8.1999999999999993</v>
      </c>
      <c r="K63" s="114"/>
      <c r="M63" s="58" t="str">
        <f t="shared" si="0"/>
        <v>PC+ABSLOTTE_NH-1015V</v>
      </c>
      <c r="N63" s="825" t="s">
        <v>966</v>
      </c>
      <c r="O63" s="825" t="s">
        <v>968</v>
      </c>
      <c r="P63" s="820">
        <v>3.8</v>
      </c>
      <c r="T63" s="827"/>
      <c r="U63" s="58" t="str">
        <f t="shared" si="3"/>
        <v>黑色PMP18002</v>
      </c>
      <c r="V63" s="58" t="s">
        <v>1467</v>
      </c>
      <c r="W63" s="801">
        <v>2</v>
      </c>
      <c r="X63" s="58">
        <f t="shared" si="4"/>
        <v>6.557377049180328</v>
      </c>
      <c r="Y63" s="804">
        <v>40</v>
      </c>
    </row>
    <row r="64" spans="1:25">
      <c r="A64" s="114" t="str">
        <f t="shared" si="1"/>
        <v>TMS020.3</v>
      </c>
      <c r="B64" s="828" t="s">
        <v>1124</v>
      </c>
      <c r="C64" s="829">
        <v>0.3</v>
      </c>
      <c r="D64" s="829"/>
      <c r="E64" s="829"/>
      <c r="F64" s="829"/>
      <c r="G64" s="829"/>
      <c r="H64" s="829"/>
      <c r="I64" s="829"/>
      <c r="J64" s="830"/>
      <c r="K64" s="114"/>
      <c r="M64" s="58" t="str">
        <f t="shared" si="0"/>
        <v>PC+ABS(30%PCR)Covestro_FR630GR</v>
      </c>
      <c r="N64" s="813" t="s">
        <v>969</v>
      </c>
      <c r="O64" s="813" t="s">
        <v>970</v>
      </c>
      <c r="P64" s="820">
        <v>3.7</v>
      </c>
      <c r="T64" s="827"/>
      <c r="U64" s="58" t="str">
        <f t="shared" si="3"/>
        <v>黑色PMP18003</v>
      </c>
      <c r="V64" s="58" t="s">
        <v>1467</v>
      </c>
      <c r="W64" s="801">
        <v>3</v>
      </c>
      <c r="X64" s="58">
        <f t="shared" si="4"/>
        <v>8.1967213114754109</v>
      </c>
      <c r="Y64" s="804">
        <v>50</v>
      </c>
    </row>
    <row r="65" spans="1:25">
      <c r="A65" s="114" t="str">
        <f t="shared" si="1"/>
        <v>KU4000.5</v>
      </c>
      <c r="B65" s="828" t="s">
        <v>1125</v>
      </c>
      <c r="C65" s="829">
        <v>0.5</v>
      </c>
      <c r="D65" s="829"/>
      <c r="E65" s="829"/>
      <c r="F65" s="829">
        <v>2.2999999999999998</v>
      </c>
      <c r="G65" s="829"/>
      <c r="H65" s="829">
        <v>1.5</v>
      </c>
      <c r="I65" s="829"/>
      <c r="J65" s="800">
        <f t="shared" ref="J65:J70" si="11">MIN(F65:I65)</f>
        <v>1.5</v>
      </c>
      <c r="K65" s="114"/>
      <c r="M65" s="58" t="str">
        <f t="shared" si="0"/>
        <v>PC+ABS(30%PCR)LG_LUPOY ER5001RFA</v>
      </c>
      <c r="N65" s="813" t="s">
        <v>969</v>
      </c>
      <c r="O65" s="813" t="s">
        <v>743</v>
      </c>
      <c r="P65" s="820">
        <v>3.5</v>
      </c>
      <c r="W65" s="801"/>
      <c r="Y65" s="804"/>
    </row>
    <row r="66" spans="1:25">
      <c r="A66" s="114" t="str">
        <f t="shared" si="1"/>
        <v>KU4000.8</v>
      </c>
      <c r="B66" s="828" t="s">
        <v>1125</v>
      </c>
      <c r="C66" s="829">
        <v>0.8</v>
      </c>
      <c r="D66" s="829"/>
      <c r="E66" s="829"/>
      <c r="F66" s="829">
        <v>2.1</v>
      </c>
      <c r="G66" s="829"/>
      <c r="H66" s="829">
        <v>1.5</v>
      </c>
      <c r="I66" s="829"/>
      <c r="J66" s="800">
        <f t="shared" si="11"/>
        <v>1.5</v>
      </c>
      <c r="K66" s="114"/>
      <c r="M66" s="58" t="str">
        <f t="shared" si="0"/>
        <v>PC+ABS(35%PCR)Sabic_RCY6214</v>
      </c>
      <c r="N66" s="813" t="s">
        <v>971</v>
      </c>
      <c r="O66" s="813" t="s">
        <v>972</v>
      </c>
      <c r="P66" s="820">
        <v>4.13</v>
      </c>
      <c r="T66" s="1811" t="s">
        <v>398</v>
      </c>
      <c r="U66" s="58" t="str">
        <f t="shared" si="3"/>
        <v>PORONHH48-C B2</v>
      </c>
      <c r="V66" s="58" t="s">
        <v>268</v>
      </c>
      <c r="W66" s="801">
        <v>2</v>
      </c>
      <c r="X66" s="58">
        <f t="shared" si="4"/>
        <v>31.967213114754099</v>
      </c>
      <c r="Y66" s="804">
        <v>195</v>
      </c>
    </row>
    <row r="67" spans="1:25">
      <c r="A67" s="114" t="str">
        <f t="shared" si="1"/>
        <v>KU4001</v>
      </c>
      <c r="B67" s="828" t="s">
        <v>1125</v>
      </c>
      <c r="C67" s="829">
        <v>1</v>
      </c>
      <c r="D67" s="829"/>
      <c r="E67" s="829"/>
      <c r="F67" s="829">
        <v>2.4</v>
      </c>
      <c r="G67" s="829"/>
      <c r="H67" s="829">
        <v>1.5</v>
      </c>
      <c r="I67" s="829"/>
      <c r="J67" s="800">
        <f t="shared" si="11"/>
        <v>1.5</v>
      </c>
      <c r="M67" s="58" t="str">
        <f t="shared" ref="M67:M130" si="12">N67&amp;O67</f>
        <v>PC+ABS(高光澤高流動)Teijin_TN 7050</v>
      </c>
      <c r="N67" s="815" t="s">
        <v>973</v>
      </c>
      <c r="O67" s="815" t="s">
        <v>974</v>
      </c>
      <c r="P67" s="820">
        <v>5.8</v>
      </c>
      <c r="T67" s="1811"/>
      <c r="U67" s="58" t="str">
        <f t="shared" si="3"/>
        <v>ML-243</v>
      </c>
      <c r="V67" s="58" t="s">
        <v>271</v>
      </c>
      <c r="W67" s="801">
        <v>3</v>
      </c>
      <c r="X67" s="58">
        <f t="shared" si="4"/>
        <v>16.393442622950822</v>
      </c>
      <c r="Y67" s="804">
        <v>100</v>
      </c>
    </row>
    <row r="68" spans="1:25">
      <c r="A68" s="114" t="str">
        <f t="shared" si="1"/>
        <v>KU4001.2</v>
      </c>
      <c r="B68" s="828" t="s">
        <v>1125</v>
      </c>
      <c r="C68" s="829">
        <v>1.2</v>
      </c>
      <c r="D68" s="829"/>
      <c r="E68" s="829"/>
      <c r="F68" s="829">
        <v>2.5</v>
      </c>
      <c r="G68" s="829"/>
      <c r="H68" s="829">
        <v>1.5</v>
      </c>
      <c r="I68" s="829"/>
      <c r="J68" s="800">
        <f t="shared" si="11"/>
        <v>1.5</v>
      </c>
      <c r="M68" s="58" t="str">
        <f t="shared" si="12"/>
        <v>PC+ABS(高光澤高流動)Teijin_TN 7050Y</v>
      </c>
      <c r="N68" s="815" t="s">
        <v>973</v>
      </c>
      <c r="O68" s="815" t="s">
        <v>975</v>
      </c>
      <c r="P68" s="820">
        <v>4.8</v>
      </c>
      <c r="T68" s="1811"/>
      <c r="U68" s="58" t="str">
        <f t="shared" si="3"/>
        <v>SRS40P0.5</v>
      </c>
      <c r="V68" s="58" t="s">
        <v>273</v>
      </c>
      <c r="W68" s="801">
        <v>0.5</v>
      </c>
      <c r="X68" s="58">
        <f t="shared" si="4"/>
        <v>14.754098360655739</v>
      </c>
      <c r="Y68" s="804">
        <v>90</v>
      </c>
    </row>
    <row r="69" spans="1:25">
      <c r="A69" s="114" t="str">
        <f t="shared" si="1"/>
        <v>KU4001.5</v>
      </c>
      <c r="B69" s="828" t="s">
        <v>1125</v>
      </c>
      <c r="C69" s="829">
        <v>1.5</v>
      </c>
      <c r="D69" s="829"/>
      <c r="E69" s="829"/>
      <c r="F69" s="829">
        <v>2.5</v>
      </c>
      <c r="G69" s="829"/>
      <c r="H69" s="829">
        <v>1.5</v>
      </c>
      <c r="I69" s="829"/>
      <c r="J69" s="800">
        <f t="shared" si="11"/>
        <v>1.5</v>
      </c>
      <c r="M69" s="58" t="str">
        <f t="shared" si="12"/>
        <v>PC+ABS+12%TalcLG_LUPOY GN5121RF</v>
      </c>
      <c r="N69" s="816" t="s">
        <v>976</v>
      </c>
      <c r="O69" s="816" t="s">
        <v>750</v>
      </c>
      <c r="P69" s="820">
        <v>3.8</v>
      </c>
      <c r="T69" s="1811"/>
      <c r="U69" s="58" t="str">
        <f t="shared" si="3"/>
        <v>SRS40P1</v>
      </c>
      <c r="V69" s="58" t="s">
        <v>273</v>
      </c>
      <c r="W69" s="801">
        <v>1</v>
      </c>
      <c r="X69" s="58">
        <f t="shared" si="4"/>
        <v>16.393442622950822</v>
      </c>
      <c r="Y69" s="804">
        <v>100</v>
      </c>
    </row>
    <row r="70" spans="1:25">
      <c r="A70" s="114" t="str">
        <f t="shared" ref="A70:A80" si="13">B70&amp;C70</f>
        <v>KU4002</v>
      </c>
      <c r="B70" s="828" t="s">
        <v>1125</v>
      </c>
      <c r="C70" s="829">
        <v>2</v>
      </c>
      <c r="D70" s="829"/>
      <c r="E70" s="829"/>
      <c r="F70" s="829">
        <v>2.6</v>
      </c>
      <c r="G70" s="829"/>
      <c r="H70" s="829">
        <v>1.5</v>
      </c>
      <c r="I70" s="829"/>
      <c r="J70" s="800">
        <f t="shared" si="11"/>
        <v>1.5</v>
      </c>
      <c r="M70" s="58" t="str">
        <f t="shared" si="12"/>
        <v>PC+ABS+12%TalcMEP_TMB1412</v>
      </c>
      <c r="N70" s="816" t="s">
        <v>976</v>
      </c>
      <c r="O70" s="816" t="s">
        <v>751</v>
      </c>
      <c r="P70" s="820">
        <v>3</v>
      </c>
      <c r="T70" s="1811"/>
      <c r="U70" s="58" t="str">
        <f t="shared" si="3"/>
        <v>SRS32P0.5</v>
      </c>
      <c r="V70" s="58" t="s">
        <v>277</v>
      </c>
      <c r="W70" s="801">
        <v>0.5</v>
      </c>
      <c r="X70" s="58">
        <f t="shared" si="4"/>
        <v>27.868852459016395</v>
      </c>
      <c r="Y70" s="804">
        <v>170</v>
      </c>
    </row>
    <row r="71" spans="1:25">
      <c r="A71" s="114" t="str">
        <f t="shared" si="13"/>
        <v>SUS410</v>
      </c>
      <c r="B71" s="798" t="s">
        <v>1126</v>
      </c>
      <c r="C71" s="799"/>
      <c r="D71" s="799"/>
      <c r="E71" s="799"/>
      <c r="F71" s="799"/>
      <c r="G71" s="799"/>
      <c r="H71" s="799"/>
      <c r="I71" s="799"/>
      <c r="J71" s="831">
        <v>1</v>
      </c>
      <c r="M71" s="58" t="str">
        <f t="shared" si="12"/>
        <v>PC+ABS+15%TalcCovestro_FR3021</v>
      </c>
      <c r="N71" s="807" t="s">
        <v>977</v>
      </c>
      <c r="O71" s="807" t="s">
        <v>978</v>
      </c>
      <c r="P71" s="820">
        <v>3.1</v>
      </c>
      <c r="T71" s="1811"/>
      <c r="U71" s="58" t="str">
        <f t="shared" si="3"/>
        <v>SRS32P1.5</v>
      </c>
      <c r="V71" s="58" t="s">
        <v>277</v>
      </c>
      <c r="W71" s="801">
        <v>1.5</v>
      </c>
      <c r="X71" s="58">
        <f t="shared" si="4"/>
        <v>18.032786885245901</v>
      </c>
      <c r="Y71" s="804">
        <v>110</v>
      </c>
    </row>
    <row r="72" spans="1:25">
      <c r="A72" s="114" t="str">
        <f t="shared" si="13"/>
        <v>SUS3010.15</v>
      </c>
      <c r="B72" s="798" t="s">
        <v>1127</v>
      </c>
      <c r="C72" s="799">
        <v>0.15</v>
      </c>
      <c r="D72" s="799">
        <v>6.6</v>
      </c>
      <c r="E72" s="799"/>
      <c r="F72" s="799"/>
      <c r="G72" s="799"/>
      <c r="H72" s="799"/>
      <c r="I72" s="799"/>
      <c r="J72" s="800">
        <f t="shared" ref="J72:J79" si="14">MIN(D72:I72)</f>
        <v>6.6</v>
      </c>
      <c r="M72" s="58" t="str">
        <f t="shared" si="12"/>
        <v>PC+ABS+15%TalcLG_LUPOY GN5151RFA</v>
      </c>
      <c r="N72" s="807" t="s">
        <v>977</v>
      </c>
      <c r="O72" s="807" t="s">
        <v>754</v>
      </c>
      <c r="P72" s="820">
        <v>3.1</v>
      </c>
      <c r="T72" s="1811"/>
      <c r="U72" s="58" t="str">
        <f t="shared" si="3"/>
        <v>SR-S-32P B 2</v>
      </c>
      <c r="V72" s="58" t="s">
        <v>281</v>
      </c>
      <c r="W72" s="801">
        <v>2</v>
      </c>
      <c r="X72" s="58">
        <f t="shared" si="4"/>
        <v>21.311475409836067</v>
      </c>
      <c r="Y72" s="804">
        <v>130</v>
      </c>
    </row>
    <row r="73" spans="1:25">
      <c r="A73" s="114" t="str">
        <f t="shared" si="13"/>
        <v>SUS3010.3</v>
      </c>
      <c r="B73" s="798" t="s">
        <v>1127</v>
      </c>
      <c r="C73" s="799">
        <v>0.3</v>
      </c>
      <c r="D73" s="799">
        <v>6</v>
      </c>
      <c r="E73" s="799"/>
      <c r="F73" s="799"/>
      <c r="G73" s="799"/>
      <c r="H73" s="799"/>
      <c r="I73" s="799"/>
      <c r="J73" s="800">
        <f t="shared" si="14"/>
        <v>6</v>
      </c>
      <c r="M73" s="58" t="str">
        <f t="shared" si="12"/>
        <v>PC+ABS+15%TalcMEP_TMB1615</v>
      </c>
      <c r="N73" s="807" t="s">
        <v>977</v>
      </c>
      <c r="O73" s="807" t="s">
        <v>979</v>
      </c>
      <c r="P73" s="820">
        <v>3</v>
      </c>
      <c r="T73" s="1811"/>
      <c r="U73" s="58" t="str">
        <f>V73&amp;W73</f>
        <v>SRS48P0.3</v>
      </c>
      <c r="V73" s="58" t="s">
        <v>284</v>
      </c>
      <c r="W73" s="801">
        <v>0.3</v>
      </c>
      <c r="X73" s="58">
        <f>Y73/$X$1</f>
        <v>13.114754098360656</v>
      </c>
      <c r="Y73" s="804">
        <v>80</v>
      </c>
    </row>
    <row r="74" spans="1:25">
      <c r="A74" s="114" t="str">
        <f t="shared" si="13"/>
        <v>SUS3010.5</v>
      </c>
      <c r="B74" s="798" t="s">
        <v>1127</v>
      </c>
      <c r="C74" s="799">
        <v>0.5</v>
      </c>
      <c r="D74" s="799">
        <v>5.8</v>
      </c>
      <c r="E74" s="799"/>
      <c r="F74" s="799"/>
      <c r="G74" s="799"/>
      <c r="H74" s="799"/>
      <c r="I74" s="799"/>
      <c r="J74" s="800">
        <f t="shared" si="14"/>
        <v>5.8</v>
      </c>
      <c r="M74" s="58" t="str">
        <f t="shared" si="12"/>
        <v>PC+ABS+15%TalcSabic_C7230P</v>
      </c>
      <c r="N74" s="807" t="s">
        <v>977</v>
      </c>
      <c r="O74" s="832" t="s">
        <v>980</v>
      </c>
      <c r="P74" s="820">
        <v>3.9</v>
      </c>
      <c r="T74" s="1811"/>
      <c r="U74" s="58" t="str">
        <f>V74&amp;W74</f>
        <v>SRS24P3</v>
      </c>
      <c r="V74" s="58" t="s">
        <v>286</v>
      </c>
      <c r="W74" s="801">
        <v>3</v>
      </c>
      <c r="X74" s="58">
        <f>Y74/$X$1</f>
        <v>24.590163934426229</v>
      </c>
      <c r="Y74" s="804">
        <v>150</v>
      </c>
    </row>
    <row r="75" spans="1:25">
      <c r="A75" s="114" t="str">
        <f t="shared" si="13"/>
        <v>SUS3011</v>
      </c>
      <c r="B75" s="798" t="s">
        <v>1127</v>
      </c>
      <c r="C75" s="799">
        <v>1</v>
      </c>
      <c r="D75" s="799">
        <v>5.8</v>
      </c>
      <c r="E75" s="799"/>
      <c r="F75" s="799"/>
      <c r="G75" s="799"/>
      <c r="H75" s="799"/>
      <c r="I75" s="799"/>
      <c r="J75" s="800">
        <f t="shared" si="14"/>
        <v>5.8</v>
      </c>
      <c r="M75" s="58" t="str">
        <f t="shared" si="12"/>
        <v>PC+ABS+15%TalcTeijin_TN-3715B</v>
      </c>
      <c r="N75" s="807" t="s">
        <v>977</v>
      </c>
      <c r="O75" s="807" t="s">
        <v>981</v>
      </c>
      <c r="P75" s="820">
        <v>3.3</v>
      </c>
      <c r="W75" s="801"/>
      <c r="Y75" s="804"/>
    </row>
    <row r="76" spans="1:25">
      <c r="A76" s="114" t="str">
        <f t="shared" si="13"/>
        <v>SUS3040.15</v>
      </c>
      <c r="B76" s="798" t="s">
        <v>1128</v>
      </c>
      <c r="C76" s="799">
        <v>0.15</v>
      </c>
      <c r="D76" s="799">
        <v>6.6</v>
      </c>
      <c r="E76" s="799"/>
      <c r="F76" s="799"/>
      <c r="G76" s="799"/>
      <c r="H76" s="799"/>
      <c r="I76" s="799"/>
      <c r="J76" s="800">
        <f t="shared" si="14"/>
        <v>6.6</v>
      </c>
      <c r="M76" s="58" t="str">
        <f t="shared" si="12"/>
        <v>PC+ABS+15%TalcTeijin_TN-3715BW</v>
      </c>
      <c r="N76" s="807" t="s">
        <v>977</v>
      </c>
      <c r="O76" s="807" t="s">
        <v>982</v>
      </c>
      <c r="P76" s="820">
        <v>3.3</v>
      </c>
      <c r="T76" s="1812" t="s">
        <v>1404</v>
      </c>
      <c r="U76" s="58" t="str">
        <f t="shared" ref="U76:U82" si="15">V76&amp;W76</f>
        <v>TR-1001-H(20-30G)0.1</v>
      </c>
      <c r="V76" s="58" t="s">
        <v>269</v>
      </c>
      <c r="W76" s="801">
        <v>0.1</v>
      </c>
      <c r="X76" s="58">
        <f t="shared" ref="X76:X82" si="16">Y76/$X$1</f>
        <v>1.3114754098360657</v>
      </c>
      <c r="Y76" s="804">
        <v>8</v>
      </c>
    </row>
    <row r="77" spans="1:25">
      <c r="A77" s="114" t="str">
        <f t="shared" si="13"/>
        <v>SUS3040.3</v>
      </c>
      <c r="B77" s="798" t="s">
        <v>1128</v>
      </c>
      <c r="C77" s="799">
        <v>0.3</v>
      </c>
      <c r="D77" s="799">
        <v>6</v>
      </c>
      <c r="E77" s="799"/>
      <c r="F77" s="799"/>
      <c r="G77" s="799"/>
      <c r="H77" s="799"/>
      <c r="I77" s="799"/>
      <c r="J77" s="800">
        <f t="shared" si="14"/>
        <v>6</v>
      </c>
      <c r="M77" s="58" t="str">
        <f t="shared" si="12"/>
        <v>PC+ABS+15%TalcTeijin_TN-3715BX</v>
      </c>
      <c r="N77" s="807" t="s">
        <v>977</v>
      </c>
      <c r="O77" s="807" t="s">
        <v>983</v>
      </c>
      <c r="P77" s="820">
        <v>3.55</v>
      </c>
      <c r="T77" s="1812"/>
      <c r="U77" s="58" t="str">
        <f t="shared" si="15"/>
        <v>TR-1001-L(6-12)G0.1</v>
      </c>
      <c r="V77" s="58" t="s">
        <v>272</v>
      </c>
      <c r="W77" s="801">
        <v>0.1</v>
      </c>
      <c r="X77" s="58">
        <f t="shared" si="16"/>
        <v>1.3114754098360657</v>
      </c>
      <c r="Y77" s="804">
        <v>8</v>
      </c>
    </row>
    <row r="78" spans="1:25">
      <c r="A78" s="114" t="str">
        <f t="shared" si="13"/>
        <v>SUS3040.5</v>
      </c>
      <c r="B78" s="798" t="s">
        <v>1128</v>
      </c>
      <c r="C78" s="799">
        <v>0.5</v>
      </c>
      <c r="D78" s="799">
        <v>5.8</v>
      </c>
      <c r="E78" s="799"/>
      <c r="F78" s="799"/>
      <c r="G78" s="799"/>
      <c r="H78" s="799"/>
      <c r="I78" s="799"/>
      <c r="J78" s="800">
        <f t="shared" si="14"/>
        <v>5.8</v>
      </c>
      <c r="M78" s="58" t="str">
        <f t="shared" si="12"/>
        <v>PC+ABS+15%TalcTeijin_TN-3740B</v>
      </c>
      <c r="N78" s="807" t="s">
        <v>977</v>
      </c>
      <c r="O78" s="807" t="s">
        <v>984</v>
      </c>
      <c r="P78" s="820">
        <v>3</v>
      </c>
      <c r="T78" s="1812"/>
      <c r="U78" s="58" t="str">
        <f t="shared" si="15"/>
        <v>TR-1001-LL(3-6G)0.1</v>
      </c>
      <c r="V78" s="58" t="s">
        <v>274</v>
      </c>
      <c r="W78" s="801">
        <v>0.1</v>
      </c>
      <c r="X78" s="58">
        <f t="shared" si="16"/>
        <v>1.3114754098360657</v>
      </c>
      <c r="Y78" s="804">
        <v>8</v>
      </c>
    </row>
    <row r="79" spans="1:25">
      <c r="A79" s="114" t="str">
        <f t="shared" si="13"/>
        <v>SUS3041</v>
      </c>
      <c r="B79" s="798" t="s">
        <v>1128</v>
      </c>
      <c r="C79" s="799">
        <v>1</v>
      </c>
      <c r="D79" s="799">
        <v>5.8</v>
      </c>
      <c r="E79" s="799"/>
      <c r="F79" s="799"/>
      <c r="G79" s="799"/>
      <c r="H79" s="799"/>
      <c r="I79" s="799"/>
      <c r="J79" s="800">
        <f t="shared" si="14"/>
        <v>5.8</v>
      </c>
      <c r="M79" s="58" t="str">
        <f t="shared" si="12"/>
        <v>PC+ABS+15%Talc LOTTE_NH-1150HH</v>
      </c>
      <c r="N79" s="807" t="s">
        <v>985</v>
      </c>
      <c r="O79" s="807" t="s">
        <v>986</v>
      </c>
      <c r="P79" s="820">
        <v>3.3</v>
      </c>
      <c r="T79" s="1812"/>
      <c r="U79" s="58" t="str">
        <f t="shared" si="15"/>
        <v>TR-1001-LLL(1-3G)0.1</v>
      </c>
      <c r="V79" s="58" t="s">
        <v>276</v>
      </c>
      <c r="W79" s="801">
        <v>0.1</v>
      </c>
      <c r="X79" s="58">
        <f t="shared" si="16"/>
        <v>1.3114754098360657</v>
      </c>
      <c r="Y79" s="804">
        <v>8</v>
      </c>
    </row>
    <row r="80" spans="1:25">
      <c r="A80" s="114" t="str">
        <f t="shared" si="13"/>
        <v>低碳鋼1018</v>
      </c>
      <c r="B80" s="80" t="s">
        <v>1129</v>
      </c>
      <c r="C80" s="799"/>
      <c r="D80" s="799"/>
      <c r="E80" s="799"/>
      <c r="F80" s="799"/>
      <c r="G80" s="799"/>
      <c r="H80" s="799"/>
      <c r="I80" s="799"/>
      <c r="J80" s="831">
        <v>0.5</v>
      </c>
      <c r="M80" s="58" t="str">
        <f t="shared" si="12"/>
        <v>PC+ABS+15%Talc UVSCovestro_FR3021BBS910</v>
      </c>
      <c r="N80" s="808" t="s">
        <v>987</v>
      </c>
      <c r="O80" s="808" t="s">
        <v>988</v>
      </c>
      <c r="P80" s="820">
        <v>3.5</v>
      </c>
      <c r="T80" s="1812"/>
      <c r="U80" s="58" t="str">
        <f t="shared" si="15"/>
        <v>TR-1001-LP(6-12G)0.1</v>
      </c>
      <c r="V80" s="58" t="s">
        <v>278</v>
      </c>
      <c r="W80" s="801">
        <v>0.1</v>
      </c>
      <c r="X80" s="58">
        <f t="shared" si="16"/>
        <v>1.3114754098360657</v>
      </c>
      <c r="Y80" s="804">
        <v>8</v>
      </c>
    </row>
    <row r="81" spans="1:25">
      <c r="A81" s="114"/>
      <c r="B81" s="798"/>
      <c r="C81" s="799"/>
      <c r="D81" s="799"/>
      <c r="E81" s="799"/>
      <c r="F81" s="799"/>
      <c r="G81" s="799"/>
      <c r="H81" s="799"/>
      <c r="I81" s="799"/>
      <c r="J81" s="800"/>
      <c r="M81" s="58" t="str">
        <f t="shared" si="12"/>
        <v>PC+ABS+15%Talc UVSTeijin_TN-3715BZ</v>
      </c>
      <c r="N81" s="808" t="s">
        <v>987</v>
      </c>
      <c r="O81" s="808" t="s">
        <v>989</v>
      </c>
      <c r="P81" s="820">
        <v>4.1500000000000004</v>
      </c>
      <c r="T81" s="1812"/>
      <c r="U81" s="58" t="str">
        <f t="shared" si="15"/>
        <v>TR-1001-M 12-20G0.1</v>
      </c>
      <c r="V81" s="58" t="s">
        <v>280</v>
      </c>
      <c r="W81" s="801">
        <v>0.1</v>
      </c>
      <c r="X81" s="58">
        <f t="shared" si="16"/>
        <v>1.4754098360655739</v>
      </c>
      <c r="Y81" s="804">
        <v>9</v>
      </c>
    </row>
    <row r="82" spans="1:25">
      <c r="A82" s="114"/>
      <c r="B82" s="798"/>
      <c r="C82" s="799"/>
      <c r="D82" s="799"/>
      <c r="E82" s="799"/>
      <c r="F82" s="799"/>
      <c r="G82" s="799"/>
      <c r="H82" s="799"/>
      <c r="I82" s="799"/>
      <c r="J82" s="800"/>
      <c r="M82" s="58" t="str">
        <f t="shared" si="12"/>
        <v>PC+ABS+15%Talc(15%PCR)Teijin_TN 3745BEC</v>
      </c>
      <c r="N82" s="819" t="s">
        <v>990</v>
      </c>
      <c r="O82" s="819" t="s">
        <v>991</v>
      </c>
      <c r="P82" s="820">
        <v>3.56</v>
      </c>
      <c r="T82" s="1812"/>
      <c r="U82" s="58" t="str">
        <f t="shared" si="15"/>
        <v>TR-1001-MP0.1</v>
      </c>
      <c r="V82" s="58" t="s">
        <v>282</v>
      </c>
      <c r="W82" s="801">
        <v>0.1</v>
      </c>
      <c r="X82" s="58">
        <f t="shared" si="16"/>
        <v>1.4754098360655739</v>
      </c>
      <c r="Y82" s="804">
        <v>9</v>
      </c>
    </row>
    <row r="83" spans="1:25">
      <c r="A83" s="114"/>
      <c r="B83" s="798"/>
      <c r="C83" s="799"/>
      <c r="D83" s="799"/>
      <c r="E83" s="799"/>
      <c r="F83" s="799"/>
      <c r="G83" s="799"/>
      <c r="H83" s="799"/>
      <c r="I83" s="799"/>
      <c r="J83" s="800"/>
      <c r="M83" s="58" t="str">
        <f t="shared" si="12"/>
        <v>PC+ABS+15%Talc(30%PCR)Covestro_FR3021GR</v>
      </c>
      <c r="N83" s="810" t="s">
        <v>992</v>
      </c>
      <c r="O83" s="810" t="s">
        <v>993</v>
      </c>
      <c r="P83" s="820">
        <v>3.6</v>
      </c>
      <c r="W83" s="801"/>
      <c r="Y83" s="804"/>
    </row>
    <row r="84" spans="1:25">
      <c r="M84" s="58" t="str">
        <f t="shared" si="12"/>
        <v>PC+ABS+15%Talc(30%PCR)LG_LUPOY ER5151RFL</v>
      </c>
      <c r="N84" s="810" t="s">
        <v>992</v>
      </c>
      <c r="O84" s="810" t="s">
        <v>770</v>
      </c>
      <c r="P84" s="820">
        <v>3.4</v>
      </c>
      <c r="T84" s="1813" t="s">
        <v>399</v>
      </c>
      <c r="U84" s="58" t="str">
        <f t="shared" ref="U84:U101" si="17">V84&amp;W84</f>
        <v>_3M_467CT0.05mm</v>
      </c>
      <c r="V84" s="58" t="s">
        <v>1435</v>
      </c>
      <c r="W84" s="64" t="s">
        <v>1429</v>
      </c>
      <c r="X84" s="58">
        <f t="shared" ref="X84:X101" si="18">Y84/$X$1</f>
        <v>6.557377049180328</v>
      </c>
      <c r="Y84" s="804">
        <v>40</v>
      </c>
    </row>
    <row r="85" spans="1:25">
      <c r="M85" s="58" t="str">
        <f t="shared" si="12"/>
        <v>PC+ABS+15%Talc(30%PCR)Sabic_RCM6123</v>
      </c>
      <c r="N85" s="810" t="s">
        <v>992</v>
      </c>
      <c r="O85" s="810" t="s">
        <v>994</v>
      </c>
      <c r="P85" s="820">
        <v>4.0999999999999996</v>
      </c>
      <c r="T85" s="1813"/>
      <c r="U85" s="58" t="str">
        <f t="shared" si="17"/>
        <v>_3M_468CT0.13mm</v>
      </c>
      <c r="V85" s="58" t="s">
        <v>1437</v>
      </c>
      <c r="W85" s="64" t="s">
        <v>1428</v>
      </c>
      <c r="X85" s="58">
        <f t="shared" si="18"/>
        <v>13.934426229508198</v>
      </c>
      <c r="Y85" s="804">
        <v>85</v>
      </c>
    </row>
    <row r="86" spans="1:25">
      <c r="M86" s="58" t="str">
        <f t="shared" si="12"/>
        <v>PC+ABS+15%Talc(30%PCR)Teijin_TN 3745BEF</v>
      </c>
      <c r="N86" s="810" t="s">
        <v>995</v>
      </c>
      <c r="O86" s="810" t="s">
        <v>996</v>
      </c>
      <c r="P86" s="820">
        <v>3.4</v>
      </c>
      <c r="T86" s="1813"/>
      <c r="U86" s="58" t="str">
        <f t="shared" si="17"/>
        <v>_3M_4914_25T0.25mm</v>
      </c>
      <c r="V86" s="58" t="s">
        <v>1444</v>
      </c>
      <c r="W86" s="64" t="s">
        <v>1432</v>
      </c>
      <c r="X86" s="58">
        <f t="shared" si="18"/>
        <v>46.885245901639344</v>
      </c>
      <c r="Y86" s="804">
        <v>286</v>
      </c>
    </row>
    <row r="87" spans="1:25">
      <c r="M87" s="58" t="str">
        <f t="shared" si="12"/>
        <v>PC+ABS+23%TalcCovestro_FR3023</v>
      </c>
      <c r="N87" s="802" t="s">
        <v>997</v>
      </c>
      <c r="O87" s="802" t="s">
        <v>998</v>
      </c>
      <c r="P87" s="820">
        <v>3.6</v>
      </c>
      <c r="T87" s="1813"/>
      <c r="U87" s="58" t="str">
        <f t="shared" si="17"/>
        <v>_3M_4914_15T0.15mm</v>
      </c>
      <c r="V87" s="58" t="s">
        <v>1445</v>
      </c>
      <c r="W87" s="64" t="s">
        <v>1426</v>
      </c>
      <c r="X87" s="58">
        <f t="shared" si="18"/>
        <v>70.491803278688522</v>
      </c>
      <c r="Y87" s="804">
        <v>430</v>
      </c>
    </row>
    <row r="88" spans="1:25" ht="17.25" customHeight="1">
      <c r="M88" s="58" t="str">
        <f t="shared" si="12"/>
        <v>PC+ABS+25%TalcCovestro_FR3025</v>
      </c>
      <c r="N88" s="815" t="s">
        <v>999</v>
      </c>
      <c r="O88" s="815" t="s">
        <v>1000</v>
      </c>
      <c r="P88" s="820">
        <v>3.4</v>
      </c>
      <c r="T88" s="1813"/>
      <c r="U88" s="58" t="str">
        <f t="shared" si="17"/>
        <v>_3M_SR5625T0.25mm</v>
      </c>
      <c r="V88" s="58" t="s">
        <v>1440</v>
      </c>
      <c r="W88" s="64" t="s">
        <v>1432</v>
      </c>
      <c r="X88" s="58">
        <f t="shared" si="18"/>
        <v>59.016393442622956</v>
      </c>
      <c r="Y88" s="804">
        <v>360</v>
      </c>
    </row>
    <row r="89" spans="1:25" ht="17.25" customHeight="1">
      <c r="M89" s="58" t="str">
        <f t="shared" si="12"/>
        <v>PC+ABS+25%TalcLG_LUPOY GN5254FD</v>
      </c>
      <c r="N89" s="815" t="s">
        <v>999</v>
      </c>
      <c r="O89" s="815" t="s">
        <v>777</v>
      </c>
      <c r="P89" s="820">
        <v>3.4</v>
      </c>
      <c r="T89" s="1813"/>
      <c r="U89" s="58" t="str">
        <f t="shared" si="17"/>
        <v>_3M_9888TT0.15mm</v>
      </c>
      <c r="V89" s="58" t="s">
        <v>1441</v>
      </c>
      <c r="W89" s="68" t="s">
        <v>1426</v>
      </c>
      <c r="X89" s="58">
        <f t="shared" si="18"/>
        <v>5.7377049180327875</v>
      </c>
      <c r="Y89" s="804">
        <v>35</v>
      </c>
    </row>
    <row r="90" spans="1:25" ht="17.25" customHeight="1">
      <c r="M90" s="58" t="str">
        <f t="shared" si="12"/>
        <v>PC+ABS+25%Talc(30%PCR)LG_LUPOY ER5254F</v>
      </c>
      <c r="N90" s="816" t="s">
        <v>1001</v>
      </c>
      <c r="O90" s="816" t="s">
        <v>779</v>
      </c>
      <c r="P90" s="820">
        <v>4</v>
      </c>
      <c r="T90" s="1813"/>
      <c r="U90" s="58" t="str">
        <f t="shared" si="17"/>
        <v>_3M_WT_20T0.2mm</v>
      </c>
      <c r="V90" s="58" t="s">
        <v>1447</v>
      </c>
      <c r="W90" s="68" t="s">
        <v>1427</v>
      </c>
      <c r="X90" s="58">
        <f t="shared" si="18"/>
        <v>49.016393442622956</v>
      </c>
      <c r="Y90" s="804">
        <v>299</v>
      </c>
    </row>
    <row r="91" spans="1:25">
      <c r="M91" s="58" t="str">
        <f t="shared" si="12"/>
        <v>PC+ABS+25%Talc(35%PCR)Covestro_FR3025R35</v>
      </c>
      <c r="N91" s="816" t="s">
        <v>1002</v>
      </c>
      <c r="O91" s="816" t="s">
        <v>1003</v>
      </c>
      <c r="P91" s="820">
        <v>4.2</v>
      </c>
      <c r="T91" s="1813"/>
      <c r="U91" s="58" t="s">
        <v>1403</v>
      </c>
      <c r="V91" s="822"/>
      <c r="W91" s="823"/>
      <c r="X91" s="822"/>
      <c r="Y91" s="824"/>
    </row>
    <row r="92" spans="1:25">
      <c r="M92" s="58" t="str">
        <f t="shared" si="12"/>
        <v>PC+ABS+3%TalcMEP_MB1700</v>
      </c>
      <c r="N92" s="833" t="s">
        <v>1004</v>
      </c>
      <c r="O92" s="833" t="s">
        <v>783</v>
      </c>
      <c r="P92" s="820">
        <v>3.5</v>
      </c>
      <c r="T92" s="1813"/>
      <c r="U92" s="58" t="str">
        <f t="shared" si="17"/>
        <v>DS_10BT0.1mm</v>
      </c>
      <c r="V92" s="58" t="s">
        <v>1448</v>
      </c>
      <c r="W92" s="64" t="s">
        <v>1425</v>
      </c>
      <c r="X92" s="58">
        <f t="shared" si="18"/>
        <v>2.1311475409836067</v>
      </c>
      <c r="Y92" s="804">
        <v>13</v>
      </c>
    </row>
    <row r="93" spans="1:25">
      <c r="M93" s="58" t="str">
        <f t="shared" si="12"/>
        <v>PC+ABS+5%TalcCovestro_FR3020</v>
      </c>
      <c r="N93" s="808" t="s">
        <v>1005</v>
      </c>
      <c r="O93" s="808" t="s">
        <v>1006</v>
      </c>
      <c r="P93" s="820">
        <v>3.5</v>
      </c>
      <c r="T93" s="1813"/>
      <c r="U93" s="58" t="str">
        <f t="shared" si="17"/>
        <v>DS-15T0.15mm</v>
      </c>
      <c r="V93" s="58" t="s">
        <v>291</v>
      </c>
      <c r="W93" s="64" t="s">
        <v>1426</v>
      </c>
      <c r="X93" s="58">
        <f t="shared" si="18"/>
        <v>2.1311475409836067</v>
      </c>
      <c r="Y93" s="804">
        <v>13</v>
      </c>
    </row>
    <row r="94" spans="1:25">
      <c r="M94" s="58" t="str">
        <f t="shared" si="12"/>
        <v>PC+ABS+5%TalcLG_LUPOY GN5101RF</v>
      </c>
      <c r="N94" s="808" t="s">
        <v>1005</v>
      </c>
      <c r="O94" s="808" t="s">
        <v>786</v>
      </c>
      <c r="P94" s="820">
        <v>3.35</v>
      </c>
      <c r="T94" s="1813"/>
      <c r="U94" s="58" t="str">
        <f t="shared" si="17"/>
        <v>DS-15BT0.15mm</v>
      </c>
      <c r="V94" s="58" t="s">
        <v>292</v>
      </c>
      <c r="W94" s="64" t="s">
        <v>1426</v>
      </c>
      <c r="X94" s="58">
        <f t="shared" si="18"/>
        <v>3.278688524590164</v>
      </c>
      <c r="Y94" s="804">
        <v>20</v>
      </c>
    </row>
    <row r="95" spans="1:25">
      <c r="M95" s="58" t="str">
        <f t="shared" si="12"/>
        <v>PC+ABS+5%TalcSabic_C7210A</v>
      </c>
      <c r="N95" s="808" t="s">
        <v>1005</v>
      </c>
      <c r="O95" s="808" t="s">
        <v>1007</v>
      </c>
      <c r="P95" s="820">
        <v>4.9000000000000004</v>
      </c>
      <c r="T95" s="1813"/>
      <c r="U95" s="58" t="str">
        <f t="shared" si="17"/>
        <v>DS-20T0.2mm</v>
      </c>
      <c r="V95" s="58" t="s">
        <v>293</v>
      </c>
      <c r="W95" s="64" t="s">
        <v>1427</v>
      </c>
      <c r="X95" s="58">
        <f t="shared" si="18"/>
        <v>4.0983606557377055</v>
      </c>
      <c r="Y95" s="804">
        <v>25</v>
      </c>
    </row>
    <row r="96" spans="1:25">
      <c r="M96" s="58" t="str">
        <f t="shared" si="12"/>
        <v>PC+ABS+5%TalcSabic_C7410</v>
      </c>
      <c r="N96" s="808" t="s">
        <v>1005</v>
      </c>
      <c r="O96" s="808" t="s">
        <v>1008</v>
      </c>
      <c r="P96" s="820">
        <v>4.55</v>
      </c>
      <c r="T96" s="1813"/>
      <c r="U96" s="58" t="str">
        <f t="shared" si="17"/>
        <v>DST-10T0.1mm</v>
      </c>
      <c r="V96" s="58" t="s">
        <v>290</v>
      </c>
      <c r="W96" s="64" t="s">
        <v>1425</v>
      </c>
      <c r="X96" s="58">
        <f t="shared" si="18"/>
        <v>3.278688524590164</v>
      </c>
      <c r="Y96" s="804">
        <v>20</v>
      </c>
    </row>
    <row r="97" spans="13:25">
      <c r="M97" s="58" t="str">
        <f t="shared" si="12"/>
        <v>PC+ABS+5%TalcTeijin_TN-3713B</v>
      </c>
      <c r="N97" s="808" t="s">
        <v>1009</v>
      </c>
      <c r="O97" s="808" t="s">
        <v>1010</v>
      </c>
      <c r="P97" s="820">
        <v>3.45</v>
      </c>
      <c r="T97" s="1813"/>
      <c r="U97" s="58" t="str">
        <f t="shared" si="17"/>
        <v>DSTT-13NT0.13mm</v>
      </c>
      <c r="V97" s="58" t="s">
        <v>295</v>
      </c>
      <c r="W97" s="68" t="s">
        <v>1428</v>
      </c>
      <c r="X97" s="58">
        <f t="shared" si="18"/>
        <v>4.2622950819672134</v>
      </c>
      <c r="Y97" s="804">
        <v>26</v>
      </c>
    </row>
    <row r="98" spans="13:25">
      <c r="M98" s="58" t="str">
        <f t="shared" si="12"/>
        <v>PC+ABS+5%TalcTeijin_TN-3713BX</v>
      </c>
      <c r="N98" s="808" t="s">
        <v>1009</v>
      </c>
      <c r="O98" s="808" t="s">
        <v>1011</v>
      </c>
      <c r="P98" s="820">
        <v>3.55</v>
      </c>
      <c r="T98" s="1813"/>
      <c r="U98" s="58" t="str">
        <f t="shared" si="17"/>
        <v>DST-5T0.05mm</v>
      </c>
      <c r="V98" s="58" t="s">
        <v>289</v>
      </c>
      <c r="W98" s="64" t="s">
        <v>1429</v>
      </c>
      <c r="X98" s="58">
        <f t="shared" si="18"/>
        <v>2.1311475409836067</v>
      </c>
      <c r="Y98" s="804">
        <v>13</v>
      </c>
    </row>
    <row r="99" spans="13:25">
      <c r="M99" s="58" t="str">
        <f t="shared" si="12"/>
        <v>PC+ABS+5%TalcTeijin_TN-7100F</v>
      </c>
      <c r="N99" s="808" t="s">
        <v>1009</v>
      </c>
      <c r="O99" s="808" t="s">
        <v>1012</v>
      </c>
      <c r="P99" s="820">
        <v>3.1</v>
      </c>
      <c r="T99" s="1813"/>
      <c r="U99" s="58" t="str">
        <f t="shared" si="17"/>
        <v>DSTT-7NT0.07mm</v>
      </c>
      <c r="V99" s="58" t="s">
        <v>296</v>
      </c>
      <c r="W99" s="68" t="s">
        <v>1430</v>
      </c>
      <c r="X99" s="58">
        <f t="shared" si="18"/>
        <v>3.7704918032786887</v>
      </c>
      <c r="Y99" s="804">
        <v>23</v>
      </c>
    </row>
    <row r="100" spans="13:25">
      <c r="M100" s="58" t="str">
        <f t="shared" si="12"/>
        <v>PC+ABS+5%Talc UVSTeijin_TN-7200B</v>
      </c>
      <c r="N100" s="802" t="s">
        <v>1013</v>
      </c>
      <c r="O100" s="802" t="s">
        <v>1014</v>
      </c>
      <c r="P100" s="820">
        <v>4.1500000000000004</v>
      </c>
      <c r="T100" s="1813"/>
      <c r="U100" s="58" t="str">
        <f t="shared" si="17"/>
        <v>SDTT-7NT0.7mm</v>
      </c>
      <c r="V100" s="58" t="s">
        <v>294</v>
      </c>
      <c r="W100" s="68" t="s">
        <v>1431</v>
      </c>
      <c r="X100" s="58">
        <f t="shared" si="18"/>
        <v>3.7704918032786887</v>
      </c>
      <c r="Y100" s="804">
        <v>23</v>
      </c>
    </row>
    <row r="101" spans="13:25">
      <c r="M101" s="58" t="str">
        <f t="shared" si="12"/>
        <v>PC+ABS+5%Talc(35%PCR)Sabic_RCM6134</v>
      </c>
      <c r="N101" s="802" t="s">
        <v>1015</v>
      </c>
      <c r="O101" s="802" t="s">
        <v>1016</v>
      </c>
      <c r="P101" s="820">
        <v>4.09</v>
      </c>
      <c r="T101" s="1813"/>
      <c r="U101" s="58" t="str">
        <f t="shared" si="17"/>
        <v>SLR1125_T0.25mm</v>
      </c>
      <c r="V101" s="58" t="s">
        <v>1457</v>
      </c>
      <c r="W101" s="64" t="s">
        <v>1432</v>
      </c>
      <c r="X101" s="58">
        <f t="shared" si="18"/>
        <v>37.704918032786885</v>
      </c>
      <c r="Y101" s="804">
        <v>230</v>
      </c>
    </row>
    <row r="102" spans="13:25">
      <c r="M102" s="58" t="str">
        <f t="shared" si="12"/>
        <v>PC+ABS+8%TalcSabic_CM6140</v>
      </c>
      <c r="N102" s="802" t="s">
        <v>1017</v>
      </c>
      <c r="O102" s="802" t="s">
        <v>1018</v>
      </c>
      <c r="P102" s="820">
        <v>4.0999999999999996</v>
      </c>
      <c r="T102" s="1813"/>
      <c r="U102" s="58" t="str">
        <f t="shared" ref="U102:U112" si="19">V102&amp;W102</f>
        <v>SONY_G4000CT0.15mm</v>
      </c>
      <c r="V102" s="58" t="s">
        <v>1433</v>
      </c>
      <c r="W102" s="64" t="s">
        <v>1426</v>
      </c>
      <c r="X102" s="58">
        <f t="shared" ref="X102:X114" si="20">Y102/$X$1</f>
        <v>7.3770491803278695</v>
      </c>
      <c r="Y102" s="804">
        <v>45</v>
      </c>
    </row>
    <row r="103" spans="13:25">
      <c r="M103" s="58" t="str">
        <f t="shared" si="12"/>
        <v>PC+ABS+PMMALG_LUPOY SG-5009FA</v>
      </c>
      <c r="N103" s="802" t="s">
        <v>1019</v>
      </c>
      <c r="O103" s="802" t="s">
        <v>799</v>
      </c>
      <c r="P103" s="820">
        <v>4.5</v>
      </c>
      <c r="T103" s="1813"/>
      <c r="U103" s="58" t="str">
        <f t="shared" si="19"/>
        <v>SONY_G9000CT0.15mm</v>
      </c>
      <c r="V103" s="58" t="s">
        <v>1434</v>
      </c>
      <c r="W103" s="64" t="s">
        <v>1426</v>
      </c>
      <c r="X103" s="58">
        <f t="shared" si="20"/>
        <v>7.3770491803278695</v>
      </c>
      <c r="Y103" s="804">
        <v>45</v>
      </c>
    </row>
    <row r="104" spans="13:25">
      <c r="M104" s="58" t="str">
        <f t="shared" si="12"/>
        <v>PC+GF+CFMEP_BCB992</v>
      </c>
      <c r="N104" s="802" t="s">
        <v>504</v>
      </c>
      <c r="O104" s="802" t="s">
        <v>1020</v>
      </c>
      <c r="P104" s="820">
        <v>8</v>
      </c>
      <c r="T104" s="1813"/>
      <c r="U104" s="58" t="str">
        <f t="shared" si="19"/>
        <v>SONY_G9900T0.15mm</v>
      </c>
      <c r="V104" s="58" t="s">
        <v>1416</v>
      </c>
      <c r="W104" s="68" t="s">
        <v>1426</v>
      </c>
      <c r="X104" s="58">
        <f t="shared" si="20"/>
        <v>7.3770491803278695</v>
      </c>
      <c r="Y104" s="804">
        <v>45</v>
      </c>
    </row>
    <row r="105" spans="13:25">
      <c r="M105" s="58" t="str">
        <f t="shared" si="12"/>
        <v>PC紅外線透過型MEP_7025A OAT223</v>
      </c>
      <c r="N105" s="802" t="s">
        <v>502</v>
      </c>
      <c r="O105" s="802" t="s">
        <v>1021</v>
      </c>
      <c r="P105" s="820">
        <v>9.75</v>
      </c>
      <c r="T105" s="1813"/>
      <c r="U105" s="58" t="str">
        <f t="shared" si="19"/>
        <v>TESA_4972T0.05mm</v>
      </c>
      <c r="V105" s="58" t="s">
        <v>1417</v>
      </c>
      <c r="W105" s="64" t="s">
        <v>1429</v>
      </c>
      <c r="X105" s="58">
        <f t="shared" si="20"/>
        <v>6.557377049180328</v>
      </c>
      <c r="Y105" s="804">
        <v>40</v>
      </c>
    </row>
    <row r="106" spans="13:25">
      <c r="M106" s="58" t="str">
        <f t="shared" si="12"/>
        <v>POMMEP_F20-03</v>
      </c>
      <c r="N106" s="834" t="s">
        <v>507</v>
      </c>
      <c r="O106" s="834" t="s">
        <v>1022</v>
      </c>
      <c r="P106" s="820">
        <v>2.8</v>
      </c>
      <c r="T106" s="1813"/>
      <c r="U106" s="58" t="str">
        <f t="shared" si="19"/>
        <v>TESA_4982T0.1mm</v>
      </c>
      <c r="V106" s="58" t="s">
        <v>1418</v>
      </c>
      <c r="W106" s="64" t="s">
        <v>1425</v>
      </c>
      <c r="X106" s="58">
        <f t="shared" si="20"/>
        <v>19.344262295081968</v>
      </c>
      <c r="Y106" s="804">
        <v>118</v>
      </c>
    </row>
    <row r="107" spans="13:25">
      <c r="M107" s="58" t="str">
        <f t="shared" si="12"/>
        <v>POMDupont_Delrin 100</v>
      </c>
      <c r="N107" s="834" t="s">
        <v>507</v>
      </c>
      <c r="O107" s="834" t="s">
        <v>1023</v>
      </c>
      <c r="P107" s="820">
        <v>4.8499999999999996</v>
      </c>
      <c r="T107" s="1813"/>
      <c r="U107" s="58" t="str">
        <f t="shared" si="19"/>
        <v>TESA_62645T0.25mm</v>
      </c>
      <c r="V107" s="58" t="s">
        <v>1419</v>
      </c>
      <c r="W107" s="64" t="s">
        <v>1432</v>
      </c>
      <c r="X107" s="58">
        <f t="shared" si="20"/>
        <v>39.508196721311478</v>
      </c>
      <c r="Y107" s="804">
        <v>241</v>
      </c>
    </row>
    <row r="108" spans="13:25">
      <c r="M108" s="58" t="str">
        <f t="shared" si="12"/>
        <v>PPA+55%GFDupont_HTNFE170016</v>
      </c>
      <c r="N108" s="802" t="s">
        <v>1024</v>
      </c>
      <c r="O108" s="802" t="s">
        <v>1025</v>
      </c>
      <c r="P108" s="820">
        <v>10.050000000000001</v>
      </c>
      <c r="T108" s="1813"/>
      <c r="U108" s="58" t="str">
        <f t="shared" si="19"/>
        <v>TESA_61395T0.2mm</v>
      </c>
      <c r="V108" s="58" t="s">
        <v>1420</v>
      </c>
      <c r="W108" s="68" t="s">
        <v>1427</v>
      </c>
      <c r="X108" s="58">
        <f t="shared" si="20"/>
        <v>21.311475409836067</v>
      </c>
      <c r="Y108" s="804">
        <v>130</v>
      </c>
    </row>
    <row r="109" spans="13:25">
      <c r="M109" s="58" t="str">
        <f t="shared" si="12"/>
        <v>PPA+60%GFDupont_HTNFE170023</v>
      </c>
      <c r="N109" s="802" t="s">
        <v>1026</v>
      </c>
      <c r="O109" s="802" t="s">
        <v>1027</v>
      </c>
      <c r="P109" s="820">
        <v>12</v>
      </c>
      <c r="T109" s="1813"/>
      <c r="U109" s="58" t="str">
        <f t="shared" si="19"/>
        <v>TESA_61365T0.2mm</v>
      </c>
      <c r="V109" s="58" t="s">
        <v>1421</v>
      </c>
      <c r="W109" s="68" t="s">
        <v>1427</v>
      </c>
      <c r="X109" s="58">
        <f t="shared" si="20"/>
        <v>13.934426229508198</v>
      </c>
      <c r="Y109" s="804">
        <v>85</v>
      </c>
    </row>
    <row r="110" spans="13:25">
      <c r="M110" s="58" t="str">
        <f t="shared" si="12"/>
        <v>PPS+45%GFToray_A305M45B</v>
      </c>
      <c r="N110" s="802" t="s">
        <v>1028</v>
      </c>
      <c r="O110" s="802" t="s">
        <v>1029</v>
      </c>
      <c r="P110" s="820">
        <v>9.8000000000000007</v>
      </c>
      <c r="T110" s="1813"/>
      <c r="U110" s="58" t="str">
        <f t="shared" si="19"/>
        <v>TESA_68644T0.2mm</v>
      </c>
      <c r="V110" s="58" t="s">
        <v>1422</v>
      </c>
      <c r="W110" s="68" t="s">
        <v>1427</v>
      </c>
      <c r="X110" s="58">
        <f t="shared" si="20"/>
        <v>6.2295081967213122</v>
      </c>
      <c r="Y110" s="804">
        <v>38</v>
      </c>
    </row>
    <row r="111" spans="13:25">
      <c r="M111" s="58" t="str">
        <f t="shared" si="12"/>
        <v>PPS+50%GFToray_A595H</v>
      </c>
      <c r="N111" s="802" t="s">
        <v>1030</v>
      </c>
      <c r="O111" s="802" t="s">
        <v>1031</v>
      </c>
      <c r="P111" s="820">
        <v>10.199999999999999</v>
      </c>
      <c r="T111" s="1813"/>
      <c r="U111" s="58" t="str">
        <f t="shared" si="19"/>
        <v>TESA_68842T0.05mm</v>
      </c>
      <c r="V111" s="58" t="s">
        <v>1423</v>
      </c>
      <c r="W111" s="68" t="s">
        <v>1429</v>
      </c>
      <c r="X111" s="58">
        <f t="shared" si="20"/>
        <v>5.4098360655737707</v>
      </c>
      <c r="Y111" s="804">
        <v>33</v>
      </c>
    </row>
    <row r="112" spans="13:25">
      <c r="M112" s="58" t="str">
        <f t="shared" si="12"/>
        <v>PPS+50%GFLG_EGP2500</v>
      </c>
      <c r="N112" s="802" t="s">
        <v>1030</v>
      </c>
      <c r="O112" s="802" t="s">
        <v>812</v>
      </c>
      <c r="P112" s="820">
        <v>7</v>
      </c>
      <c r="T112" s="1814"/>
      <c r="U112" s="58" t="str">
        <f t="shared" si="19"/>
        <v>TESA_62624T0.2mm</v>
      </c>
      <c r="V112" s="58" t="s">
        <v>1424</v>
      </c>
      <c r="W112" s="835" t="s">
        <v>1427</v>
      </c>
      <c r="X112" s="822">
        <f t="shared" si="20"/>
        <v>31.147540983606561</v>
      </c>
      <c r="Y112" s="824">
        <v>190</v>
      </c>
    </row>
    <row r="113" spans="13:25">
      <c r="M113" s="58" t="str">
        <f t="shared" si="12"/>
        <v>PPS+50%GF+MDToray_A695H</v>
      </c>
      <c r="N113" s="802" t="s">
        <v>1032</v>
      </c>
      <c r="O113" s="802" t="s">
        <v>1033</v>
      </c>
      <c r="P113" s="820">
        <v>9.85</v>
      </c>
      <c r="X113" s="58">
        <f t="shared" si="20"/>
        <v>0</v>
      </c>
    </row>
    <row r="114" spans="13:25">
      <c r="M114" s="58" t="str">
        <f t="shared" si="12"/>
        <v>TPEE Dupont_Hytrel ®  3046</v>
      </c>
      <c r="N114" s="809" t="s">
        <v>519</v>
      </c>
      <c r="O114" s="809" t="s">
        <v>1034</v>
      </c>
      <c r="P114" s="820">
        <v>9.5</v>
      </c>
      <c r="T114" s="71" t="s">
        <v>1470</v>
      </c>
      <c r="U114" s="71" t="str">
        <f t="shared" ref="U114" si="21">V114&amp;W114</f>
        <v>TT219T0.05mm</v>
      </c>
      <c r="V114" s="71" t="s">
        <v>1471</v>
      </c>
      <c r="W114" s="793" t="s">
        <v>1472</v>
      </c>
      <c r="X114" s="58">
        <f t="shared" si="20"/>
        <v>4.5081967213114753</v>
      </c>
      <c r="Y114" s="58">
        <v>27.5</v>
      </c>
    </row>
    <row r="115" spans="13:25">
      <c r="M115" s="58" t="str">
        <f t="shared" si="12"/>
        <v>TPEE Dupont_Hytrel ®  3078</v>
      </c>
      <c r="N115" s="809" t="s">
        <v>519</v>
      </c>
      <c r="O115" s="809" t="s">
        <v>1035</v>
      </c>
      <c r="P115" s="820">
        <v>9.1999999999999993</v>
      </c>
    </row>
    <row r="116" spans="13:25">
      <c r="M116" s="58" t="str">
        <f t="shared" si="12"/>
        <v>TPEE Dupont_Hytrel ®  4056</v>
      </c>
      <c r="N116" s="809" t="s">
        <v>519</v>
      </c>
      <c r="O116" s="809" t="s">
        <v>1036</v>
      </c>
      <c r="P116" s="820">
        <v>7.5</v>
      </c>
    </row>
    <row r="117" spans="13:25">
      <c r="M117" s="58" t="str">
        <f t="shared" si="12"/>
        <v>TPEE Dupont_Hytrel® RS30F7</v>
      </c>
      <c r="N117" s="809" t="s">
        <v>519</v>
      </c>
      <c r="O117" s="809" t="s">
        <v>1037</v>
      </c>
      <c r="P117" s="820">
        <v>15.3</v>
      </c>
    </row>
    <row r="118" spans="13:25">
      <c r="M118" s="58" t="str">
        <f t="shared" si="12"/>
        <v>TPEE Dupont_Hytrel® RS40F2</v>
      </c>
      <c r="N118" s="809" t="s">
        <v>519</v>
      </c>
      <c r="O118" s="809" t="s">
        <v>1038</v>
      </c>
      <c r="P118" s="820">
        <v>15.3</v>
      </c>
    </row>
    <row r="119" spans="13:25">
      <c r="M119" s="58" t="str">
        <f t="shared" si="12"/>
        <v>TPUCovestro_UDS70AU</v>
      </c>
      <c r="N119" s="819" t="s">
        <v>498</v>
      </c>
      <c r="O119" s="819" t="s">
        <v>1039</v>
      </c>
      <c r="P119" s="820">
        <v>10.8</v>
      </c>
    </row>
    <row r="120" spans="13:25">
      <c r="M120" s="58" t="str">
        <f t="shared" si="12"/>
        <v>TPUCovestro_IT85AU</v>
      </c>
      <c r="N120" s="819" t="s">
        <v>498</v>
      </c>
      <c r="O120" s="819" t="s">
        <v>1040</v>
      </c>
      <c r="P120" s="820">
        <v>14.2</v>
      </c>
    </row>
    <row r="121" spans="13:25">
      <c r="M121" s="58" t="str">
        <f t="shared" si="12"/>
        <v>TPUCovestro_8785A</v>
      </c>
      <c r="N121" s="819" t="s">
        <v>498</v>
      </c>
      <c r="O121" s="819" t="s">
        <v>1041</v>
      </c>
      <c r="P121" s="820">
        <v>6.2</v>
      </c>
    </row>
    <row r="122" spans="13:25">
      <c r="M122" s="58" t="str">
        <f t="shared" si="12"/>
        <v>TPUCovestro_1070AU</v>
      </c>
      <c r="N122" s="819" t="s">
        <v>498</v>
      </c>
      <c r="O122" s="819" t="s">
        <v>1042</v>
      </c>
      <c r="P122" s="820">
        <v>12.3</v>
      </c>
    </row>
    <row r="123" spans="13:25">
      <c r="M123" s="58" t="str">
        <f t="shared" si="12"/>
        <v>TPUCovestro_5377A</v>
      </c>
      <c r="N123" s="819" t="s">
        <v>498</v>
      </c>
      <c r="O123" s="819" t="s">
        <v>1043</v>
      </c>
      <c r="P123" s="820">
        <v>14.8</v>
      </c>
    </row>
    <row r="124" spans="13:25">
      <c r="M124" s="58" t="str">
        <f t="shared" si="12"/>
        <v>TPUCovestro_1065AU</v>
      </c>
      <c r="N124" s="819" t="s">
        <v>498</v>
      </c>
      <c r="O124" s="819" t="s">
        <v>1044</v>
      </c>
      <c r="P124" s="820">
        <v>6.7</v>
      </c>
    </row>
    <row r="125" spans="13:25">
      <c r="M125" s="58" t="str">
        <f t="shared" si="12"/>
        <v>TPUHuntsman_AVALON 85AE</v>
      </c>
      <c r="N125" s="819" t="s">
        <v>498</v>
      </c>
      <c r="O125" s="819" t="s">
        <v>1045</v>
      </c>
      <c r="P125" s="820">
        <v>6</v>
      </c>
    </row>
    <row r="126" spans="13:25">
      <c r="M126" s="58" t="str">
        <f t="shared" si="12"/>
        <v>TPUHuntsman_AVALON 80AE</v>
      </c>
      <c r="N126" s="819" t="s">
        <v>498</v>
      </c>
      <c r="O126" s="819" t="s">
        <v>1046</v>
      </c>
      <c r="P126" s="820">
        <v>6.1</v>
      </c>
    </row>
    <row r="127" spans="13:25">
      <c r="M127" s="58" t="str">
        <f t="shared" si="12"/>
        <v>TPUHuntsman_AVALON 75AE</v>
      </c>
      <c r="N127" s="819" t="s">
        <v>498</v>
      </c>
      <c r="O127" s="819" t="s">
        <v>1047</v>
      </c>
      <c r="P127" s="820">
        <v>6.5</v>
      </c>
    </row>
    <row r="128" spans="13:25">
      <c r="M128" s="58" t="str">
        <f t="shared" si="12"/>
        <v xml:space="preserve">TPUHuntsman_AVALON 65AB </v>
      </c>
      <c r="N128" s="819" t="s">
        <v>498</v>
      </c>
      <c r="O128" s="819" t="s">
        <v>1048</v>
      </c>
      <c r="P128" s="820">
        <v>6.8</v>
      </c>
    </row>
    <row r="129" spans="13:18">
      <c r="M129" s="58" t="str">
        <f t="shared" si="12"/>
        <v>Wearable PC(耐磨)Sabic_LNP Lubriloy D20001</v>
      </c>
      <c r="N129" s="836" t="s">
        <v>1049</v>
      </c>
      <c r="O129" s="836" t="s">
        <v>1050</v>
      </c>
      <c r="P129" s="820">
        <v>12.2</v>
      </c>
    </row>
    <row r="130" spans="13:18">
      <c r="M130" s="58" t="str">
        <f t="shared" si="12"/>
        <v>防火 TPEEDupont_HTR8813</v>
      </c>
      <c r="N130" s="807" t="s">
        <v>520</v>
      </c>
      <c r="O130" s="807" t="s">
        <v>1051</v>
      </c>
      <c r="P130" s="820">
        <v>16</v>
      </c>
    </row>
    <row r="131" spans="13:18">
      <c r="M131" s="58" t="str">
        <f t="shared" ref="M131:M192" si="22">N131&amp;O131</f>
        <v>防火 TPEEDupont_HTR8837</v>
      </c>
      <c r="N131" s="807" t="s">
        <v>520</v>
      </c>
      <c r="O131" s="807" t="s">
        <v>1052</v>
      </c>
      <c r="P131" s="820">
        <v>11.5</v>
      </c>
    </row>
    <row r="132" spans="13:18">
      <c r="M132" s="58" t="str">
        <f t="shared" si="22"/>
        <v>防火高流動PCTeijin_MN-3600H</v>
      </c>
      <c r="N132" s="802" t="s">
        <v>516</v>
      </c>
      <c r="O132" s="802" t="s">
        <v>1053</v>
      </c>
      <c r="P132" s="820">
        <v>4.7</v>
      </c>
    </row>
    <row r="133" spans="13:18">
      <c r="M133" s="58" t="str">
        <f t="shared" si="22"/>
        <v>耐候PCTeijin_L-1225Z100</v>
      </c>
      <c r="N133" s="802" t="s">
        <v>515</v>
      </c>
      <c r="O133" s="802" t="s">
        <v>1054</v>
      </c>
      <c r="P133" s="820">
        <v>4.4000000000000004</v>
      </c>
    </row>
    <row r="134" spans="13:18">
      <c r="M134" s="58" t="str">
        <f t="shared" si="22"/>
        <v>擴散級PCMEP_EFD8000</v>
      </c>
      <c r="N134" s="816" t="s">
        <v>505</v>
      </c>
      <c r="O134" s="816" t="s">
        <v>1055</v>
      </c>
      <c r="P134" s="820">
        <v>8</v>
      </c>
    </row>
    <row r="135" spans="13:18">
      <c r="M135" s="58" t="str">
        <f t="shared" si="22"/>
        <v>擴散級PCMEP_EFD3304U</v>
      </c>
      <c r="N135" s="816" t="s">
        <v>505</v>
      </c>
      <c r="O135" s="816" t="s">
        <v>1056</v>
      </c>
      <c r="P135" s="820">
        <v>6</v>
      </c>
    </row>
    <row r="136" spans="13:18" ht="18" thickBot="1">
      <c r="M136" s="58" t="str">
        <f t="shared" si="22"/>
        <v>擴散級PCTeijin_ML-1103</v>
      </c>
      <c r="N136" s="816" t="s">
        <v>1057</v>
      </c>
      <c r="O136" s="816" t="s">
        <v>1058</v>
      </c>
      <c r="P136" s="837">
        <v>8</v>
      </c>
    </row>
    <row r="137" spans="13:18">
      <c r="M137" s="838" t="s">
        <v>1773</v>
      </c>
      <c r="N137" s="838"/>
      <c r="O137" s="838"/>
      <c r="P137" s="838"/>
      <c r="Q137" s="838"/>
      <c r="R137" s="838"/>
    </row>
    <row r="138" spans="13:18">
      <c r="M138" s="838" t="str">
        <f t="shared" si="22"/>
        <v>ABS(HB)Chimei PA-757</v>
      </c>
      <c r="N138" s="790" t="s">
        <v>1685</v>
      </c>
      <c r="O138" s="790" t="s">
        <v>1686</v>
      </c>
      <c r="P138" s="839">
        <v>2.0402</v>
      </c>
      <c r="Q138" s="839">
        <v>14.99</v>
      </c>
      <c r="R138" s="839"/>
    </row>
    <row r="139" spans="13:18">
      <c r="M139" s="838" t="str">
        <f t="shared" si="22"/>
        <v>ABS(HB)Chimei PA-757J01</v>
      </c>
      <c r="N139" s="790" t="s">
        <v>1685</v>
      </c>
      <c r="O139" s="790" t="s">
        <v>1687</v>
      </c>
      <c r="P139" s="839">
        <v>2.1311</v>
      </c>
      <c r="Q139" s="839">
        <v>15.66</v>
      </c>
      <c r="R139" s="839"/>
    </row>
    <row r="140" spans="13:18">
      <c r="M140" s="838" t="str">
        <f t="shared" si="22"/>
        <v>ABS(HB)Samsung SD-0150</v>
      </c>
      <c r="N140" s="790" t="s">
        <v>1685</v>
      </c>
      <c r="O140" s="790" t="s">
        <v>1690</v>
      </c>
      <c r="P140" s="840"/>
      <c r="Q140" s="839">
        <v>17.88</v>
      </c>
      <c r="R140" s="81"/>
    </row>
    <row r="141" spans="13:18">
      <c r="M141" s="838" t="str">
        <f t="shared" ref="M141" si="23">N141&amp;O141</f>
        <v>ABSChimei PA-757 J09615B5-B Dell Standard Black</v>
      </c>
      <c r="N141" s="790" t="s">
        <v>1688</v>
      </c>
      <c r="O141" s="790" t="s">
        <v>1689</v>
      </c>
      <c r="P141" s="839">
        <v>2.2220000000000004</v>
      </c>
      <c r="Q141" s="839">
        <v>16.329999999999998</v>
      </c>
      <c r="R141" s="81"/>
    </row>
    <row r="142" spans="13:18">
      <c r="M142" s="838" t="str">
        <f t="shared" si="22"/>
        <v>ABSINEOS_P2H-AT 901510 (Black)</v>
      </c>
      <c r="N142" s="790" t="s">
        <v>1688</v>
      </c>
      <c r="O142" s="790" t="s">
        <v>1691</v>
      </c>
      <c r="P142" s="839">
        <v>2.4239999999999999</v>
      </c>
      <c r="Q142" s="839">
        <v>17.809999999999999</v>
      </c>
      <c r="R142" s="81"/>
    </row>
    <row r="143" spans="13:18">
      <c r="M143" s="838" t="str">
        <f t="shared" si="22"/>
        <v>ABSINEOS_P2H-AT -010095 (Alpine White)</v>
      </c>
      <c r="N143" s="790" t="s">
        <v>1688</v>
      </c>
      <c r="O143" s="790" t="s">
        <v>1692</v>
      </c>
      <c r="P143" s="839">
        <v>2.5754999999999999</v>
      </c>
      <c r="Q143" s="839">
        <v>18.93</v>
      </c>
      <c r="R143" s="81"/>
    </row>
    <row r="144" spans="13:18">
      <c r="M144" s="838" t="str">
        <f t="shared" si="22"/>
        <v>ABSSabic_GPM5500- BK1C340 (Black)</v>
      </c>
      <c r="N144" s="790" t="s">
        <v>1688</v>
      </c>
      <c r="O144" s="790" t="s">
        <v>1693</v>
      </c>
      <c r="P144" s="839">
        <v>2.4239999999999999</v>
      </c>
      <c r="Q144" s="839">
        <v>17.809999999999999</v>
      </c>
      <c r="R144" s="81"/>
    </row>
    <row r="145" spans="13:18">
      <c r="M145" s="838" t="str">
        <f t="shared" si="22"/>
        <v>ABSSabic_MG47-GY3172 (Midnight Gray)</v>
      </c>
      <c r="N145" s="790" t="s">
        <v>1688</v>
      </c>
      <c r="O145" s="790" t="s">
        <v>1694</v>
      </c>
      <c r="P145" s="839">
        <v>2.4745000000000004</v>
      </c>
      <c r="Q145" s="839">
        <v>18.18</v>
      </c>
      <c r="R145" s="81"/>
    </row>
    <row r="146" spans="13:18">
      <c r="M146" s="838" t="str">
        <f t="shared" si="22"/>
        <v>ABSSabic_MG47-GY8A242 (Ion Gray)</v>
      </c>
      <c r="N146" s="790" t="s">
        <v>1688</v>
      </c>
      <c r="O146" s="790" t="s">
        <v>1695</v>
      </c>
      <c r="P146" s="839">
        <v>2.4745000000000004</v>
      </c>
      <c r="Q146" s="839">
        <v>18.18</v>
      </c>
      <c r="R146" s="81"/>
    </row>
    <row r="147" spans="13:18">
      <c r="M147" s="838" t="str">
        <f t="shared" si="22"/>
        <v>ABSBASF_GP22-BK10009 Dell Standard Black</v>
      </c>
      <c r="N147" s="790" t="s">
        <v>1688</v>
      </c>
      <c r="O147" s="790" t="s">
        <v>1696</v>
      </c>
      <c r="P147" s="839">
        <v>2.4239999999999999</v>
      </c>
      <c r="Q147" s="839">
        <v>17.809999999999999</v>
      </c>
      <c r="R147" s="81"/>
    </row>
    <row r="148" spans="13:18">
      <c r="M148" s="838" t="str">
        <f t="shared" si="22"/>
        <v>ABSBASF_GP-22-D1380-12 (Alpine White)</v>
      </c>
      <c r="N148" s="790" t="s">
        <v>1688</v>
      </c>
      <c r="O148" s="790" t="s">
        <v>1697</v>
      </c>
      <c r="P148" s="839">
        <v>2.5754999999999999</v>
      </c>
      <c r="Q148" s="839">
        <v>18.93</v>
      </c>
      <c r="R148" s="81"/>
    </row>
    <row r="149" spans="13:18">
      <c r="M149" s="838" t="str">
        <f t="shared" si="22"/>
        <v>ABSBASF_GP-22-H3-2557A (Midnight Gray)</v>
      </c>
      <c r="N149" s="790" t="s">
        <v>1688</v>
      </c>
      <c r="O149" s="790" t="s">
        <v>1698</v>
      </c>
      <c r="P149" s="839">
        <v>2.4745000000000004</v>
      </c>
      <c r="Q149" s="839">
        <v>18.18</v>
      </c>
      <c r="R149" s="81"/>
    </row>
    <row r="150" spans="13:18">
      <c r="M150" s="838" t="str">
        <f t="shared" si="22"/>
        <v>ABSBASF_GP-22-GY14194L (Ion Gray)</v>
      </c>
      <c r="N150" s="790" t="s">
        <v>1688</v>
      </c>
      <c r="O150" s="790" t="s">
        <v>1699</v>
      </c>
      <c r="P150" s="839">
        <v>2.4745000000000004</v>
      </c>
      <c r="Q150" s="839">
        <v>18.18</v>
      </c>
      <c r="R150" s="81"/>
    </row>
    <row r="151" spans="13:18">
      <c r="M151" s="838" t="str">
        <f t="shared" si="22"/>
        <v>ABS(V0)Chimei PA-765A</v>
      </c>
      <c r="N151" s="790" t="s">
        <v>1700</v>
      </c>
      <c r="O151" s="790" t="s">
        <v>1701</v>
      </c>
      <c r="P151" s="839"/>
      <c r="Q151" s="839">
        <v>31.73</v>
      </c>
      <c r="R151" s="839"/>
    </row>
    <row r="152" spans="13:18">
      <c r="M152" s="838" t="str">
        <f t="shared" ref="M152:M157" si="24">N152&amp;O152</f>
        <v>ABS(28%PCR)Kingfa(金發) CK-100-KS4169BK</v>
      </c>
      <c r="N152" s="790" t="s">
        <v>1708</v>
      </c>
      <c r="O152" s="790" t="s">
        <v>1709</v>
      </c>
      <c r="P152" s="839">
        <v>2.323</v>
      </c>
      <c r="Q152" s="839"/>
      <c r="R152" s="81"/>
    </row>
    <row r="153" spans="13:18">
      <c r="M153" s="838" t="str">
        <f t="shared" si="24"/>
        <v>ABS(50%PCR)Kingfa(金發) CK300-KS4169BK</v>
      </c>
      <c r="N153" s="790" t="s">
        <v>1706</v>
      </c>
      <c r="O153" s="790" t="s">
        <v>1707</v>
      </c>
      <c r="P153" s="839">
        <v>2.6260000000000003</v>
      </c>
      <c r="Q153" s="839">
        <v>19.3</v>
      </c>
      <c r="R153" s="81"/>
    </row>
    <row r="154" spans="13:18">
      <c r="M154" s="838" t="str">
        <f t="shared" si="24"/>
        <v>ABS(HB) 35%PCRWAM(緯潤) GA35 BK(Rosa BK)</v>
      </c>
      <c r="N154" s="790" t="s">
        <v>1714</v>
      </c>
      <c r="O154" s="790" t="s">
        <v>1715</v>
      </c>
      <c r="P154" s="839"/>
      <c r="Q154" s="839">
        <v>14.341999999999999</v>
      </c>
      <c r="R154" s="81"/>
    </row>
    <row r="155" spans="13:18">
      <c r="M155" s="838" t="str">
        <f t="shared" si="24"/>
        <v>ABS(HB) 35%PCRWAM(緯潤) GA35 BK120001(Acer  BK)</v>
      </c>
      <c r="N155" s="790" t="s">
        <v>1714</v>
      </c>
      <c r="O155" s="790" t="s">
        <v>1716</v>
      </c>
      <c r="P155" s="839"/>
      <c r="Q155" s="839">
        <v>14.746</v>
      </c>
      <c r="R155" s="81"/>
    </row>
    <row r="156" spans="13:18">
      <c r="M156" s="838" t="str">
        <f t="shared" ref="M156" si="25">N156&amp;O156</f>
        <v>ABS(HB) 35%PCR國亨 1302B</v>
      </c>
      <c r="N156" s="790" t="s">
        <v>1719</v>
      </c>
      <c r="O156" s="790" t="s">
        <v>1720</v>
      </c>
      <c r="P156" s="839"/>
      <c r="Q156" s="839">
        <v>14.14</v>
      </c>
      <c r="R156" s="81"/>
    </row>
    <row r="157" spans="13:18">
      <c r="M157" s="838" t="str">
        <f t="shared" si="24"/>
        <v>ABS(HB) 35%PCR  GrayWAM(緯潤) GA35 GY(RosaGY)</v>
      </c>
      <c r="N157" s="790" t="s">
        <v>1717</v>
      </c>
      <c r="O157" s="790" t="s">
        <v>1718</v>
      </c>
      <c r="P157" s="839"/>
      <c r="Q157" s="839">
        <v>15.453000000000001</v>
      </c>
      <c r="R157" s="81"/>
    </row>
    <row r="158" spans="13:18">
      <c r="M158" s="838" t="str">
        <f t="shared" si="22"/>
        <v>ABS(HB) 65%PCRKingFa(金發) GAR-011(L65)</v>
      </c>
      <c r="N158" s="790" t="s">
        <v>1704</v>
      </c>
      <c r="O158" s="790" t="s">
        <v>1705</v>
      </c>
      <c r="P158" s="839">
        <v>2.5755000000000003</v>
      </c>
      <c r="Q158" s="839">
        <v>18.93</v>
      </c>
      <c r="R158" s="81"/>
    </row>
    <row r="159" spans="13:18">
      <c r="M159" s="838" t="str">
        <f t="shared" ref="M159:M160" si="26">N159&amp;O159</f>
        <v>ABS(HB) 65%PCRWAM(緯潤) GA65(Rosa BK)</v>
      </c>
      <c r="N159" s="790" t="s">
        <v>1704</v>
      </c>
      <c r="O159" s="790" t="s">
        <v>1713</v>
      </c>
      <c r="P159" s="839"/>
      <c r="Q159" s="839">
        <v>15.15</v>
      </c>
      <c r="R159" s="81"/>
    </row>
    <row r="160" spans="13:18">
      <c r="M160" s="838" t="str">
        <f t="shared" si="26"/>
        <v>ABS(HB) 65%PCR國亨 1304B</v>
      </c>
      <c r="N160" s="790" t="s">
        <v>1721</v>
      </c>
      <c r="O160" s="790" t="s">
        <v>1722</v>
      </c>
      <c r="P160" s="839"/>
      <c r="Q160" s="839">
        <v>14.443000000000001</v>
      </c>
      <c r="R160" s="81"/>
    </row>
    <row r="161" spans="13:18">
      <c r="M161" s="838" t="str">
        <f t="shared" ref="M161" si="27">N161&amp;O161</f>
        <v>ABS(HB) 85%PCRKingFa(金發) GAR-011 (L85)</v>
      </c>
      <c r="N161" s="790" t="s">
        <v>1702</v>
      </c>
      <c r="O161" s="790" t="s">
        <v>1703</v>
      </c>
      <c r="P161" s="839">
        <v>2.7270000000000003</v>
      </c>
      <c r="Q161" s="839">
        <v>20.04</v>
      </c>
      <c r="R161" s="81"/>
    </row>
    <row r="162" spans="13:18">
      <c r="M162" s="838" t="str">
        <f t="shared" si="22"/>
        <v>ABS(HB) 85%PCRWAM(緯潤) GA85(Astro BK)</v>
      </c>
      <c r="N162" s="790" t="s">
        <v>1710</v>
      </c>
      <c r="O162" s="790" t="s">
        <v>1711</v>
      </c>
      <c r="P162" s="839"/>
      <c r="Q162" s="839">
        <v>15.15</v>
      </c>
      <c r="R162" s="81"/>
    </row>
    <row r="163" spans="13:18">
      <c r="M163" s="838" t="str">
        <f t="shared" si="22"/>
        <v>ABS(HB) 85%PCRWAM(緯潤) GA85(Astro BK) (for 重慶)</v>
      </c>
      <c r="N163" s="790" t="s">
        <v>1710</v>
      </c>
      <c r="O163" s="790" t="s">
        <v>1712</v>
      </c>
      <c r="P163" s="839">
        <v>2.3734999999999999</v>
      </c>
      <c r="Q163" s="839"/>
      <c r="R163" s="81"/>
    </row>
    <row r="164" spans="13:18">
      <c r="M164" s="838" t="str">
        <f t="shared" si="22"/>
        <v>ABS(HB) 85%PCR國亨 1303B</v>
      </c>
      <c r="N164" s="790" t="s">
        <v>1710</v>
      </c>
      <c r="O164" s="790" t="s">
        <v>1723</v>
      </c>
      <c r="P164" s="839"/>
      <c r="Q164" s="839">
        <v>14.645</v>
      </c>
      <c r="R164" s="81"/>
    </row>
    <row r="165" spans="13:18">
      <c r="M165" s="838" t="str">
        <f t="shared" si="22"/>
        <v>ABS(HB) 85%PCR Gray國亨 1303B</v>
      </c>
      <c r="N165" s="790" t="s">
        <v>1724</v>
      </c>
      <c r="O165" s="790" t="s">
        <v>1723</v>
      </c>
      <c r="P165" s="839"/>
      <c r="Q165" s="839">
        <v>16.16</v>
      </c>
      <c r="R165" s="81"/>
    </row>
    <row r="166" spans="13:18">
      <c r="M166" s="838" t="str">
        <f t="shared" ref="M166:M173" si="28">N166&amp;O166</f>
        <v>PCChimei PC-110</v>
      </c>
      <c r="N166" s="790" t="s">
        <v>1750</v>
      </c>
      <c r="O166" s="790" t="s">
        <v>1751</v>
      </c>
      <c r="P166" s="839">
        <v>3.44</v>
      </c>
      <c r="Q166" s="81"/>
      <c r="R166" s="81"/>
    </row>
    <row r="167" spans="13:18">
      <c r="M167" s="838" t="str">
        <f t="shared" si="28"/>
        <v>PCFCFC IR2200</v>
      </c>
      <c r="N167" s="790" t="s">
        <v>1750</v>
      </c>
      <c r="O167" s="790" t="s">
        <v>1752</v>
      </c>
      <c r="P167" s="839"/>
      <c r="Q167" s="839">
        <v>27.320500000000003</v>
      </c>
      <c r="R167" s="81"/>
    </row>
    <row r="168" spans="13:18">
      <c r="M168" s="838" t="str">
        <f t="shared" si="28"/>
        <v>PCSabic HF1130 (Clear PC)</v>
      </c>
      <c r="N168" s="790" t="s">
        <v>1750</v>
      </c>
      <c r="O168" s="790" t="s">
        <v>1753</v>
      </c>
      <c r="P168" s="839">
        <v>5.5</v>
      </c>
      <c r="Q168" s="81"/>
      <c r="R168" s="81"/>
    </row>
    <row r="169" spans="13:18">
      <c r="M169" s="838" t="str">
        <f t="shared" si="28"/>
        <v>PCSabic 121-1111 (Clear PC)</v>
      </c>
      <c r="N169" s="790" t="s">
        <v>1750</v>
      </c>
      <c r="O169" s="790" t="s">
        <v>1754</v>
      </c>
      <c r="P169" s="839">
        <v>5.5</v>
      </c>
      <c r="Q169" s="81"/>
      <c r="R169" s="81"/>
    </row>
    <row r="170" spans="13:18">
      <c r="M170" s="838" t="str">
        <f t="shared" si="28"/>
        <v>PCSABIC Lexan 223-R-112</v>
      </c>
      <c r="N170" s="790" t="s">
        <v>1750</v>
      </c>
      <c r="O170" s="790" t="s">
        <v>1755</v>
      </c>
      <c r="P170" s="81"/>
      <c r="Q170" s="81"/>
      <c r="R170" s="839">
        <v>225</v>
      </c>
    </row>
    <row r="171" spans="13:18">
      <c r="M171" s="838" t="str">
        <f t="shared" si="28"/>
        <v>PCSamsung  SR1000FT</v>
      </c>
      <c r="N171" s="790" t="s">
        <v>509</v>
      </c>
      <c r="O171" s="790" t="s">
        <v>1756</v>
      </c>
      <c r="P171" s="839"/>
      <c r="Q171" s="839">
        <v>33.880000000000003</v>
      </c>
      <c r="R171" s="839"/>
    </row>
    <row r="172" spans="13:18">
      <c r="M172" s="838" t="str">
        <f t="shared" si="28"/>
        <v>PCStylon XQ83619</v>
      </c>
      <c r="N172" s="790" t="s">
        <v>509</v>
      </c>
      <c r="O172" s="790" t="s">
        <v>1757</v>
      </c>
      <c r="P172" s="839"/>
      <c r="Q172" s="839">
        <v>39.26</v>
      </c>
      <c r="R172" s="839"/>
    </row>
    <row r="173" spans="13:18">
      <c r="M173" s="838" t="str">
        <f t="shared" si="28"/>
        <v>PCLG GP-1006FM</v>
      </c>
      <c r="N173" s="790" t="s">
        <v>509</v>
      </c>
      <c r="O173" s="790" t="s">
        <v>1758</v>
      </c>
      <c r="P173" s="839"/>
      <c r="Q173" s="839">
        <v>39.26</v>
      </c>
      <c r="R173" s="839"/>
    </row>
    <row r="174" spans="13:18">
      <c r="M174" s="838" t="str">
        <f t="shared" si="22"/>
        <v>PC+ABSSabic C6200-BK1C340 (Black)</v>
      </c>
      <c r="N174" s="790" t="s">
        <v>1734</v>
      </c>
      <c r="O174" s="790" t="s">
        <v>1735</v>
      </c>
      <c r="P174" s="839">
        <v>4.5449999999999999</v>
      </c>
      <c r="Q174" s="81"/>
      <c r="R174" s="81"/>
    </row>
    <row r="175" spans="13:18">
      <c r="M175" s="838" t="str">
        <f t="shared" si="22"/>
        <v>PC+ABSSabic C2950- BK1C340 (Black)</v>
      </c>
      <c r="N175" s="790" t="s">
        <v>1734</v>
      </c>
      <c r="O175" s="790" t="s">
        <v>1736</v>
      </c>
      <c r="P175" s="840">
        <v>4.5449999999999999</v>
      </c>
      <c r="Q175" s="81"/>
      <c r="R175" s="81"/>
    </row>
    <row r="176" spans="13:18">
      <c r="M176" s="838" t="str">
        <f t="shared" si="22"/>
        <v>PC+ABSDow 5200HF – IP7700034 (Black)</v>
      </c>
      <c r="N176" s="790" t="s">
        <v>1734</v>
      </c>
      <c r="O176" s="790" t="s">
        <v>1737</v>
      </c>
      <c r="P176" s="839">
        <v>4.5449999999999999</v>
      </c>
      <c r="Q176" s="81"/>
      <c r="R176" s="81"/>
    </row>
    <row r="177" spans="13:18">
      <c r="M177" s="838" t="str">
        <f t="shared" si="22"/>
        <v>PC+ABSBayer FR3000-901510 (Black)</v>
      </c>
      <c r="N177" s="790" t="s">
        <v>1734</v>
      </c>
      <c r="O177" s="790" t="s">
        <v>1738</v>
      </c>
      <c r="P177" s="840">
        <v>4.5449999999999999</v>
      </c>
      <c r="Q177" s="81"/>
      <c r="R177" s="81"/>
    </row>
    <row r="178" spans="13:18">
      <c r="M178" s="838" t="str">
        <f t="shared" si="22"/>
        <v>PC+ABSBayer FR3010-901510 (Black)</v>
      </c>
      <c r="N178" s="790" t="s">
        <v>1734</v>
      </c>
      <c r="O178" s="790" t="s">
        <v>1739</v>
      </c>
      <c r="P178" s="839">
        <v>4.5</v>
      </c>
      <c r="Q178" s="81"/>
      <c r="R178" s="81"/>
    </row>
    <row r="179" spans="13:18">
      <c r="M179" s="838" t="str">
        <f t="shared" si="22"/>
        <v>PC+ABSSabic C6200-WH4B136 (Alpine White)</v>
      </c>
      <c r="N179" s="790" t="s">
        <v>1734</v>
      </c>
      <c r="O179" s="790" t="s">
        <v>1740</v>
      </c>
      <c r="P179" s="840">
        <v>4.7469999999999999</v>
      </c>
      <c r="Q179" s="81"/>
      <c r="R179" s="81"/>
    </row>
    <row r="180" spans="13:18">
      <c r="M180" s="838" t="str">
        <f t="shared" si="22"/>
        <v>PC+ABSSabic C6200-GY3172 (Midnight Gray)</v>
      </c>
      <c r="N180" s="790" t="s">
        <v>1734</v>
      </c>
      <c r="O180" s="790" t="s">
        <v>1741</v>
      </c>
      <c r="P180" s="839">
        <v>4.7469999999999999</v>
      </c>
      <c r="Q180" s="81"/>
      <c r="R180" s="81"/>
    </row>
    <row r="181" spans="13:18">
      <c r="M181" s="838" t="str">
        <f t="shared" si="22"/>
        <v>PC+ABSSabic C6200-BL6025 (Dell Access Blue)</v>
      </c>
      <c r="N181" s="790" t="s">
        <v>1734</v>
      </c>
      <c r="O181" s="790" t="s">
        <v>1742</v>
      </c>
      <c r="P181" s="840">
        <v>4.7469999999999999</v>
      </c>
      <c r="Q181" s="81"/>
      <c r="R181" s="81"/>
    </row>
    <row r="182" spans="13:18">
      <c r="M182" s="838" t="str">
        <f t="shared" si="22"/>
        <v>PC+ABSSabic C6200- GY8A242 (Ion Gray)</v>
      </c>
      <c r="N182" s="790" t="s">
        <v>1734</v>
      </c>
      <c r="O182" s="790" t="s">
        <v>1743</v>
      </c>
      <c r="P182" s="839">
        <v>4.7469999999999999</v>
      </c>
      <c r="Q182" s="81"/>
      <c r="R182" s="81"/>
    </row>
    <row r="183" spans="13:18">
      <c r="M183" s="838" t="str">
        <f t="shared" ref="M183:M189" si="29">N183&amp;O183</f>
        <v>PC/ABS(V0)SABIC CYCOLOY C6200</v>
      </c>
      <c r="N183" s="790" t="s">
        <v>1725</v>
      </c>
      <c r="O183" s="790" t="s">
        <v>1726</v>
      </c>
      <c r="P183" s="81"/>
      <c r="Q183" s="81"/>
      <c r="R183" s="839">
        <v>130</v>
      </c>
    </row>
    <row r="184" spans="13:18">
      <c r="M184" s="838" t="str">
        <f t="shared" si="29"/>
        <v>PC/ABS(V0)SABIC C2800</v>
      </c>
      <c r="N184" s="790" t="s">
        <v>1725</v>
      </c>
      <c r="O184" s="790" t="s">
        <v>1727</v>
      </c>
      <c r="P184" s="840">
        <v>6.7670000000000003</v>
      </c>
      <c r="Q184" s="81"/>
      <c r="R184" s="81"/>
    </row>
    <row r="185" spans="13:18">
      <c r="M185" s="838" t="str">
        <f t="shared" si="29"/>
        <v>PC/ABS(V0)Kingfa JH960 6300</v>
      </c>
      <c r="N185" s="790" t="s">
        <v>1725</v>
      </c>
      <c r="O185" s="790" t="s">
        <v>1728</v>
      </c>
      <c r="P185" s="839"/>
      <c r="Q185" s="839">
        <v>26.765000000000001</v>
      </c>
      <c r="R185" s="81"/>
    </row>
    <row r="186" spans="13:18">
      <c r="M186" s="838" t="str">
        <f t="shared" si="29"/>
        <v>PC/ABS(V0)Samsung NE-1030</v>
      </c>
      <c r="N186" s="790" t="s">
        <v>1725</v>
      </c>
      <c r="O186" s="790" t="s">
        <v>1729</v>
      </c>
      <c r="P186" s="840"/>
      <c r="Q186" s="839">
        <v>24.745000000000001</v>
      </c>
      <c r="R186" s="81"/>
    </row>
    <row r="187" spans="13:18">
      <c r="M187" s="838" t="str">
        <f t="shared" si="29"/>
        <v>PC/ABS(V0)帝人 TN-7100F</v>
      </c>
      <c r="N187" s="790" t="s">
        <v>1725</v>
      </c>
      <c r="O187" s="790" t="s">
        <v>1730</v>
      </c>
      <c r="P187" s="839"/>
      <c r="Q187" s="839">
        <v>37.11</v>
      </c>
      <c r="R187" s="81"/>
    </row>
    <row r="188" spans="13:18">
      <c r="M188" s="838" t="str">
        <f t="shared" si="29"/>
        <v>PC/ABS(V0)旭日 AC2013</v>
      </c>
      <c r="N188" s="790" t="s">
        <v>1725</v>
      </c>
      <c r="O188" s="790" t="s">
        <v>1731</v>
      </c>
      <c r="P188" s="840"/>
      <c r="Q188" s="839">
        <v>25.06</v>
      </c>
      <c r="R188" s="839"/>
    </row>
    <row r="189" spans="13:18">
      <c r="M189" s="838" t="str">
        <f t="shared" si="29"/>
        <v>PC+ABS(V0)Chimei PC-540</v>
      </c>
      <c r="N189" s="790" t="s">
        <v>1732</v>
      </c>
      <c r="O189" s="790" t="s">
        <v>1733</v>
      </c>
      <c r="P189" s="840"/>
      <c r="Q189" s="839">
        <v>27.43</v>
      </c>
      <c r="R189" s="81"/>
    </row>
    <row r="190" spans="13:18">
      <c r="M190" s="838" t="str">
        <f t="shared" si="22"/>
        <v>PC+ABS(V0) 30%PCREcoTech FR401e</v>
      </c>
      <c r="N190" s="790" t="s">
        <v>1744</v>
      </c>
      <c r="O190" s="790" t="s">
        <v>1745</v>
      </c>
      <c r="P190" s="839">
        <v>4.04</v>
      </c>
      <c r="Q190" s="81"/>
      <c r="R190" s="81"/>
    </row>
    <row r="191" spans="13:18">
      <c r="M191" s="838" t="str">
        <f t="shared" si="22"/>
        <v>PC+ABS(30%PCR)WAM(緯潤) NC30(Rosa BK)</v>
      </c>
      <c r="N191" s="790" t="s">
        <v>1746</v>
      </c>
      <c r="O191" s="790" t="s">
        <v>1747</v>
      </c>
      <c r="P191" s="839"/>
      <c r="Q191" s="839">
        <v>22.22</v>
      </c>
      <c r="R191" s="81"/>
    </row>
    <row r="192" spans="13:18">
      <c r="M192" s="838" t="str">
        <f t="shared" si="22"/>
        <v>PC+ABS(35%PCR)Kingfa_JH960-6900 C2B-G0565 BK</v>
      </c>
      <c r="N192" s="790" t="s">
        <v>1748</v>
      </c>
      <c r="O192" s="790" t="s">
        <v>1749</v>
      </c>
      <c r="P192" s="839">
        <v>4.242</v>
      </c>
      <c r="Q192" s="81"/>
      <c r="R192" s="81"/>
    </row>
    <row r="193" spans="13:18">
      <c r="M193" s="838" t="str">
        <f t="shared" ref="M193:M200" si="30">N193&amp;O193</f>
        <v>POMPOLY M90-44</v>
      </c>
      <c r="N193" s="790" t="s">
        <v>1759</v>
      </c>
      <c r="O193" s="790" t="s">
        <v>1760</v>
      </c>
      <c r="P193" s="839"/>
      <c r="Q193" s="839">
        <v>18.381999999999998</v>
      </c>
      <c r="R193" s="81"/>
    </row>
    <row r="194" spans="13:18">
      <c r="M194" s="838" t="str">
        <f t="shared" si="30"/>
        <v>PA6TPI PA6K516 BK071</v>
      </c>
      <c r="N194" s="790" t="s">
        <v>1761</v>
      </c>
      <c r="O194" s="790" t="s">
        <v>1762</v>
      </c>
      <c r="P194" s="839"/>
      <c r="Q194" s="839">
        <v>33.087599999999995</v>
      </c>
      <c r="R194" s="81"/>
    </row>
    <row r="195" spans="13:18">
      <c r="M195" s="838" t="str">
        <f t="shared" si="30"/>
        <v>PC+10%GFSabic 500ECR-BL6A237 (Dell Access Blue)</v>
      </c>
      <c r="N195" s="790" t="s">
        <v>1763</v>
      </c>
      <c r="O195" s="790" t="s">
        <v>1764</v>
      </c>
      <c r="P195" s="839">
        <v>7.9790000000000001</v>
      </c>
      <c r="Q195" s="81"/>
      <c r="R195" s="81"/>
    </row>
    <row r="196" spans="13:18">
      <c r="M196" s="838" t="str">
        <f t="shared" si="30"/>
        <v>PC+10%GFLG GN2101FD</v>
      </c>
      <c r="N196" s="790" t="s">
        <v>513</v>
      </c>
      <c r="O196" s="790" t="s">
        <v>1765</v>
      </c>
      <c r="P196" s="839"/>
      <c r="Q196" s="839">
        <v>28.5</v>
      </c>
      <c r="R196" s="839"/>
    </row>
    <row r="197" spans="13:18">
      <c r="M197" s="838" t="str">
        <f t="shared" si="30"/>
        <v>PC+10%GFSamsung FG-0205</v>
      </c>
      <c r="N197" s="790" t="s">
        <v>513</v>
      </c>
      <c r="O197" s="790" t="s">
        <v>1766</v>
      </c>
      <c r="P197" s="839"/>
      <c r="Q197" s="839">
        <v>23.13</v>
      </c>
      <c r="R197" s="839"/>
    </row>
    <row r="198" spans="13:18">
      <c r="M198" s="838" t="str">
        <f t="shared" si="30"/>
        <v>PC+13%GFSamyang NH3025GN13_4739A (BK)</v>
      </c>
      <c r="N198" s="790" t="s">
        <v>1767</v>
      </c>
      <c r="O198" s="790" t="s">
        <v>1768</v>
      </c>
      <c r="P198" s="839"/>
      <c r="Q198" s="839">
        <v>28.785</v>
      </c>
      <c r="R198" s="81"/>
    </row>
    <row r="199" spans="13:18">
      <c r="M199" s="838" t="str">
        <f t="shared" si="30"/>
        <v>PC+20%GFSabic 3412ECR-739 (Black)</v>
      </c>
      <c r="N199" s="790" t="s">
        <v>1769</v>
      </c>
      <c r="O199" s="790" t="s">
        <v>1770</v>
      </c>
      <c r="P199" s="839">
        <v>7.9</v>
      </c>
      <c r="Q199" s="81"/>
      <c r="R199" s="81"/>
    </row>
    <row r="200" spans="13:18">
      <c r="M200" s="838" t="str">
        <f t="shared" si="30"/>
        <v>PBT+15%GFSamyang 1500GN15</v>
      </c>
      <c r="N200" s="790" t="s">
        <v>1771</v>
      </c>
      <c r="O200" s="790" t="s">
        <v>1772</v>
      </c>
      <c r="P200" s="839"/>
      <c r="Q200" s="839">
        <v>33.880000000000003</v>
      </c>
      <c r="R200" s="839"/>
    </row>
  </sheetData>
  <autoFilter ref="B1:B127"/>
  <mergeCells count="5">
    <mergeCell ref="T3:T32"/>
    <mergeCell ref="T34:T61"/>
    <mergeCell ref="T66:T74"/>
    <mergeCell ref="T76:T82"/>
    <mergeCell ref="T84:T112"/>
  </mergeCells>
  <phoneticPr fontId="62" type="noConversion"/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AC88"/>
  <sheetViews>
    <sheetView zoomScale="80" zoomScaleNormal="80" workbookViewId="0">
      <selection activeCell="K3" sqref="K3"/>
    </sheetView>
  </sheetViews>
  <sheetFormatPr defaultColWidth="8.875" defaultRowHeight="17.25"/>
  <cols>
    <col min="1" max="1" width="8.875" style="58"/>
    <col min="2" max="3" width="5.5" style="58" bestFit="1" customWidth="1"/>
    <col min="4" max="4" width="22.25" style="58" bestFit="1" customWidth="1"/>
    <col min="5" max="5" width="11.875" style="58" bestFit="1" customWidth="1"/>
    <col min="6" max="6" width="8.875" style="58"/>
    <col min="7" max="7" width="5.5" style="58" bestFit="1" customWidth="1"/>
    <col min="8" max="8" width="15.875" style="58" bestFit="1" customWidth="1"/>
    <col min="9" max="10" width="5.5" style="58" bestFit="1" customWidth="1"/>
    <col min="11" max="11" width="10.5" style="58" customWidth="1"/>
    <col min="12" max="12" width="12.375" style="58" customWidth="1"/>
    <col min="13" max="13" width="13.375" style="58" bestFit="1" customWidth="1"/>
    <col min="14" max="20" width="8.875" style="58"/>
    <col min="21" max="21" width="11.875" style="58" bestFit="1" customWidth="1"/>
    <col min="22" max="22" width="20" style="58" bestFit="1" customWidth="1"/>
    <col min="23" max="23" width="20" style="64" customWidth="1"/>
    <col min="24" max="24" width="15.75" style="58" bestFit="1" customWidth="1"/>
    <col min="25" max="25" width="21.375" style="64" bestFit="1" customWidth="1"/>
    <col min="26" max="26" width="20.25" style="58" bestFit="1" customWidth="1"/>
    <col min="27" max="27" width="18" style="58" bestFit="1" customWidth="1"/>
    <col min="28" max="28" width="16.25" style="58" customWidth="1"/>
    <col min="29" max="16384" width="8.875" style="58"/>
  </cols>
  <sheetData>
    <row r="1" spans="1:29">
      <c r="A1" s="54"/>
      <c r="B1" s="54"/>
      <c r="C1" s="55"/>
      <c r="D1" s="54"/>
      <c r="E1" s="54"/>
      <c r="F1" s="54"/>
      <c r="G1" s="54"/>
      <c r="H1" s="54" t="s">
        <v>447</v>
      </c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6"/>
      <c r="W1" s="57"/>
      <c r="X1" s="56"/>
      <c r="Y1" s="57"/>
      <c r="Z1" s="56"/>
      <c r="AA1" s="56"/>
      <c r="AB1" s="56"/>
      <c r="AC1" s="54"/>
    </row>
    <row r="2" spans="1:29" ht="39.6" customHeight="1">
      <c r="A2" s="1819" t="s">
        <v>51</v>
      </c>
      <c r="B2" s="1819"/>
      <c r="C2" s="1815"/>
      <c r="D2" s="1816" t="s">
        <v>116</v>
      </c>
      <c r="E2" s="1817"/>
      <c r="F2" s="1817"/>
      <c r="G2" s="1818"/>
      <c r="H2" s="1816" t="s">
        <v>117</v>
      </c>
      <c r="I2" s="1817"/>
      <c r="J2" s="1818"/>
      <c r="K2" s="59" t="s">
        <v>299</v>
      </c>
      <c r="L2" s="53" t="s">
        <v>118</v>
      </c>
      <c r="M2" s="53" t="s">
        <v>119</v>
      </c>
      <c r="N2" s="53" t="s">
        <v>55</v>
      </c>
      <c r="O2" s="53" t="s">
        <v>120</v>
      </c>
      <c r="P2" s="53" t="s">
        <v>121</v>
      </c>
      <c r="Q2" s="53" t="s">
        <v>122</v>
      </c>
      <c r="R2" s="53" t="s">
        <v>123</v>
      </c>
      <c r="S2" s="53" t="s">
        <v>124</v>
      </c>
      <c r="T2" s="53" t="s">
        <v>125</v>
      </c>
      <c r="U2" s="60" t="s">
        <v>207</v>
      </c>
      <c r="V2" s="1820" t="s">
        <v>307</v>
      </c>
      <c r="W2" s="1821"/>
      <c r="X2" s="61" t="s">
        <v>264</v>
      </c>
      <c r="Y2" s="61" t="s">
        <v>265</v>
      </c>
      <c r="Z2" s="62" t="s">
        <v>266</v>
      </c>
      <c r="AA2" s="1820" t="s">
        <v>1413</v>
      </c>
      <c r="AB2" s="1822"/>
      <c r="AC2" s="63" t="s">
        <v>126</v>
      </c>
    </row>
    <row r="3" spans="1:29">
      <c r="A3" s="64" t="s">
        <v>443</v>
      </c>
      <c r="B3" s="64" t="s">
        <v>444</v>
      </c>
      <c r="C3" s="64" t="s">
        <v>446</v>
      </c>
      <c r="D3" s="64" t="s">
        <v>443</v>
      </c>
      <c r="E3" s="64" t="s">
        <v>451</v>
      </c>
      <c r="F3" s="64" t="s">
        <v>452</v>
      </c>
      <c r="G3" s="64" t="s">
        <v>444</v>
      </c>
      <c r="H3" s="64" t="s">
        <v>443</v>
      </c>
      <c r="I3" s="64" t="s">
        <v>444</v>
      </c>
      <c r="J3" s="64" t="s">
        <v>445</v>
      </c>
      <c r="K3" s="64"/>
      <c r="M3" s="58" t="s">
        <v>227</v>
      </c>
      <c r="U3" s="58" t="s">
        <v>206</v>
      </c>
      <c r="V3" s="65" t="s">
        <v>1382</v>
      </c>
      <c r="X3" s="58" t="str">
        <f>'Material Price'!V34</f>
        <v>CR1015</v>
      </c>
      <c r="Y3" s="58" t="s">
        <v>268</v>
      </c>
      <c r="Z3" s="58" t="s">
        <v>269</v>
      </c>
      <c r="AA3" s="58" t="s">
        <v>1435</v>
      </c>
      <c r="AB3" s="64"/>
    </row>
    <row r="4" spans="1:29">
      <c r="A4" s="64">
        <v>1.6</v>
      </c>
      <c r="B4" s="64">
        <v>2.5</v>
      </c>
      <c r="C4" s="64">
        <v>1.25</v>
      </c>
      <c r="D4" s="64">
        <v>1.6</v>
      </c>
      <c r="E4" s="64">
        <v>4</v>
      </c>
      <c r="F4" s="64">
        <v>0.5</v>
      </c>
      <c r="G4" s="64">
        <v>1.6</v>
      </c>
      <c r="H4" s="64">
        <v>1.6</v>
      </c>
      <c r="I4" s="64">
        <v>2.5</v>
      </c>
      <c r="J4" s="64">
        <v>1.25</v>
      </c>
      <c r="M4" s="58" t="s">
        <v>204</v>
      </c>
      <c r="V4" s="66" t="s">
        <v>1381</v>
      </c>
      <c r="X4" s="58" t="str">
        <f>'Material Price'!V52</f>
        <v>SM55</v>
      </c>
      <c r="Y4" s="58" t="s">
        <v>271</v>
      </c>
      <c r="Z4" s="58" t="s">
        <v>272</v>
      </c>
      <c r="AA4" s="58" t="s">
        <v>1437</v>
      </c>
      <c r="AB4" s="64"/>
    </row>
    <row r="5" spans="1:29">
      <c r="A5" s="64">
        <v>2</v>
      </c>
      <c r="B5" s="64">
        <v>3.6</v>
      </c>
      <c r="C5" s="64">
        <v>1.6</v>
      </c>
      <c r="D5" s="64">
        <v>2</v>
      </c>
      <c r="E5" s="64">
        <v>4</v>
      </c>
      <c r="F5" s="64">
        <v>0.6</v>
      </c>
      <c r="G5" s="64">
        <v>2</v>
      </c>
      <c r="H5" s="64">
        <v>2</v>
      </c>
      <c r="I5" s="64">
        <v>3.6</v>
      </c>
      <c r="J5" s="64">
        <v>1.6</v>
      </c>
      <c r="V5" s="66" t="s">
        <v>1383</v>
      </c>
      <c r="X5" s="58" t="str">
        <f>'Material Price'!V58</f>
        <v>蓝色PMP1800</v>
      </c>
      <c r="Y5" s="58" t="s">
        <v>273</v>
      </c>
      <c r="Z5" s="58" t="s">
        <v>274</v>
      </c>
      <c r="AA5" s="58" t="s">
        <v>1442</v>
      </c>
      <c r="AB5" s="64"/>
    </row>
    <row r="6" spans="1:29">
      <c r="A6" s="64">
        <v>2.5</v>
      </c>
      <c r="B6" s="64">
        <v>4.2</v>
      </c>
      <c r="C6" s="64">
        <v>2.0499999999999998</v>
      </c>
      <c r="D6" s="64">
        <v>2.5</v>
      </c>
      <c r="E6" s="64">
        <v>6</v>
      </c>
      <c r="F6" s="64">
        <v>0.8</v>
      </c>
      <c r="G6" s="64">
        <v>2.5</v>
      </c>
      <c r="H6" s="64">
        <v>2.5</v>
      </c>
      <c r="I6" s="64">
        <v>4.2</v>
      </c>
      <c r="J6" s="64">
        <v>2.0499999999999998</v>
      </c>
      <c r="V6" s="66" t="s">
        <v>1380</v>
      </c>
      <c r="X6" s="58" t="str">
        <f>'Material Price'!V43</f>
        <v>E4382</v>
      </c>
      <c r="Y6" s="58" t="s">
        <v>277</v>
      </c>
      <c r="Z6" s="58" t="s">
        <v>276</v>
      </c>
      <c r="AA6" s="58" t="s">
        <v>1443</v>
      </c>
      <c r="AB6" s="64"/>
    </row>
    <row r="7" spans="1:29">
      <c r="A7" s="64">
        <v>2.6</v>
      </c>
      <c r="B7" s="64">
        <v>4.2</v>
      </c>
      <c r="C7" s="64">
        <v>2.0499999999999998</v>
      </c>
      <c r="D7" s="64">
        <v>2.6</v>
      </c>
      <c r="E7" s="64">
        <v>6</v>
      </c>
      <c r="F7" s="64">
        <v>0.8</v>
      </c>
      <c r="G7" s="64">
        <v>2.6</v>
      </c>
      <c r="H7" s="64">
        <v>2.6</v>
      </c>
      <c r="I7" s="64">
        <v>4.2</v>
      </c>
      <c r="J7" s="64">
        <v>2.0499999999999998</v>
      </c>
      <c r="V7" s="66" t="s">
        <v>1366</v>
      </c>
      <c r="X7" s="67"/>
      <c r="Y7" s="58" t="s">
        <v>281</v>
      </c>
      <c r="Z7" s="58" t="s">
        <v>278</v>
      </c>
      <c r="AA7" s="58" t="s">
        <v>1438</v>
      </c>
      <c r="AB7" s="64"/>
    </row>
    <row r="8" spans="1:29">
      <c r="A8" s="64">
        <v>3</v>
      </c>
      <c r="B8" s="64">
        <v>4.5999999999999996</v>
      </c>
      <c r="C8" s="64">
        <v>2.5</v>
      </c>
      <c r="D8" s="64">
        <v>3</v>
      </c>
      <c r="E8" s="64"/>
      <c r="F8" s="64"/>
      <c r="G8" s="64">
        <v>3</v>
      </c>
      <c r="H8" s="64">
        <v>3</v>
      </c>
      <c r="I8" s="64">
        <v>4.5999999999999996</v>
      </c>
      <c r="J8" s="64">
        <v>2.5</v>
      </c>
      <c r="V8" s="66" t="s">
        <v>1367</v>
      </c>
      <c r="X8" s="67"/>
      <c r="Y8" s="58" t="s">
        <v>284</v>
      </c>
      <c r="Z8" s="58" t="s">
        <v>280</v>
      </c>
      <c r="AA8" s="58" t="s">
        <v>1439</v>
      </c>
      <c r="AB8" s="68"/>
    </row>
    <row r="9" spans="1:29">
      <c r="V9" s="66" t="s">
        <v>1373</v>
      </c>
      <c r="X9" s="67"/>
      <c r="Y9" s="58" t="s">
        <v>286</v>
      </c>
      <c r="Z9" s="58" t="s">
        <v>282</v>
      </c>
      <c r="AA9" s="58" t="s">
        <v>1446</v>
      </c>
      <c r="AB9" s="68"/>
    </row>
    <row r="10" spans="1:29">
      <c r="V10" s="66" t="s">
        <v>1374</v>
      </c>
      <c r="X10" s="67"/>
      <c r="Y10" s="67"/>
      <c r="AA10" s="58" t="s">
        <v>1448</v>
      </c>
      <c r="AB10" s="64"/>
    </row>
    <row r="11" spans="1:29">
      <c r="D11" s="64" t="s">
        <v>463</v>
      </c>
      <c r="E11" s="64" t="s">
        <v>464</v>
      </c>
      <c r="H11" s="58" t="s">
        <v>327</v>
      </c>
      <c r="V11" s="66" t="s">
        <v>1375</v>
      </c>
      <c r="X11" s="67"/>
      <c r="Y11" s="67"/>
      <c r="AA11" s="58" t="s">
        <v>1449</v>
      </c>
      <c r="AB11" s="64"/>
    </row>
    <row r="12" spans="1:29">
      <c r="D12" s="64" t="s">
        <v>465</v>
      </c>
      <c r="E12" s="64" t="s">
        <v>466</v>
      </c>
      <c r="H12" s="58" t="s">
        <v>326</v>
      </c>
      <c r="V12" s="66" t="s">
        <v>1406</v>
      </c>
      <c r="X12" s="67"/>
      <c r="Y12" s="67"/>
      <c r="AA12" s="58" t="s">
        <v>1450</v>
      </c>
      <c r="AB12" s="64"/>
    </row>
    <row r="13" spans="1:29">
      <c r="D13" s="64" t="s">
        <v>467</v>
      </c>
      <c r="E13" s="64" t="s">
        <v>468</v>
      </c>
      <c r="H13" s="58" t="s">
        <v>328</v>
      </c>
      <c r="V13" s="66"/>
      <c r="X13" s="67"/>
      <c r="Y13" s="67"/>
      <c r="AA13" s="58" t="s">
        <v>1451</v>
      </c>
      <c r="AB13" s="64"/>
    </row>
    <row r="14" spans="1:29">
      <c r="D14" s="64" t="s">
        <v>469</v>
      </c>
      <c r="E14" s="64" t="s">
        <v>450</v>
      </c>
      <c r="X14" s="67"/>
      <c r="Y14" s="67"/>
      <c r="AA14" s="58" t="s">
        <v>1452</v>
      </c>
      <c r="AB14" s="64"/>
    </row>
    <row r="15" spans="1:29">
      <c r="D15" s="64" t="s">
        <v>470</v>
      </c>
      <c r="E15" s="64" t="s">
        <v>457</v>
      </c>
      <c r="X15" s="67"/>
      <c r="Y15" s="67"/>
      <c r="AA15" s="58" t="s">
        <v>1453</v>
      </c>
      <c r="AB15" s="68"/>
    </row>
    <row r="16" spans="1:29">
      <c r="D16" s="64" t="s">
        <v>471</v>
      </c>
      <c r="E16" s="64" t="s">
        <v>472</v>
      </c>
      <c r="V16" s="69" t="s">
        <v>307</v>
      </c>
      <c r="W16" s="62" t="s">
        <v>1414</v>
      </c>
      <c r="X16" s="67"/>
      <c r="Y16" s="67"/>
      <c r="AA16" s="58" t="s">
        <v>1454</v>
      </c>
      <c r="AB16" s="64"/>
    </row>
    <row r="17" spans="4:28">
      <c r="D17" s="64" t="s">
        <v>469</v>
      </c>
      <c r="E17" s="64" t="s">
        <v>442</v>
      </c>
      <c r="V17" s="1815" t="s">
        <v>1382</v>
      </c>
      <c r="W17" s="51" t="s">
        <v>1360</v>
      </c>
      <c r="X17" s="67"/>
      <c r="Y17" s="67"/>
      <c r="AA17" s="58" t="s">
        <v>1455</v>
      </c>
      <c r="AB17" s="68"/>
    </row>
    <row r="18" spans="4:28">
      <c r="D18" s="64" t="s">
        <v>470</v>
      </c>
      <c r="E18" s="64" t="s">
        <v>458</v>
      </c>
      <c r="V18" s="1815"/>
      <c r="W18" s="51" t="s">
        <v>1361</v>
      </c>
      <c r="X18" s="67"/>
      <c r="Y18" s="67"/>
      <c r="AA18" s="58" t="s">
        <v>1456</v>
      </c>
      <c r="AB18" s="68"/>
    </row>
    <row r="19" spans="4:28">
      <c r="D19" s="64" t="s">
        <v>471</v>
      </c>
      <c r="E19" s="64" t="s">
        <v>444</v>
      </c>
      <c r="V19" s="1815"/>
      <c r="W19" s="51" t="s">
        <v>1362</v>
      </c>
      <c r="X19" s="67"/>
      <c r="Y19" s="67"/>
      <c r="AA19" s="58" t="s">
        <v>1457</v>
      </c>
      <c r="AB19" s="64"/>
    </row>
    <row r="20" spans="4:28">
      <c r="D20" s="64" t="s">
        <v>469</v>
      </c>
      <c r="E20" s="64" t="s">
        <v>457</v>
      </c>
      <c r="H20" s="58" t="s">
        <v>456</v>
      </c>
      <c r="V20" s="1815"/>
      <c r="W20" s="51" t="s">
        <v>1363</v>
      </c>
      <c r="X20" s="67"/>
      <c r="Y20" s="67"/>
      <c r="AA20" s="58" t="s">
        <v>1433</v>
      </c>
      <c r="AB20" s="64"/>
    </row>
    <row r="21" spans="4:28">
      <c r="D21" s="64" t="s">
        <v>471</v>
      </c>
      <c r="E21" s="64" t="s">
        <v>459</v>
      </c>
      <c r="V21" s="1815"/>
      <c r="W21" s="51"/>
      <c r="X21" s="67"/>
      <c r="Y21" s="67"/>
      <c r="AA21" s="58" t="s">
        <v>1434</v>
      </c>
      <c r="AB21" s="64"/>
    </row>
    <row r="22" spans="4:28">
      <c r="D22" s="64" t="s">
        <v>471</v>
      </c>
      <c r="E22" s="64" t="s">
        <v>428</v>
      </c>
      <c r="G22" s="58" t="s">
        <v>456</v>
      </c>
      <c r="V22" s="1815" t="s">
        <v>1381</v>
      </c>
      <c r="W22" s="51" t="s">
        <v>1360</v>
      </c>
      <c r="X22" s="67"/>
      <c r="Y22" s="67"/>
      <c r="AA22" s="58" t="s">
        <v>1416</v>
      </c>
      <c r="AB22" s="68"/>
    </row>
    <row r="23" spans="4:28">
      <c r="D23" s="64" t="s">
        <v>469</v>
      </c>
      <c r="E23" s="64" t="s">
        <v>460</v>
      </c>
      <c r="V23" s="1815"/>
      <c r="W23" s="51" t="s">
        <v>1364</v>
      </c>
      <c r="X23" s="67"/>
      <c r="Y23" s="67"/>
      <c r="AA23" s="58" t="s">
        <v>1417</v>
      </c>
      <c r="AB23" s="64"/>
    </row>
    <row r="24" spans="4:28">
      <c r="D24" s="64" t="s">
        <v>473</v>
      </c>
      <c r="E24" s="64" t="s">
        <v>429</v>
      </c>
      <c r="V24" s="1815"/>
      <c r="W24" s="51"/>
      <c r="X24" s="67"/>
      <c r="Y24" s="67"/>
      <c r="AA24" s="58" t="s">
        <v>1418</v>
      </c>
      <c r="AB24" s="64"/>
    </row>
    <row r="25" spans="4:28">
      <c r="D25" s="64" t="s">
        <v>469</v>
      </c>
      <c r="E25" s="64" t="s">
        <v>461</v>
      </c>
      <c r="V25" s="1815" t="s">
        <v>1383</v>
      </c>
      <c r="W25" s="51" t="s">
        <v>1360</v>
      </c>
      <c r="X25" s="67"/>
      <c r="Y25" s="67"/>
      <c r="AA25" s="58" t="s">
        <v>1419</v>
      </c>
      <c r="AB25" s="64"/>
    </row>
    <row r="26" spans="4:28">
      <c r="D26" s="64" t="s">
        <v>473</v>
      </c>
      <c r="E26" s="64" t="s">
        <v>474</v>
      </c>
      <c r="V26" s="1815"/>
      <c r="W26" s="51" t="s">
        <v>1365</v>
      </c>
      <c r="X26" s="67"/>
      <c r="Y26" s="67"/>
      <c r="AA26" s="58" t="s">
        <v>1420</v>
      </c>
      <c r="AB26" s="68"/>
    </row>
    <row r="27" spans="4:28">
      <c r="D27" s="64" t="s">
        <v>470</v>
      </c>
      <c r="E27" s="64" t="s">
        <v>474</v>
      </c>
      <c r="V27" s="1815"/>
      <c r="W27" s="51" t="s">
        <v>1364</v>
      </c>
      <c r="X27" s="67"/>
      <c r="Y27" s="67"/>
      <c r="AA27" s="58" t="s">
        <v>1421</v>
      </c>
      <c r="AB27" s="68"/>
    </row>
    <row r="28" spans="4:28">
      <c r="D28" s="64"/>
      <c r="E28" s="64"/>
      <c r="V28" s="1815"/>
      <c r="W28" s="51"/>
      <c r="X28" s="67"/>
      <c r="Y28" s="67"/>
      <c r="AA28" s="58" t="s">
        <v>1422</v>
      </c>
      <c r="AB28" s="68"/>
    </row>
    <row r="29" spans="4:28">
      <c r="D29" s="64" t="s">
        <v>469</v>
      </c>
      <c r="E29" s="64" t="s">
        <v>475</v>
      </c>
      <c r="V29" s="1815" t="s">
        <v>1380</v>
      </c>
      <c r="W29" s="51" t="s">
        <v>1360</v>
      </c>
      <c r="X29" s="67"/>
      <c r="Y29" s="67"/>
      <c r="AA29" s="58" t="s">
        <v>1423</v>
      </c>
      <c r="AB29" s="68"/>
    </row>
    <row r="30" spans="4:28">
      <c r="D30" s="64" t="s">
        <v>475</v>
      </c>
      <c r="E30" s="64" t="s">
        <v>476</v>
      </c>
      <c r="V30" s="1815"/>
      <c r="W30" s="51" t="s">
        <v>1364</v>
      </c>
      <c r="X30" s="67"/>
      <c r="Y30" s="67"/>
      <c r="AA30" s="58" t="s">
        <v>1424</v>
      </c>
      <c r="AB30" s="70"/>
    </row>
    <row r="31" spans="4:28">
      <c r="D31" s="64" t="s">
        <v>475</v>
      </c>
      <c r="E31" s="64" t="s">
        <v>477</v>
      </c>
      <c r="V31" s="1815"/>
      <c r="W31" s="51"/>
      <c r="X31" s="67"/>
      <c r="AB31" s="70"/>
    </row>
    <row r="32" spans="4:28">
      <c r="D32" s="64"/>
      <c r="E32" s="64"/>
      <c r="V32" s="1815" t="s">
        <v>1366</v>
      </c>
      <c r="W32" s="51" t="s">
        <v>1368</v>
      </c>
      <c r="X32" s="67"/>
      <c r="AA32" s="62" t="s">
        <v>1415</v>
      </c>
      <c r="AB32" s="62" t="s">
        <v>1414</v>
      </c>
    </row>
    <row r="33" spans="4:28">
      <c r="D33" s="64" t="s">
        <v>476</v>
      </c>
      <c r="E33" s="64" t="s">
        <v>460</v>
      </c>
      <c r="V33" s="1815"/>
      <c r="W33" s="51" t="s">
        <v>1369</v>
      </c>
      <c r="AA33" s="71" t="s">
        <v>1435</v>
      </c>
      <c r="AB33" s="51" t="s">
        <v>1429</v>
      </c>
    </row>
    <row r="34" spans="4:28">
      <c r="D34" s="64" t="s">
        <v>476</v>
      </c>
      <c r="E34" s="64" t="s">
        <v>461</v>
      </c>
      <c r="V34" s="1815"/>
      <c r="W34" s="51" t="s">
        <v>1363</v>
      </c>
      <c r="AA34" s="71"/>
      <c r="AB34" s="51"/>
    </row>
    <row r="35" spans="4:28">
      <c r="D35" s="64"/>
      <c r="E35" s="64"/>
      <c r="V35" s="1815"/>
      <c r="W35" s="51" t="s">
        <v>1370</v>
      </c>
      <c r="AA35" s="71" t="s">
        <v>1436</v>
      </c>
      <c r="AB35" s="51" t="s">
        <v>1428</v>
      </c>
    </row>
    <row r="36" spans="4:28">
      <c r="D36" s="64" t="s">
        <v>469</v>
      </c>
      <c r="E36" s="64" t="s">
        <v>469</v>
      </c>
      <c r="V36" s="1815"/>
      <c r="W36" s="51" t="s">
        <v>1371</v>
      </c>
      <c r="AA36" s="71"/>
      <c r="AB36" s="51"/>
    </row>
    <row r="37" spans="4:28">
      <c r="D37" s="64"/>
      <c r="E37" s="64"/>
      <c r="V37" s="1815"/>
      <c r="W37" s="51" t="s">
        <v>1372</v>
      </c>
      <c r="AA37" s="71" t="s">
        <v>1442</v>
      </c>
      <c r="AB37" s="51" t="s">
        <v>1432</v>
      </c>
    </row>
    <row r="38" spans="4:28">
      <c r="D38" s="64"/>
      <c r="E38" s="64"/>
      <c r="V38" s="1815"/>
      <c r="W38" s="51"/>
      <c r="AA38" s="71"/>
      <c r="AB38" s="51"/>
    </row>
    <row r="39" spans="4:28">
      <c r="D39" s="64"/>
      <c r="E39" s="64"/>
      <c r="V39" s="1815" t="s">
        <v>1367</v>
      </c>
      <c r="W39" s="51" t="s">
        <v>1365</v>
      </c>
      <c r="AA39" s="71" t="s">
        <v>1443</v>
      </c>
      <c r="AB39" s="51" t="s">
        <v>1426</v>
      </c>
    </row>
    <row r="40" spans="4:28" ht="20.25">
      <c r="D40" s="72" t="s">
        <v>482</v>
      </c>
      <c r="E40" s="73" t="s">
        <v>478</v>
      </c>
      <c r="V40" s="1815"/>
      <c r="W40" s="51" t="s">
        <v>1364</v>
      </c>
      <c r="AA40" s="71"/>
      <c r="AB40" s="51"/>
    </row>
    <row r="41" spans="4:28">
      <c r="D41" s="74" t="s">
        <v>479</v>
      </c>
      <c r="E41" s="64">
        <v>12</v>
      </c>
      <c r="V41" s="1815"/>
      <c r="W41" s="51"/>
      <c r="AA41" s="71" t="s">
        <v>1438</v>
      </c>
      <c r="AB41" s="51" t="s">
        <v>1432</v>
      </c>
    </row>
    <row r="42" spans="4:28">
      <c r="D42" s="74" t="s">
        <v>1407</v>
      </c>
      <c r="E42" s="64">
        <v>4</v>
      </c>
      <c r="V42" s="1815" t="s">
        <v>1373</v>
      </c>
      <c r="W42" s="51" t="s">
        <v>1368</v>
      </c>
      <c r="AA42" s="71"/>
      <c r="AB42" s="51"/>
    </row>
    <row r="43" spans="4:28">
      <c r="D43" s="74" t="s">
        <v>462</v>
      </c>
      <c r="E43" s="64">
        <v>15</v>
      </c>
      <c r="V43" s="1815"/>
      <c r="W43" s="51" t="s">
        <v>1369</v>
      </c>
      <c r="AA43" s="71" t="s">
        <v>1439</v>
      </c>
      <c r="AB43" s="75" t="s">
        <v>1426</v>
      </c>
    </row>
    <row r="44" spans="4:28">
      <c r="D44" s="74" t="s">
        <v>1408</v>
      </c>
      <c r="E44" s="64">
        <v>20</v>
      </c>
      <c r="V44" s="1815"/>
      <c r="W44" s="51" t="s">
        <v>1363</v>
      </c>
      <c r="AA44" s="71"/>
      <c r="AB44" s="75"/>
    </row>
    <row r="45" spans="4:28">
      <c r="D45" s="74" t="s">
        <v>1409</v>
      </c>
      <c r="E45" s="64">
        <v>30</v>
      </c>
      <c r="V45" s="1815"/>
      <c r="W45" s="51"/>
      <c r="AA45" s="71" t="s">
        <v>1446</v>
      </c>
      <c r="AB45" s="75" t="s">
        <v>1427</v>
      </c>
    </row>
    <row r="46" spans="4:28" ht="21">
      <c r="D46" s="74" t="s">
        <v>1410</v>
      </c>
      <c r="E46" s="64">
        <v>38</v>
      </c>
      <c r="V46" s="1815" t="s">
        <v>1374</v>
      </c>
      <c r="W46" s="51" t="s">
        <v>1368</v>
      </c>
      <c r="AA46" s="76"/>
      <c r="AB46" s="77"/>
    </row>
    <row r="47" spans="4:28">
      <c r="D47" s="74" t="s">
        <v>1411</v>
      </c>
      <c r="E47" s="64">
        <v>38</v>
      </c>
      <c r="V47" s="1815"/>
      <c r="W47" s="51" t="s">
        <v>1376</v>
      </c>
      <c r="AA47" s="71" t="s">
        <v>1448</v>
      </c>
      <c r="AB47" s="51" t="s">
        <v>1425</v>
      </c>
    </row>
    <row r="48" spans="4:28">
      <c r="D48" s="74" t="s">
        <v>1412</v>
      </c>
      <c r="E48" s="64">
        <v>0.1</v>
      </c>
      <c r="V48" s="1815"/>
      <c r="W48" s="51"/>
      <c r="AA48" s="71"/>
      <c r="AB48" s="51"/>
    </row>
    <row r="49" spans="4:28">
      <c r="D49" s="74" t="s">
        <v>480</v>
      </c>
      <c r="E49" s="64">
        <v>0.01</v>
      </c>
      <c r="V49" s="1815" t="s">
        <v>1375</v>
      </c>
      <c r="W49" s="51" t="s">
        <v>1368</v>
      </c>
      <c r="AA49" s="71" t="s">
        <v>1449</v>
      </c>
      <c r="AB49" s="51" t="s">
        <v>1426</v>
      </c>
    </row>
    <row r="50" spans="4:28">
      <c r="D50" s="74" t="s">
        <v>481</v>
      </c>
      <c r="E50" s="64">
        <v>0.02</v>
      </c>
      <c r="V50" s="1815"/>
      <c r="W50" s="51"/>
      <c r="AA50" s="71"/>
      <c r="AB50" s="51"/>
    </row>
    <row r="51" spans="4:28">
      <c r="V51" s="1815" t="s">
        <v>1406</v>
      </c>
      <c r="W51" s="51" t="s">
        <v>1363</v>
      </c>
      <c r="AA51" s="71" t="s">
        <v>1450</v>
      </c>
      <c r="AB51" s="51" t="s">
        <v>1426</v>
      </c>
    </row>
    <row r="52" spans="4:28">
      <c r="V52" s="1815"/>
      <c r="W52" s="51" t="s">
        <v>1370</v>
      </c>
      <c r="AA52" s="71"/>
      <c r="AB52" s="51"/>
    </row>
    <row r="53" spans="4:28">
      <c r="V53" s="1815"/>
      <c r="W53" s="51" t="s">
        <v>1377</v>
      </c>
      <c r="AA53" s="71" t="s">
        <v>1451</v>
      </c>
      <c r="AB53" s="51" t="s">
        <v>1427</v>
      </c>
    </row>
    <row r="54" spans="4:28">
      <c r="V54" s="1815"/>
      <c r="W54" s="51" t="s">
        <v>1378</v>
      </c>
      <c r="AA54" s="71"/>
      <c r="AB54" s="51"/>
    </row>
    <row r="55" spans="4:28">
      <c r="V55" s="1815"/>
      <c r="W55" s="51" t="s">
        <v>1379</v>
      </c>
      <c r="AA55" s="71" t="s">
        <v>1452</v>
      </c>
      <c r="AB55" s="51" t="s">
        <v>1425</v>
      </c>
    </row>
    <row r="56" spans="4:28">
      <c r="V56" s="1815"/>
      <c r="W56" s="51"/>
      <c r="AA56" s="71"/>
      <c r="AB56" s="51"/>
    </row>
    <row r="57" spans="4:28">
      <c r="AA57" s="71" t="s">
        <v>1453</v>
      </c>
      <c r="AB57" s="75" t="s">
        <v>1428</v>
      </c>
    </row>
    <row r="58" spans="4:28">
      <c r="AA58" s="71"/>
      <c r="AB58" s="75"/>
    </row>
    <row r="59" spans="4:28">
      <c r="AA59" s="71" t="s">
        <v>1454</v>
      </c>
      <c r="AB59" s="51" t="s">
        <v>1429</v>
      </c>
    </row>
    <row r="60" spans="4:28">
      <c r="AA60" s="71"/>
      <c r="AB60" s="51"/>
    </row>
    <row r="61" spans="4:28">
      <c r="AA61" s="71" t="s">
        <v>1455</v>
      </c>
      <c r="AB61" s="75" t="s">
        <v>1430</v>
      </c>
    </row>
    <row r="62" spans="4:28">
      <c r="AA62" s="71"/>
      <c r="AB62" s="75"/>
    </row>
    <row r="63" spans="4:28">
      <c r="AA63" s="71" t="s">
        <v>1456</v>
      </c>
      <c r="AB63" s="75" t="s">
        <v>1431</v>
      </c>
    </row>
    <row r="64" spans="4:28">
      <c r="AA64" s="71"/>
      <c r="AB64" s="75"/>
    </row>
    <row r="65" spans="27:28">
      <c r="AA65" s="71" t="s">
        <v>1457</v>
      </c>
      <c r="AB65" s="51" t="s">
        <v>1432</v>
      </c>
    </row>
    <row r="66" spans="27:28">
      <c r="AA66" s="71"/>
      <c r="AB66" s="51"/>
    </row>
    <row r="67" spans="27:28">
      <c r="AA67" s="71" t="s">
        <v>1433</v>
      </c>
      <c r="AB67" s="51" t="s">
        <v>1426</v>
      </c>
    </row>
    <row r="68" spans="27:28">
      <c r="AA68" s="71"/>
      <c r="AB68" s="51"/>
    </row>
    <row r="69" spans="27:28">
      <c r="AA69" s="71" t="s">
        <v>1434</v>
      </c>
      <c r="AB69" s="51" t="s">
        <v>1426</v>
      </c>
    </row>
    <row r="70" spans="27:28">
      <c r="AA70" s="71"/>
      <c r="AB70" s="51"/>
    </row>
    <row r="71" spans="27:28">
      <c r="AA71" s="71" t="s">
        <v>1416</v>
      </c>
      <c r="AB71" s="75" t="s">
        <v>1426</v>
      </c>
    </row>
    <row r="72" spans="27:28">
      <c r="AA72" s="71"/>
      <c r="AB72" s="75"/>
    </row>
    <row r="73" spans="27:28">
      <c r="AA73" s="71" t="s">
        <v>1417</v>
      </c>
      <c r="AB73" s="51" t="s">
        <v>1429</v>
      </c>
    </row>
    <row r="74" spans="27:28">
      <c r="AA74" s="71"/>
      <c r="AB74" s="51"/>
    </row>
    <row r="75" spans="27:28">
      <c r="AA75" s="71" t="s">
        <v>1418</v>
      </c>
      <c r="AB75" s="51" t="s">
        <v>1425</v>
      </c>
    </row>
    <row r="76" spans="27:28">
      <c r="AA76" s="71"/>
      <c r="AB76" s="51"/>
    </row>
    <row r="77" spans="27:28">
      <c r="AA77" s="71" t="s">
        <v>1419</v>
      </c>
      <c r="AB77" s="51" t="s">
        <v>1432</v>
      </c>
    </row>
    <row r="78" spans="27:28">
      <c r="AA78" s="71"/>
      <c r="AB78" s="51"/>
    </row>
    <row r="79" spans="27:28">
      <c r="AA79" s="71" t="s">
        <v>1420</v>
      </c>
      <c r="AB79" s="75" t="s">
        <v>1427</v>
      </c>
    </row>
    <row r="80" spans="27:28">
      <c r="AA80" s="71"/>
      <c r="AB80" s="75"/>
    </row>
    <row r="81" spans="27:28">
      <c r="AA81" s="71" t="s">
        <v>1421</v>
      </c>
      <c r="AB81" s="75" t="s">
        <v>1427</v>
      </c>
    </row>
    <row r="82" spans="27:28">
      <c r="AA82" s="71"/>
      <c r="AB82" s="75"/>
    </row>
    <row r="83" spans="27:28">
      <c r="AA83" s="71" t="s">
        <v>1422</v>
      </c>
      <c r="AB83" s="75" t="s">
        <v>1427</v>
      </c>
    </row>
    <row r="84" spans="27:28">
      <c r="AA84" s="71"/>
      <c r="AB84" s="75"/>
    </row>
    <row r="85" spans="27:28">
      <c r="AA85" s="71" t="s">
        <v>1423</v>
      </c>
      <c r="AB85" s="75" t="s">
        <v>1429</v>
      </c>
    </row>
    <row r="86" spans="27:28">
      <c r="AA86" s="71"/>
      <c r="AB86" s="75"/>
    </row>
    <row r="87" spans="27:28">
      <c r="AA87" s="71" t="s">
        <v>1424</v>
      </c>
      <c r="AB87" s="78" t="s">
        <v>1427</v>
      </c>
    </row>
    <row r="88" spans="27:28">
      <c r="AA88" s="71"/>
      <c r="AB88" s="71"/>
    </row>
  </sheetData>
  <mergeCells count="15">
    <mergeCell ref="H2:J2"/>
    <mergeCell ref="D2:G2"/>
    <mergeCell ref="A2:C2"/>
    <mergeCell ref="V2:W2"/>
    <mergeCell ref="AA2:AB2"/>
    <mergeCell ref="V51:V56"/>
    <mergeCell ref="V17:V21"/>
    <mergeCell ref="V22:V24"/>
    <mergeCell ref="V25:V28"/>
    <mergeCell ref="V29:V31"/>
    <mergeCell ref="V32:V38"/>
    <mergeCell ref="V39:V41"/>
    <mergeCell ref="V42:V45"/>
    <mergeCell ref="V46:V48"/>
    <mergeCell ref="V49:V50"/>
  </mergeCells>
  <phoneticPr fontId="2" type="noConversion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I5" sqref="I5"/>
    </sheetView>
  </sheetViews>
  <sheetFormatPr defaultColWidth="8.875" defaultRowHeight="16.5"/>
  <cols>
    <col min="1" max="2" width="8.875" style="81"/>
    <col min="3" max="4" width="14.75" style="81" bestFit="1" customWidth="1"/>
    <col min="5" max="5" width="14.75" style="81" customWidth="1"/>
    <col min="6" max="6" width="12.125" style="81" customWidth="1"/>
    <col min="7" max="7" width="6.875" style="81" customWidth="1"/>
    <col min="8" max="8" width="15" style="81" bestFit="1" customWidth="1"/>
    <col min="9" max="9" width="10.125" style="81" bestFit="1" customWidth="1"/>
    <col min="10" max="10" width="21.75" style="81" bestFit="1" customWidth="1"/>
    <col min="11" max="16384" width="8.875" style="81"/>
  </cols>
  <sheetData>
    <row r="1" spans="1:10">
      <c r="A1" s="1823" t="s">
        <v>9</v>
      </c>
      <c r="B1" s="1824"/>
      <c r="C1" s="1824"/>
      <c r="D1" s="1824"/>
      <c r="E1" s="1824"/>
      <c r="F1" s="1824"/>
      <c r="G1" s="1824"/>
      <c r="H1" s="1824"/>
      <c r="I1" s="1824"/>
      <c r="J1" s="1824"/>
    </row>
    <row r="2" spans="1:10" ht="25.5">
      <c r="A2" s="82" t="s">
        <v>127</v>
      </c>
      <c r="B2" s="82" t="s">
        <v>128</v>
      </c>
      <c r="C2" s="82" t="s">
        <v>129</v>
      </c>
      <c r="D2" s="1825" t="s">
        <v>312</v>
      </c>
      <c r="E2" s="1826"/>
      <c r="F2" s="83" t="s">
        <v>353</v>
      </c>
      <c r="G2" s="84" t="s">
        <v>299</v>
      </c>
      <c r="H2" s="82" t="s">
        <v>311</v>
      </c>
      <c r="I2" s="82" t="s">
        <v>130</v>
      </c>
      <c r="J2" s="82" t="s">
        <v>221</v>
      </c>
    </row>
    <row r="3" spans="1:10">
      <c r="C3" s="81" t="s">
        <v>225</v>
      </c>
      <c r="D3" s="85" t="s">
        <v>308</v>
      </c>
      <c r="E3" s="81" t="s">
        <v>270</v>
      </c>
      <c r="F3" s="86">
        <v>0.1</v>
      </c>
      <c r="G3" s="85">
        <v>18</v>
      </c>
      <c r="H3" s="81" t="s">
        <v>217</v>
      </c>
      <c r="I3" s="81" t="str">
        <f>'Material Density'!A5</f>
        <v>SUS304</v>
      </c>
      <c r="J3" s="81" t="s">
        <v>222</v>
      </c>
    </row>
    <row r="4" spans="1:10">
      <c r="C4" s="81" t="s">
        <v>226</v>
      </c>
      <c r="D4" s="85" t="s">
        <v>309</v>
      </c>
      <c r="E4" s="81" t="s">
        <v>270</v>
      </c>
      <c r="F4" s="86">
        <v>0.15</v>
      </c>
      <c r="G4" s="85">
        <v>20</v>
      </c>
      <c r="H4" s="81" t="s">
        <v>218</v>
      </c>
      <c r="I4" s="81" t="s">
        <v>4231</v>
      </c>
      <c r="J4" s="81" t="s">
        <v>223</v>
      </c>
    </row>
    <row r="5" spans="1:10">
      <c r="C5" s="81" t="s">
        <v>198</v>
      </c>
      <c r="D5" s="85" t="s">
        <v>310</v>
      </c>
      <c r="E5" s="131" t="s">
        <v>275</v>
      </c>
      <c r="F5" s="132">
        <v>0.05</v>
      </c>
      <c r="G5" s="133">
        <v>8</v>
      </c>
      <c r="H5" s="81" t="s">
        <v>219</v>
      </c>
    </row>
    <row r="6" spans="1:10">
      <c r="C6" s="81" t="s">
        <v>199</v>
      </c>
      <c r="D6" s="103" t="s">
        <v>1822</v>
      </c>
      <c r="E6" s="131" t="s">
        <v>275</v>
      </c>
      <c r="F6" s="132">
        <v>0.1</v>
      </c>
      <c r="G6" s="133">
        <v>10</v>
      </c>
      <c r="H6" s="81" t="s">
        <v>220</v>
      </c>
    </row>
    <row r="7" spans="1:10">
      <c r="E7" s="131" t="s">
        <v>279</v>
      </c>
      <c r="F7" s="132">
        <v>0.05</v>
      </c>
      <c r="G7" s="133">
        <v>8</v>
      </c>
    </row>
    <row r="8" spans="1:10">
      <c r="E8" s="131" t="s">
        <v>279</v>
      </c>
      <c r="F8" s="132">
        <v>7.4999999999999997E-2</v>
      </c>
      <c r="G8" s="133">
        <v>8</v>
      </c>
    </row>
    <row r="9" spans="1:10">
      <c r="E9" s="81" t="s">
        <v>283</v>
      </c>
      <c r="F9" s="86">
        <v>0.1</v>
      </c>
      <c r="G9" s="85">
        <v>10</v>
      </c>
    </row>
    <row r="10" spans="1:10">
      <c r="E10" s="81" t="s">
        <v>285</v>
      </c>
      <c r="F10" s="86">
        <v>0.1</v>
      </c>
      <c r="G10" s="85">
        <v>100</v>
      </c>
    </row>
    <row r="11" spans="1:10">
      <c r="E11" s="81" t="s">
        <v>287</v>
      </c>
      <c r="F11" s="86">
        <v>0.15</v>
      </c>
      <c r="G11" s="85">
        <v>150</v>
      </c>
    </row>
  </sheetData>
  <mergeCells count="2">
    <mergeCell ref="A1:J1"/>
    <mergeCell ref="D2:E2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5"/>
  <cols>
    <col min="2" max="2" width="15.5" bestFit="1" customWidth="1"/>
    <col min="3" max="3" width="14.125" customWidth="1"/>
    <col min="4" max="4" width="8.25" bestFit="1" customWidth="1"/>
    <col min="5" max="5" width="15" bestFit="1" customWidth="1"/>
  </cols>
  <sheetData>
    <row r="1" spans="1:15">
      <c r="A1" s="1827" t="s">
        <v>96</v>
      </c>
      <c r="B1" s="1828"/>
      <c r="C1" s="1828"/>
      <c r="D1" s="1828"/>
      <c r="E1" s="1828"/>
      <c r="F1" s="1828"/>
      <c r="G1" s="1828"/>
      <c r="H1" s="1828"/>
      <c r="I1" s="1828"/>
      <c r="J1" s="1828"/>
      <c r="K1" s="1828"/>
      <c r="L1" s="1828"/>
      <c r="M1" s="1828"/>
      <c r="N1" s="1828"/>
      <c r="O1" s="1828"/>
    </row>
    <row r="2" spans="1:15" ht="25.5">
      <c r="A2" s="9" t="s">
        <v>89</v>
      </c>
      <c r="B2" s="9" t="s">
        <v>8</v>
      </c>
      <c r="C2" s="9" t="s">
        <v>90</v>
      </c>
      <c r="D2" s="9" t="s">
        <v>14</v>
      </c>
      <c r="E2" s="9" t="s">
        <v>91</v>
      </c>
      <c r="F2" s="9" t="s">
        <v>92</v>
      </c>
      <c r="G2" s="9" t="s">
        <v>21</v>
      </c>
      <c r="H2" s="9" t="s">
        <v>23</v>
      </c>
      <c r="I2" s="9" t="s">
        <v>24</v>
      </c>
      <c r="J2" s="9" t="s">
        <v>93</v>
      </c>
      <c r="K2" s="9" t="s">
        <v>94</v>
      </c>
      <c r="L2" s="9" t="s">
        <v>27</v>
      </c>
      <c r="M2" s="9" t="s">
        <v>28</v>
      </c>
      <c r="N2" s="9" t="s">
        <v>29</v>
      </c>
      <c r="O2" s="9" t="s">
        <v>95</v>
      </c>
    </row>
    <row r="3" spans="1:15">
      <c r="C3" t="s">
        <v>389</v>
      </c>
    </row>
    <row r="4" spans="1:15">
      <c r="C4" t="s">
        <v>390</v>
      </c>
    </row>
    <row r="5" spans="1:15">
      <c r="C5" t="s">
        <v>391</v>
      </c>
    </row>
    <row r="6" spans="1:15">
      <c r="C6" t="s">
        <v>392</v>
      </c>
    </row>
    <row r="7" spans="1:15">
      <c r="C7" t="s">
        <v>393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5"/>
  <cols>
    <col min="12" max="12" width="8.875" customWidth="1"/>
    <col min="13" max="13" width="8.25" customWidth="1"/>
  </cols>
  <sheetData>
    <row r="1" spans="1:13">
      <c r="A1" s="1827" t="s">
        <v>97</v>
      </c>
      <c r="B1" s="1828"/>
      <c r="C1" s="1828"/>
      <c r="D1" s="1828"/>
      <c r="E1" s="1828"/>
      <c r="F1" s="1828"/>
      <c r="G1" s="1828"/>
      <c r="H1" s="1828"/>
      <c r="I1" s="1828"/>
      <c r="J1" s="1828"/>
      <c r="K1" s="1828"/>
      <c r="L1" s="1828"/>
      <c r="M1" s="1828"/>
    </row>
    <row r="2" spans="1:13" ht="38.25">
      <c r="A2" s="9" t="s">
        <v>98</v>
      </c>
      <c r="B2" s="9" t="s">
        <v>99</v>
      </c>
      <c r="C2" s="9" t="s">
        <v>100</v>
      </c>
      <c r="D2" s="9" t="s">
        <v>101</v>
      </c>
      <c r="E2" s="9" t="s">
        <v>102</v>
      </c>
      <c r="F2" s="9" t="s">
        <v>103</v>
      </c>
      <c r="G2" s="9" t="s">
        <v>104</v>
      </c>
      <c r="H2" s="9" t="s">
        <v>105</v>
      </c>
      <c r="I2" s="9" t="s">
        <v>34</v>
      </c>
      <c r="J2" s="9" t="s">
        <v>106</v>
      </c>
      <c r="K2" s="9" t="s">
        <v>107</v>
      </c>
      <c r="L2" s="9" t="s">
        <v>108</v>
      </c>
      <c r="M2" s="9" t="s">
        <v>109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5"/>
  <cols>
    <col min="6" max="6" width="9.5" customWidth="1"/>
  </cols>
  <sheetData>
    <row r="1" spans="1:6">
      <c r="A1" s="1827" t="s">
        <v>114</v>
      </c>
      <c r="B1" s="1828"/>
      <c r="C1" s="1828"/>
      <c r="D1" s="1828"/>
      <c r="E1" s="1828"/>
      <c r="F1" s="1828"/>
    </row>
    <row r="2" spans="1:6">
      <c r="A2" s="9" t="s">
        <v>35</v>
      </c>
      <c r="B2" s="9" t="s">
        <v>110</v>
      </c>
      <c r="C2" s="9" t="s">
        <v>38</v>
      </c>
      <c r="D2" s="9" t="s">
        <v>111</v>
      </c>
      <c r="E2" s="9" t="s">
        <v>112</v>
      </c>
      <c r="F2" s="9" t="s">
        <v>113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T40"/>
  <sheetViews>
    <sheetView zoomScale="70" zoomScaleNormal="70" workbookViewId="0">
      <selection activeCell="F5" sqref="F5"/>
    </sheetView>
  </sheetViews>
  <sheetFormatPr defaultColWidth="8.875" defaultRowHeight="17.25"/>
  <cols>
    <col min="1" max="1" width="10.5" style="81" bestFit="1" customWidth="1"/>
    <col min="2" max="2" width="9.375" style="81" customWidth="1"/>
    <col min="3" max="3" width="11.625" style="103" bestFit="1" customWidth="1"/>
    <col min="4" max="4" width="21.5" style="81" bestFit="1" customWidth="1"/>
    <col min="5" max="5" width="12.875" style="81" bestFit="1" customWidth="1"/>
    <col min="6" max="8" width="11.375" style="81" bestFit="1" customWidth="1"/>
    <col min="9" max="9" width="8.875" style="81"/>
    <col min="10" max="10" width="10.5" style="64" bestFit="1" customWidth="1"/>
    <col min="11" max="11" width="9.375" style="64" customWidth="1"/>
    <col min="12" max="12" width="13.375" style="64" customWidth="1"/>
    <col min="13" max="13" width="21.5" style="81" bestFit="1" customWidth="1"/>
    <col min="14" max="14" width="12.875" style="81" bestFit="1" customWidth="1"/>
    <col min="15" max="18" width="11.375" style="81" bestFit="1" customWidth="1"/>
    <col min="19" max="19" width="10.5" style="81" bestFit="1" customWidth="1"/>
    <col min="20" max="20" width="10.5" style="103" bestFit="1" customWidth="1"/>
    <col min="21" max="16384" width="8.875" style="81"/>
  </cols>
  <sheetData>
    <row r="1" spans="1:20">
      <c r="O1" s="104" t="s">
        <v>561</v>
      </c>
      <c r="P1" s="105"/>
      <c r="Q1" s="106"/>
      <c r="R1" s="104" t="s">
        <v>531</v>
      </c>
      <c r="S1" s="106"/>
      <c r="T1" s="98" t="s">
        <v>562</v>
      </c>
    </row>
    <row r="2" spans="1:20" s="58" customFormat="1">
      <c r="A2" s="107" t="s">
        <v>526</v>
      </c>
      <c r="B2" s="107" t="s">
        <v>132</v>
      </c>
      <c r="C2" s="107" t="s">
        <v>136</v>
      </c>
      <c r="D2" s="107" t="s">
        <v>137</v>
      </c>
      <c r="E2" s="107" t="s">
        <v>138</v>
      </c>
      <c r="F2" s="96" t="s">
        <v>453</v>
      </c>
      <c r="G2" s="96" t="s">
        <v>563</v>
      </c>
      <c r="H2" s="96" t="s">
        <v>564</v>
      </c>
      <c r="J2" s="107" t="s">
        <v>526</v>
      </c>
      <c r="K2" s="107" t="s">
        <v>132</v>
      </c>
      <c r="L2" s="107" t="s">
        <v>136</v>
      </c>
      <c r="M2" s="107" t="s">
        <v>137</v>
      </c>
      <c r="N2" s="107" t="s">
        <v>138</v>
      </c>
      <c r="O2" s="96" t="s">
        <v>453</v>
      </c>
      <c r="P2" s="96" t="s">
        <v>563</v>
      </c>
      <c r="Q2" s="96" t="s">
        <v>564</v>
      </c>
      <c r="R2" s="96" t="s">
        <v>565</v>
      </c>
      <c r="S2" s="96" t="s">
        <v>566</v>
      </c>
      <c r="T2" s="98" t="s">
        <v>567</v>
      </c>
    </row>
    <row r="3" spans="1:20" s="58" customFormat="1">
      <c r="A3" s="107"/>
      <c r="B3" s="107"/>
      <c r="C3" s="107"/>
      <c r="D3" s="107"/>
      <c r="E3" s="107"/>
      <c r="F3" s="107" t="s">
        <v>135</v>
      </c>
      <c r="G3" s="107" t="s">
        <v>135</v>
      </c>
      <c r="H3" s="107" t="s">
        <v>568</v>
      </c>
      <c r="J3" s="107"/>
      <c r="K3" s="107"/>
      <c r="L3" s="107"/>
      <c r="M3" s="107"/>
      <c r="N3" s="107"/>
      <c r="O3" s="107" t="s">
        <v>135</v>
      </c>
      <c r="P3" s="107" t="s">
        <v>135</v>
      </c>
      <c r="Q3" s="107" t="s">
        <v>568</v>
      </c>
      <c r="R3" s="107" t="s">
        <v>135</v>
      </c>
      <c r="S3" s="107" t="s">
        <v>568</v>
      </c>
      <c r="T3" s="107" t="s">
        <v>135</v>
      </c>
    </row>
    <row r="4" spans="1:20" s="58" customFormat="1" ht="16.899999999999999" hidden="1" customHeight="1">
      <c r="A4" s="107"/>
      <c r="B4" s="107"/>
      <c r="C4" s="107" t="s">
        <v>569</v>
      </c>
      <c r="D4" s="107"/>
      <c r="E4" s="107"/>
      <c r="F4" s="107">
        <v>0</v>
      </c>
      <c r="G4" s="107">
        <v>0</v>
      </c>
      <c r="H4" s="107">
        <v>0</v>
      </c>
      <c r="J4" s="107"/>
      <c r="K4" s="107"/>
      <c r="L4" s="107" t="s">
        <v>569</v>
      </c>
      <c r="M4" s="107"/>
      <c r="N4" s="107"/>
      <c r="O4" s="107">
        <v>0</v>
      </c>
      <c r="P4" s="107">
        <v>0</v>
      </c>
      <c r="Q4" s="107">
        <v>0</v>
      </c>
      <c r="R4" s="107"/>
      <c r="S4" s="71"/>
      <c r="T4" s="98"/>
    </row>
    <row r="5" spans="1:20" s="58" customFormat="1">
      <c r="A5" s="102" t="s">
        <v>454</v>
      </c>
      <c r="B5" s="107">
        <v>1</v>
      </c>
      <c r="C5" s="107" t="s">
        <v>570</v>
      </c>
      <c r="D5" s="102" t="s">
        <v>160</v>
      </c>
      <c r="E5" s="102" t="s">
        <v>161</v>
      </c>
      <c r="F5" s="98">
        <v>6.7647058823529418E-3</v>
      </c>
      <c r="G5" s="98">
        <f>'[17]大陸machine rate'!$J$22</f>
        <v>1.1881188118811881E-2</v>
      </c>
      <c r="H5" s="98">
        <f>'[17]大陸machine rate'!$G$22</f>
        <v>7.3835551818200465E-2</v>
      </c>
      <c r="J5" s="107" t="s">
        <v>455</v>
      </c>
      <c r="K5" s="107">
        <v>1</v>
      </c>
      <c r="L5" s="108" t="s">
        <v>378</v>
      </c>
      <c r="M5" s="102"/>
      <c r="N5" s="102"/>
      <c r="O5" s="98">
        <v>7.0588235294117646E-2</v>
      </c>
      <c r="P5" s="98">
        <f>'[17]大陸machine rate'!$J$53</f>
        <v>7.9207920792079209E-2</v>
      </c>
      <c r="Q5" s="98">
        <f>'[17]大陸machine rate'!$G$53</f>
        <v>0.49223701212133641</v>
      </c>
      <c r="R5" s="98">
        <v>0.16941176470588235</v>
      </c>
      <c r="S5" s="71"/>
      <c r="T5" s="98">
        <v>0.14117647058823529</v>
      </c>
    </row>
    <row r="6" spans="1:20" s="58" customFormat="1">
      <c r="A6" s="102" t="s">
        <v>571</v>
      </c>
      <c r="B6" s="107">
        <v>2</v>
      </c>
      <c r="C6" s="107" t="s">
        <v>572</v>
      </c>
      <c r="D6" s="102" t="s">
        <v>158</v>
      </c>
      <c r="E6" s="102" t="s">
        <v>159</v>
      </c>
      <c r="F6" s="98">
        <v>6.7647058823529418E-3</v>
      </c>
      <c r="G6" s="98">
        <f>'[17]大陸machine rate'!$J$21</f>
        <v>1.1881188118811881E-2</v>
      </c>
      <c r="H6" s="98">
        <f>'[17]大陸machine rate'!$G$21</f>
        <v>7.3835551818200465E-2</v>
      </c>
      <c r="J6" s="107" t="s">
        <v>573</v>
      </c>
      <c r="K6" s="107">
        <v>2</v>
      </c>
      <c r="L6" s="108" t="s">
        <v>377</v>
      </c>
      <c r="M6" s="102"/>
      <c r="N6" s="102"/>
      <c r="O6" s="98">
        <v>8.8235294117647065E-2</v>
      </c>
      <c r="P6" s="98">
        <f>'[17]大陸machine rate'!$J$52</f>
        <v>7.9207920792079209E-2</v>
      </c>
      <c r="Q6" s="98">
        <f>'[17]大陸machine rate'!$G$52</f>
        <v>0.49223701212133641</v>
      </c>
      <c r="R6" s="98">
        <v>0.21176470588235294</v>
      </c>
      <c r="S6" s="71"/>
      <c r="T6" s="98">
        <v>0.17647058823529413</v>
      </c>
    </row>
    <row r="7" spans="1:20" s="58" customFormat="1">
      <c r="A7" s="102" t="s">
        <v>571</v>
      </c>
      <c r="B7" s="107">
        <v>3</v>
      </c>
      <c r="C7" s="107" t="s">
        <v>574</v>
      </c>
      <c r="D7" s="102" t="s">
        <v>156</v>
      </c>
      <c r="E7" s="102" t="s">
        <v>157</v>
      </c>
      <c r="F7" s="98">
        <v>6.7647058823529418E-3</v>
      </c>
      <c r="G7" s="98">
        <f>'[17]大陸machine rate'!$J$20</f>
        <v>1.1881188118811881E-2</v>
      </c>
      <c r="H7" s="98">
        <f>'[17]大陸machine rate'!$G$20</f>
        <v>7.3835551818200465E-2</v>
      </c>
      <c r="J7" s="107" t="s">
        <v>573</v>
      </c>
      <c r="K7" s="107">
        <v>3</v>
      </c>
      <c r="L7" s="108" t="s">
        <v>376</v>
      </c>
      <c r="M7" s="102"/>
      <c r="N7" s="102"/>
      <c r="O7" s="98">
        <v>8.8235294117647065E-2</v>
      </c>
      <c r="P7" s="98">
        <f>'[17]大陸machine rate'!$J$51</f>
        <v>9.5049504950495051E-2</v>
      </c>
      <c r="Q7" s="98">
        <f>'[17]大陸machine rate'!$G$51</f>
        <v>0.59068441454560372</v>
      </c>
      <c r="R7" s="98">
        <v>0.21176470588235294</v>
      </c>
      <c r="S7" s="71"/>
      <c r="T7" s="98">
        <v>0.17647058823529413</v>
      </c>
    </row>
    <row r="8" spans="1:20" s="58" customFormat="1">
      <c r="A8" s="102" t="s">
        <v>571</v>
      </c>
      <c r="B8" s="107">
        <v>4</v>
      </c>
      <c r="C8" s="107" t="s">
        <v>575</v>
      </c>
      <c r="D8" s="102" t="s">
        <v>154</v>
      </c>
      <c r="E8" s="102" t="s">
        <v>155</v>
      </c>
      <c r="F8" s="98">
        <v>9.9009900990099011E-3</v>
      </c>
      <c r="G8" s="98">
        <f>'[17]大陸machine rate'!$J$19</f>
        <v>1.1881188118811881E-2</v>
      </c>
      <c r="H8" s="98">
        <f>'[17]大陸machine rate'!$G$19</f>
        <v>7.3835551818200465E-2</v>
      </c>
      <c r="J8" s="107" t="s">
        <v>573</v>
      </c>
      <c r="K8" s="107">
        <v>4</v>
      </c>
      <c r="L8" s="108" t="s">
        <v>375</v>
      </c>
      <c r="M8" s="102"/>
      <c r="N8" s="102"/>
      <c r="O8" s="98">
        <v>0.10588235294117647</v>
      </c>
      <c r="P8" s="98">
        <f>'[17]大陸machine rate'!$J$50</f>
        <v>0.11089108910891088</v>
      </c>
      <c r="Q8" s="98">
        <f>'[17]大陸machine rate'!$G$50</f>
        <v>0.68913181696987091</v>
      </c>
      <c r="R8" s="98">
        <v>0.2541176470588235</v>
      </c>
      <c r="S8" s="71"/>
      <c r="T8" s="98">
        <v>0.21176470588235294</v>
      </c>
    </row>
    <row r="9" spans="1:20" s="58" customFormat="1">
      <c r="A9" s="102" t="s">
        <v>571</v>
      </c>
      <c r="B9" s="107">
        <v>5</v>
      </c>
      <c r="C9" s="107" t="s">
        <v>576</v>
      </c>
      <c r="D9" s="102" t="s">
        <v>152</v>
      </c>
      <c r="E9" s="102" t="s">
        <v>153</v>
      </c>
      <c r="F9" s="98">
        <v>1.0294117647058823E-2</v>
      </c>
      <c r="G9" s="98">
        <f>'[17]大陸machine rate'!$J$18</f>
        <v>1.5841584158415842E-2</v>
      </c>
      <c r="H9" s="98">
        <f>'[17]大陸machine rate'!$G$18</f>
        <v>9.8447402424267277E-2</v>
      </c>
      <c r="J9" s="107" t="s">
        <v>573</v>
      </c>
      <c r="K9" s="107">
        <v>5</v>
      </c>
      <c r="L9" s="108" t="s">
        <v>374</v>
      </c>
      <c r="M9" s="102"/>
      <c r="N9" s="102"/>
      <c r="O9" s="98">
        <v>0.10588235294117647</v>
      </c>
      <c r="P9" s="98">
        <f>'[17]大陸machine rate'!$J$49</f>
        <v>0.12673267326732673</v>
      </c>
      <c r="Q9" s="98">
        <f>'[17]大陸machine rate'!$G$49</f>
        <v>0.78757921939413822</v>
      </c>
      <c r="R9" s="98">
        <v>0.2541176470588235</v>
      </c>
      <c r="S9" s="71"/>
      <c r="T9" s="98">
        <v>0.21176470588235294</v>
      </c>
    </row>
    <row r="10" spans="1:20" s="58" customFormat="1">
      <c r="A10" s="102" t="s">
        <v>571</v>
      </c>
      <c r="B10" s="107">
        <v>6</v>
      </c>
      <c r="C10" s="107" t="s">
        <v>577</v>
      </c>
      <c r="D10" s="102" t="s">
        <v>150</v>
      </c>
      <c r="E10" s="102" t="s">
        <v>151</v>
      </c>
      <c r="F10" s="98">
        <v>1.0294117647058823E-2</v>
      </c>
      <c r="G10" s="98">
        <f>'[17]大陸machine rate'!$J$17</f>
        <v>1.5841584158415842E-2</v>
      </c>
      <c r="H10" s="98">
        <f>'[17]大陸machine rate'!$G$17</f>
        <v>9.8447402424267277E-2</v>
      </c>
      <c r="J10" s="107" t="s">
        <v>573</v>
      </c>
      <c r="K10" s="107">
        <v>6</v>
      </c>
      <c r="L10" s="108" t="s">
        <v>373</v>
      </c>
      <c r="M10" s="102"/>
      <c r="N10" s="102"/>
      <c r="O10" s="98">
        <v>0.10588235294117647</v>
      </c>
      <c r="P10" s="98">
        <f>'[17]大陸machine rate'!$J$49</f>
        <v>0.12673267326732673</v>
      </c>
      <c r="Q10" s="98">
        <f>'[17]大陸machine rate'!$G$49</f>
        <v>0.78757921939413822</v>
      </c>
      <c r="R10" s="98">
        <v>0.2541176470588235</v>
      </c>
      <c r="S10" s="71"/>
      <c r="T10" s="98">
        <v>0.21176470588235294</v>
      </c>
    </row>
    <row r="11" spans="1:20" s="58" customFormat="1">
      <c r="A11" s="102" t="s">
        <v>571</v>
      </c>
      <c r="B11" s="107">
        <v>7</v>
      </c>
      <c r="C11" s="107" t="s">
        <v>578</v>
      </c>
      <c r="D11" s="102" t="s">
        <v>149</v>
      </c>
      <c r="E11" s="102" t="s">
        <v>148</v>
      </c>
      <c r="F11" s="98">
        <v>1.0294117647058823E-2</v>
      </c>
      <c r="G11" s="98">
        <f>'[17]大陸machine rate'!$J$16</f>
        <v>2.3762376237623763E-2</v>
      </c>
      <c r="H11" s="98">
        <f>'[17]大陸machine rate'!$G$16</f>
        <v>0.14767110363640093</v>
      </c>
      <c r="J11" s="107" t="s">
        <v>573</v>
      </c>
      <c r="K11" s="107">
        <v>7</v>
      </c>
      <c r="L11" s="108" t="s">
        <v>372</v>
      </c>
      <c r="M11" s="102"/>
      <c r="N11" s="102"/>
      <c r="O11" s="98">
        <v>0.12352941176470589</v>
      </c>
      <c r="P11" s="98">
        <f>'[17]大陸machine rate'!$J$48</f>
        <v>0.12673267326732673</v>
      </c>
      <c r="Q11" s="98">
        <f>'[17]大陸machine rate'!$G$48</f>
        <v>0.78757921939413822</v>
      </c>
      <c r="R11" s="98">
        <v>0.2964705882352941</v>
      </c>
      <c r="S11" s="71"/>
      <c r="T11" s="98">
        <v>0.24705882352941175</v>
      </c>
    </row>
    <row r="12" spans="1:20" s="58" customFormat="1">
      <c r="A12" s="102" t="s">
        <v>571</v>
      </c>
      <c r="B12" s="107">
        <v>8</v>
      </c>
      <c r="C12" s="107" t="s">
        <v>579</v>
      </c>
      <c r="D12" s="102" t="s">
        <v>147</v>
      </c>
      <c r="E12" s="102" t="s">
        <v>148</v>
      </c>
      <c r="F12" s="98">
        <v>1.3235294117647059E-2</v>
      </c>
      <c r="G12" s="98">
        <f>'[17]大陸machine rate'!$J$15</f>
        <v>2.3762376237623763E-2</v>
      </c>
      <c r="H12" s="98">
        <f>'[17]大陸machine rate'!$G$15</f>
        <v>0.14767110363640093</v>
      </c>
      <c r="J12" s="107" t="s">
        <v>573</v>
      </c>
      <c r="K12" s="107">
        <v>8</v>
      </c>
      <c r="L12" s="108" t="s">
        <v>371</v>
      </c>
      <c r="M12" s="102"/>
      <c r="N12" s="102"/>
      <c r="O12" s="98">
        <v>0.12352941176470589</v>
      </c>
      <c r="P12" s="98">
        <f>'[17]大陸machine rate'!$J$48</f>
        <v>0.12673267326732673</v>
      </c>
      <c r="Q12" s="98">
        <f>'[17]大陸machine rate'!$G$48</f>
        <v>0.78757921939413822</v>
      </c>
      <c r="R12" s="98">
        <v>0.2964705882352941</v>
      </c>
      <c r="S12" s="71"/>
      <c r="T12" s="98">
        <v>0.24705882352941175</v>
      </c>
    </row>
    <row r="13" spans="1:20" s="58" customFormat="1">
      <c r="A13" s="102" t="s">
        <v>571</v>
      </c>
      <c r="B13" s="107">
        <v>9</v>
      </c>
      <c r="C13" s="107" t="s">
        <v>580</v>
      </c>
      <c r="D13" s="102" t="s">
        <v>146</v>
      </c>
      <c r="E13" s="102" t="s">
        <v>145</v>
      </c>
      <c r="F13" s="98">
        <v>1.7999999999999999E-2</v>
      </c>
      <c r="G13" s="98">
        <f>'[17]大陸machine rate'!$J$11</f>
        <v>2.3762376237623763E-2</v>
      </c>
      <c r="H13" s="98">
        <f>'[17]大陸machine rate'!$G$11</f>
        <v>0.14767110363640093</v>
      </c>
      <c r="J13" s="107" t="s">
        <v>573</v>
      </c>
      <c r="K13" s="107">
        <v>9</v>
      </c>
      <c r="L13" s="108" t="s">
        <v>579</v>
      </c>
      <c r="M13" s="102"/>
      <c r="N13" s="102"/>
      <c r="O13" s="98">
        <v>0.12352941176470589</v>
      </c>
      <c r="P13" s="98">
        <f>'[17]大陸machine rate'!$J$47</f>
        <v>0.12673267326732673</v>
      </c>
      <c r="Q13" s="98">
        <f>'[17]大陸machine rate'!$G$47</f>
        <v>0.78757921939413822</v>
      </c>
      <c r="R13" s="98">
        <v>0.2964705882352941</v>
      </c>
      <c r="S13" s="71"/>
      <c r="T13" s="98">
        <v>0.24705882352941175</v>
      </c>
    </row>
    <row r="14" spans="1:20" s="58" customFormat="1">
      <c r="A14" s="102" t="s">
        <v>571</v>
      </c>
      <c r="B14" s="107">
        <v>10</v>
      </c>
      <c r="C14" s="107" t="s">
        <v>581</v>
      </c>
      <c r="D14" s="102" t="s">
        <v>144</v>
      </c>
      <c r="E14" s="102" t="s">
        <v>145</v>
      </c>
      <c r="F14" s="98">
        <v>1.7999999999999999E-2</v>
      </c>
      <c r="G14" s="98">
        <f>'[17]大陸machine rate'!$J$10</f>
        <v>3.9603960396039604E-2</v>
      </c>
      <c r="H14" s="98">
        <f>'[17]大陸machine rate'!$G$10</f>
        <v>0.24611850606066821</v>
      </c>
      <c r="J14" s="107" t="s">
        <v>573</v>
      </c>
      <c r="K14" s="107">
        <v>10</v>
      </c>
      <c r="L14" s="108" t="s">
        <v>370</v>
      </c>
      <c r="M14" s="102"/>
      <c r="N14" s="102"/>
      <c r="O14" s="98">
        <v>0.14117647058823529</v>
      </c>
      <c r="P14" s="98">
        <f>'[17]大陸machine rate'!$J$46</f>
        <v>0.15841584158415842</v>
      </c>
      <c r="Q14" s="98">
        <f>'[17]大陸machine rate'!$G$46</f>
        <v>0.98447402424267283</v>
      </c>
      <c r="R14" s="98">
        <v>0.33882352941176469</v>
      </c>
      <c r="S14" s="71"/>
      <c r="T14" s="98">
        <v>0.28235294117647058</v>
      </c>
    </row>
    <row r="15" spans="1:20" s="58" customFormat="1">
      <c r="A15" s="102" t="s">
        <v>571</v>
      </c>
      <c r="B15" s="107">
        <v>11</v>
      </c>
      <c r="C15" s="107" t="s">
        <v>582</v>
      </c>
      <c r="D15" s="102" t="s">
        <v>143</v>
      </c>
      <c r="E15" s="102" t="s">
        <v>142</v>
      </c>
      <c r="F15" s="98">
        <v>1.7999999999999999E-2</v>
      </c>
      <c r="G15" s="98">
        <f>'[17]大陸machine rate'!$J$9</f>
        <v>3.9603960396039604E-2</v>
      </c>
      <c r="H15" s="98">
        <f>'[17]大陸machine rate'!$G$9</f>
        <v>0.24611850606066821</v>
      </c>
      <c r="J15" s="107" t="s">
        <v>573</v>
      </c>
      <c r="K15" s="107">
        <v>11</v>
      </c>
      <c r="L15" s="108" t="s">
        <v>580</v>
      </c>
      <c r="M15" s="102"/>
      <c r="N15" s="102"/>
      <c r="O15" s="98">
        <v>0.14117647058823529</v>
      </c>
      <c r="P15" s="98">
        <f>'[17]大陸machine rate'!$J$45</f>
        <v>0.15841584158415842</v>
      </c>
      <c r="Q15" s="98">
        <f>'[17]大陸machine rate'!$G$45</f>
        <v>0.98447402424267283</v>
      </c>
      <c r="R15" s="98">
        <v>0.33882352941176469</v>
      </c>
      <c r="S15" s="98">
        <f t="shared" ref="S15:S17" si="0">Q15+1.25</f>
        <v>2.2344740242426728</v>
      </c>
      <c r="T15" s="98">
        <v>0.28235294117647058</v>
      </c>
    </row>
    <row r="16" spans="1:20" s="58" customFormat="1">
      <c r="A16" s="102" t="s">
        <v>571</v>
      </c>
      <c r="B16" s="107">
        <v>12</v>
      </c>
      <c r="C16" s="107" t="s">
        <v>583</v>
      </c>
      <c r="D16" s="102" t="s">
        <v>141</v>
      </c>
      <c r="E16" s="102" t="s">
        <v>142</v>
      </c>
      <c r="F16" s="98">
        <v>1.7999999999999999E-2</v>
      </c>
      <c r="G16" s="98">
        <f>'[17]大陸machine rate'!$J$8</f>
        <v>4.95049504950495E-2</v>
      </c>
      <c r="H16" s="98">
        <f>'[17]大陸machine rate'!$G$8</f>
        <v>0.30764813257583523</v>
      </c>
      <c r="J16" s="107" t="s">
        <v>573</v>
      </c>
      <c r="K16" s="107">
        <v>12</v>
      </c>
      <c r="L16" s="108" t="s">
        <v>369</v>
      </c>
      <c r="M16" s="102"/>
      <c r="N16" s="102"/>
      <c r="O16" s="98">
        <v>0.15882352941176472</v>
      </c>
      <c r="P16" s="98">
        <f>'[17]大陸machine rate'!$J$44</f>
        <v>0.15841584158415842</v>
      </c>
      <c r="Q16" s="98">
        <f>'[17]大陸machine rate'!$G$44</f>
        <v>0.98447402424267283</v>
      </c>
      <c r="R16" s="98">
        <v>0.38117647058823534</v>
      </c>
      <c r="S16" s="98">
        <f t="shared" si="0"/>
        <v>2.2344740242426728</v>
      </c>
      <c r="T16" s="98">
        <v>0.31764705882352939</v>
      </c>
    </row>
    <row r="17" spans="1:20" s="58" customFormat="1">
      <c r="A17" s="102" t="s">
        <v>571</v>
      </c>
      <c r="B17" s="107">
        <v>13</v>
      </c>
      <c r="C17" s="107" t="s">
        <v>584</v>
      </c>
      <c r="D17" s="102" t="s">
        <v>139</v>
      </c>
      <c r="E17" s="102" t="s">
        <v>140</v>
      </c>
      <c r="F17" s="98">
        <v>1.7999999999999999E-2</v>
      </c>
      <c r="G17" s="98">
        <f>'[17]大陸machine rate'!$J$7</f>
        <v>4.95049504950495E-2</v>
      </c>
      <c r="H17" s="98">
        <f>'[17]大陸machine rate'!$G$7</f>
        <v>0.30764813257583523</v>
      </c>
      <c r="J17" s="107" t="s">
        <v>573</v>
      </c>
      <c r="K17" s="107">
        <v>13</v>
      </c>
      <c r="L17" s="108" t="s">
        <v>581</v>
      </c>
      <c r="M17" s="102"/>
      <c r="N17" s="102"/>
      <c r="O17" s="98">
        <v>0.15882352941176472</v>
      </c>
      <c r="P17" s="98">
        <f>'[17]大陸machine rate'!$J$43</f>
        <v>0.15841584158415842</v>
      </c>
      <c r="Q17" s="98">
        <f>'[17]大陸machine rate'!$G$43</f>
        <v>0.98447402424267283</v>
      </c>
      <c r="R17" s="98">
        <v>0.38117647058823534</v>
      </c>
      <c r="S17" s="98">
        <f t="shared" si="0"/>
        <v>2.2344740242426728</v>
      </c>
      <c r="T17" s="98">
        <v>0.31764705882352939</v>
      </c>
    </row>
    <row r="18" spans="1:20" s="58" customFormat="1">
      <c r="A18" s="102" t="s">
        <v>571</v>
      </c>
      <c r="B18" s="107">
        <v>14</v>
      </c>
      <c r="C18" s="98" t="s">
        <v>585</v>
      </c>
      <c r="D18" s="71"/>
      <c r="E18" s="71"/>
      <c r="F18" s="71"/>
      <c r="G18" s="98">
        <f>'[17]大陸machine rate'!$J$6</f>
        <v>2.1452145214521452E-2</v>
      </c>
      <c r="H18" s="98">
        <f>'[17]大陸machine rate'!$G$6</f>
        <v>0.65</v>
      </c>
      <c r="J18" s="107" t="s">
        <v>573</v>
      </c>
      <c r="K18" s="107">
        <v>14</v>
      </c>
      <c r="L18" s="108" t="s">
        <v>368</v>
      </c>
      <c r="M18" s="102"/>
      <c r="N18" s="102"/>
      <c r="O18" s="98">
        <v>0.17647058823529413</v>
      </c>
      <c r="P18" s="98">
        <f>'[17]大陸machine rate'!$J$42</f>
        <v>0.1900990099009901</v>
      </c>
      <c r="Q18" s="98">
        <f>'[17]大陸machine rate'!$G$42</f>
        <v>1.1813688290912074</v>
      </c>
      <c r="R18" s="98">
        <v>0.42352941176470588</v>
      </c>
      <c r="S18" s="98">
        <f>Q18+1.25</f>
        <v>2.4313688290912072</v>
      </c>
      <c r="T18" s="98">
        <v>0.35294117647058826</v>
      </c>
    </row>
    <row r="19" spans="1:20" s="58" customFormat="1">
      <c r="A19" s="102" t="s">
        <v>571</v>
      </c>
      <c r="B19" s="107">
        <v>15</v>
      </c>
      <c r="C19" s="98" t="s">
        <v>586</v>
      </c>
      <c r="D19" s="71"/>
      <c r="E19" s="71"/>
      <c r="F19" s="71"/>
      <c r="G19" s="98">
        <f>'[17]大陸machine rate'!$J$5</f>
        <v>2.6402640264026403E-2</v>
      </c>
      <c r="H19" s="98">
        <f>'[17]大陸machine rate'!$G$5</f>
        <v>0.8</v>
      </c>
      <c r="J19" s="107" t="s">
        <v>573</v>
      </c>
      <c r="K19" s="107">
        <v>15</v>
      </c>
      <c r="L19" s="108" t="s">
        <v>367</v>
      </c>
      <c r="M19" s="102"/>
      <c r="N19" s="102"/>
      <c r="O19" s="98">
        <v>0.21176470588235294</v>
      </c>
      <c r="P19" s="98">
        <f>'[17]大陸machine rate'!$J$40</f>
        <v>0.25346534653465347</v>
      </c>
      <c r="Q19" s="98">
        <f>'[17]大陸machine rate'!$G$40</f>
        <v>1.5751584387882764</v>
      </c>
      <c r="R19" s="98">
        <v>0.50823529411764701</v>
      </c>
      <c r="S19" s="98">
        <f>Q19+2.2</f>
        <v>3.7751584387882766</v>
      </c>
      <c r="T19" s="98">
        <v>0.42352941176470588</v>
      </c>
    </row>
    <row r="20" spans="1:20" s="58" customFormat="1">
      <c r="C20" s="64"/>
      <c r="J20" s="107" t="s">
        <v>573</v>
      </c>
      <c r="K20" s="107">
        <v>16</v>
      </c>
      <c r="L20" s="108" t="s">
        <v>366</v>
      </c>
      <c r="M20" s="102"/>
      <c r="N20" s="102"/>
      <c r="O20" s="98">
        <v>0.22941176470588234</v>
      </c>
      <c r="P20" s="98">
        <f>'[17]大陸machine rate'!$J$39</f>
        <v>0.28514851485148518</v>
      </c>
      <c r="Q20" s="98">
        <f>'[17]大陸machine rate'!$G$39</f>
        <v>1.7720532436368113</v>
      </c>
      <c r="R20" s="98">
        <v>0.5505882352941176</v>
      </c>
      <c r="S20" s="98">
        <f t="shared" ref="S20:S25" si="1">Q20+2.2</f>
        <v>3.9720532436368114</v>
      </c>
      <c r="T20" s="98">
        <v>0.45882352941176463</v>
      </c>
    </row>
    <row r="21" spans="1:20" s="58" customFormat="1">
      <c r="C21" s="64"/>
      <c r="J21" s="107" t="s">
        <v>573</v>
      </c>
      <c r="K21" s="107">
        <v>17</v>
      </c>
      <c r="L21" s="108" t="s">
        <v>365</v>
      </c>
      <c r="M21" s="102"/>
      <c r="N21" s="102"/>
      <c r="O21" s="98">
        <v>0.24705882352941178</v>
      </c>
      <c r="P21" s="98">
        <f>'[17]大陸machine rate'!$J$38</f>
        <v>0.28514851485148518</v>
      </c>
      <c r="Q21" s="98">
        <f>'[17]大陸machine rate'!$G$38</f>
        <v>1.7720532436368113</v>
      </c>
      <c r="R21" s="98">
        <v>0.38117647058823534</v>
      </c>
      <c r="S21" s="98">
        <f t="shared" si="1"/>
        <v>3.9720532436368114</v>
      </c>
      <c r="T21" s="98">
        <v>0.49411764705882349</v>
      </c>
    </row>
    <row r="22" spans="1:20" s="58" customFormat="1">
      <c r="C22" s="64"/>
      <c r="J22" s="107" t="s">
        <v>573</v>
      </c>
      <c r="K22" s="107">
        <v>18</v>
      </c>
      <c r="L22" s="108" t="s">
        <v>583</v>
      </c>
      <c r="M22" s="102"/>
      <c r="N22" s="102"/>
      <c r="O22" s="98"/>
      <c r="P22" s="98">
        <f>'[17]大陸machine rate'!$J$37</f>
        <v>0.28514851485148518</v>
      </c>
      <c r="Q22" s="98">
        <f>'[17]大陸machine rate'!$G$37</f>
        <v>1.7720532436368113</v>
      </c>
      <c r="R22" s="98">
        <v>0.38117647058823534</v>
      </c>
      <c r="S22" s="98">
        <f t="shared" si="1"/>
        <v>3.9720532436368114</v>
      </c>
      <c r="T22" s="98">
        <v>0.49411764705882349</v>
      </c>
    </row>
    <row r="23" spans="1:20" s="58" customFormat="1">
      <c r="C23" s="64"/>
      <c r="J23" s="107" t="s">
        <v>573</v>
      </c>
      <c r="K23" s="107">
        <v>19</v>
      </c>
      <c r="L23" s="108" t="s">
        <v>587</v>
      </c>
      <c r="M23" s="102"/>
      <c r="N23" s="102"/>
      <c r="O23" s="98"/>
      <c r="P23" s="98">
        <f>'[17]大陸machine rate'!$J$36</f>
        <v>0.31683168316831684</v>
      </c>
      <c r="Q23" s="98">
        <f>'[17]大陸machine rate'!$G$36</f>
        <v>1.9689480484853457</v>
      </c>
      <c r="R23" s="98">
        <v>0.67764705882352938</v>
      </c>
      <c r="S23" s="98">
        <f t="shared" si="1"/>
        <v>4.1689480484853458</v>
      </c>
      <c r="T23" s="98">
        <v>0.56470588235294117</v>
      </c>
    </row>
    <row r="24" spans="1:20" s="58" customFormat="1">
      <c r="C24" s="64"/>
      <c r="J24" s="107" t="s">
        <v>573</v>
      </c>
      <c r="K24" s="107">
        <v>20</v>
      </c>
      <c r="L24" s="108" t="s">
        <v>584</v>
      </c>
      <c r="M24" s="102"/>
      <c r="N24" s="102"/>
      <c r="O24" s="98"/>
      <c r="P24" s="98">
        <f>'[17]大陸machine rate'!$J$35</f>
        <v>0.3801980198019802</v>
      </c>
      <c r="Q24" s="98">
        <f>'[17]大陸machine rate'!$G$35</f>
        <v>2.3627376581824149</v>
      </c>
      <c r="R24" s="98">
        <v>0.8329411764705883</v>
      </c>
      <c r="S24" s="98">
        <f t="shared" si="1"/>
        <v>4.5627376581824155</v>
      </c>
      <c r="T24" s="98">
        <v>0.66352941176470592</v>
      </c>
    </row>
    <row r="25" spans="1:20" s="58" customFormat="1">
      <c r="C25" s="64"/>
      <c r="J25" s="107" t="s">
        <v>573</v>
      </c>
      <c r="K25" s="107">
        <v>21</v>
      </c>
      <c r="L25" s="108" t="s">
        <v>588</v>
      </c>
      <c r="M25" s="102"/>
      <c r="N25" s="102"/>
      <c r="O25" s="98"/>
      <c r="P25" s="98">
        <f>'[17]大陸machine rate'!$J$34</f>
        <v>0.41188118811881186</v>
      </c>
      <c r="Q25" s="98">
        <f>'[17]大陸machine rate'!$G$34</f>
        <v>2.5596324630309493</v>
      </c>
      <c r="R25" s="98">
        <v>0.88941176470588235</v>
      </c>
      <c r="S25" s="98">
        <f t="shared" si="1"/>
        <v>4.7596324630309494</v>
      </c>
      <c r="T25" s="98">
        <v>0.70588235294117652</v>
      </c>
    </row>
    <row r="26" spans="1:20" s="58" customFormat="1">
      <c r="C26" s="64"/>
      <c r="J26" s="107" t="s">
        <v>573</v>
      </c>
      <c r="K26" s="107">
        <v>22</v>
      </c>
      <c r="L26" s="109" t="s">
        <v>589</v>
      </c>
      <c r="M26" s="102"/>
      <c r="N26" s="102"/>
      <c r="O26" s="98"/>
      <c r="P26" s="98">
        <f>'[17]大陸machine rate'!$J$33</f>
        <v>0.44356435643564351</v>
      </c>
      <c r="Q26" s="98">
        <f>'[17]大陸machine rate'!$G$33</f>
        <v>2.7565272678794837</v>
      </c>
      <c r="R26" s="98"/>
      <c r="S26" s="98">
        <f>Q26+2.94</f>
        <v>5.6965272678794836</v>
      </c>
      <c r="T26" s="98"/>
    </row>
    <row r="27" spans="1:20" s="58" customFormat="1">
      <c r="C27" s="64"/>
      <c r="J27" s="107" t="s">
        <v>573</v>
      </c>
      <c r="K27" s="107">
        <v>23</v>
      </c>
      <c r="L27" s="109" t="s">
        <v>590</v>
      </c>
      <c r="M27" s="102"/>
      <c r="N27" s="102"/>
      <c r="O27" s="98"/>
      <c r="P27" s="98">
        <f>'[17]大陸machine rate'!$J$32</f>
        <v>0.47524752475247523</v>
      </c>
      <c r="Q27" s="98">
        <f>'[17]大陸machine rate'!$G$32</f>
        <v>2.9534220727280185</v>
      </c>
      <c r="R27" s="98"/>
      <c r="S27" s="98">
        <f t="shared" ref="S27:S35" si="2">Q27+2.94</f>
        <v>5.8934220727280184</v>
      </c>
      <c r="T27" s="98"/>
    </row>
    <row r="28" spans="1:20" s="58" customFormat="1">
      <c r="C28" s="64"/>
      <c r="J28" s="107" t="s">
        <v>573</v>
      </c>
      <c r="K28" s="107">
        <v>24</v>
      </c>
      <c r="L28" s="109" t="s">
        <v>591</v>
      </c>
      <c r="M28" s="102"/>
      <c r="N28" s="102"/>
      <c r="O28" s="98"/>
      <c r="P28" s="98">
        <f>'[17]大陸machine rate'!$J$31</f>
        <v>0.54653465346534646</v>
      </c>
      <c r="Q28" s="98">
        <f>'[17]大陸machine rate'!$G$31</f>
        <v>3.396435383637221</v>
      </c>
      <c r="R28" s="98"/>
      <c r="S28" s="98">
        <f t="shared" si="2"/>
        <v>6.3364353836372214</v>
      </c>
      <c r="T28" s="98"/>
    </row>
    <row r="29" spans="1:20" s="58" customFormat="1">
      <c r="C29" s="64"/>
      <c r="J29" s="107" t="s">
        <v>573</v>
      </c>
      <c r="K29" s="107">
        <v>25</v>
      </c>
      <c r="L29" s="109" t="s">
        <v>592</v>
      </c>
      <c r="M29" s="102"/>
      <c r="N29" s="102"/>
      <c r="O29" s="98"/>
      <c r="P29" s="98">
        <f>'[17]大陸machine rate'!$J$30</f>
        <v>0.57029702970297036</v>
      </c>
      <c r="Q29" s="98">
        <f>'[17]大陸machine rate'!$G$30</f>
        <v>3.5441064872736225</v>
      </c>
      <c r="R29" s="98"/>
      <c r="S29" s="98">
        <f t="shared" si="2"/>
        <v>6.4841064872736229</v>
      </c>
      <c r="T29" s="98"/>
    </row>
    <row r="30" spans="1:20" s="58" customFormat="1">
      <c r="C30" s="64"/>
      <c r="J30" s="107" t="s">
        <v>573</v>
      </c>
      <c r="K30" s="107">
        <v>26</v>
      </c>
      <c r="L30" s="109" t="s">
        <v>593</v>
      </c>
      <c r="M30" s="102"/>
      <c r="N30" s="102"/>
      <c r="O30" s="98"/>
      <c r="P30" s="98">
        <f>'[17]大陸machine rate'!$J$29</f>
        <v>0.63366336633663367</v>
      </c>
      <c r="Q30" s="98">
        <f>'[17]大陸machine rate'!$G$29</f>
        <v>3.9378960969706913</v>
      </c>
      <c r="R30" s="98"/>
      <c r="S30" s="98">
        <f t="shared" si="2"/>
        <v>6.8778960969706908</v>
      </c>
      <c r="T30" s="98"/>
    </row>
    <row r="31" spans="1:20" s="58" customFormat="1">
      <c r="C31" s="64"/>
      <c r="J31" s="107" t="s">
        <v>573</v>
      </c>
      <c r="K31" s="107">
        <v>27</v>
      </c>
      <c r="L31" s="109" t="s">
        <v>594</v>
      </c>
      <c r="M31" s="102"/>
      <c r="N31" s="102"/>
      <c r="O31" s="98"/>
      <c r="P31" s="98">
        <f>'[17]大陸machine rate'!$J$28</f>
        <v>0.68745874587458744</v>
      </c>
      <c r="Q31" s="98">
        <f>'[17]大陸machine rate'!$G$28</f>
        <v>4.272207067703099</v>
      </c>
      <c r="R31" s="98"/>
      <c r="S31" s="98">
        <f t="shared" si="2"/>
        <v>7.2122070677030994</v>
      </c>
      <c r="T31" s="98"/>
    </row>
    <row r="32" spans="1:20" s="58" customFormat="1">
      <c r="C32" s="64"/>
      <c r="J32" s="107" t="s">
        <v>573</v>
      </c>
      <c r="K32" s="107">
        <v>28</v>
      </c>
      <c r="L32" s="109" t="s">
        <v>595</v>
      </c>
      <c r="M32" s="71"/>
      <c r="N32" s="71"/>
      <c r="O32" s="98"/>
      <c r="P32" s="98">
        <f>'[17]大陸machine rate'!$J$27</f>
        <v>0.735973597359736</v>
      </c>
      <c r="Q32" s="98">
        <f>'[17]大陸machine rate'!$G$27</f>
        <v>4.5737022376274172</v>
      </c>
      <c r="R32" s="98"/>
      <c r="S32" s="98">
        <f t="shared" si="2"/>
        <v>7.5137022376274167</v>
      </c>
      <c r="T32" s="98"/>
    </row>
    <row r="33" spans="3:20" s="58" customFormat="1">
      <c r="C33" s="64"/>
      <c r="J33" s="107" t="s">
        <v>573</v>
      </c>
      <c r="K33" s="107">
        <v>29</v>
      </c>
      <c r="L33" s="109" t="s">
        <v>596</v>
      </c>
      <c r="M33" s="71"/>
      <c r="N33" s="71"/>
      <c r="O33" s="98"/>
      <c r="P33" s="98">
        <f>'[17]大陸machine rate'!$J$26</f>
        <v>0.86633663366336633</v>
      </c>
      <c r="Q33" s="98">
        <f>'[17]大陸machine rate'!$G$26</f>
        <v>5.3838423200771173</v>
      </c>
      <c r="R33" s="98"/>
      <c r="S33" s="98">
        <f t="shared" si="2"/>
        <v>8.3238423200771177</v>
      </c>
      <c r="T33" s="98"/>
    </row>
    <row r="34" spans="3:20" s="58" customFormat="1">
      <c r="C34" s="64"/>
      <c r="J34" s="107" t="s">
        <v>573</v>
      </c>
      <c r="K34" s="107">
        <v>30</v>
      </c>
      <c r="L34" s="109" t="s">
        <v>597</v>
      </c>
      <c r="M34" s="71"/>
      <c r="N34" s="71"/>
      <c r="O34" s="98"/>
      <c r="P34" s="98">
        <f>'[17]大陸machine rate'!$J$25</f>
        <v>0.91683168316831687</v>
      </c>
      <c r="Q34" s="98">
        <f>'[17]大陸machine rate'!$G$25</f>
        <v>5.6976434153044693</v>
      </c>
      <c r="R34" s="98"/>
      <c r="S34" s="98">
        <f t="shared" si="2"/>
        <v>8.6376434153044688</v>
      </c>
      <c r="T34" s="98"/>
    </row>
    <row r="35" spans="3:20" s="58" customFormat="1">
      <c r="C35" s="64"/>
      <c r="J35" s="107" t="s">
        <v>573</v>
      </c>
      <c r="K35" s="107">
        <v>31</v>
      </c>
      <c r="L35" s="109" t="s">
        <v>598</v>
      </c>
      <c r="M35" s="71"/>
      <c r="N35" s="71"/>
      <c r="O35" s="98"/>
      <c r="P35" s="98">
        <f>'[17]大陸machine rate'!$J$24</f>
        <v>0.97887788778877882</v>
      </c>
      <c r="Q35" s="98">
        <f>'[17]大陸machine rate'!$G$24</f>
        <v>6.0832290747995161</v>
      </c>
      <c r="R35" s="98"/>
      <c r="S35" s="98">
        <f t="shared" si="2"/>
        <v>9.0232290747995165</v>
      </c>
      <c r="T35" s="98"/>
    </row>
    <row r="38" spans="3:20">
      <c r="F38" s="97" t="s">
        <v>599</v>
      </c>
      <c r="G38" s="110" t="s">
        <v>600</v>
      </c>
      <c r="H38" s="110" t="s">
        <v>601</v>
      </c>
      <c r="O38" s="97" t="s">
        <v>599</v>
      </c>
      <c r="P38" s="110" t="s">
        <v>600</v>
      </c>
      <c r="Q38" s="110" t="s">
        <v>601</v>
      </c>
      <c r="R38" s="111"/>
    </row>
    <row r="39" spans="3:20">
      <c r="F39" s="97" t="s">
        <v>602</v>
      </c>
      <c r="G39" s="110" t="s">
        <v>603</v>
      </c>
      <c r="H39" s="110" t="s">
        <v>601</v>
      </c>
      <c r="O39" s="97" t="s">
        <v>602</v>
      </c>
      <c r="P39" s="110" t="s">
        <v>603</v>
      </c>
      <c r="Q39" s="110" t="s">
        <v>601</v>
      </c>
      <c r="R39" s="111"/>
    </row>
    <row r="40" spans="3:20">
      <c r="F40" s="97" t="s">
        <v>604</v>
      </c>
      <c r="G40" s="110" t="s">
        <v>605</v>
      </c>
      <c r="H40" s="110" t="s">
        <v>606</v>
      </c>
      <c r="O40" s="97" t="s">
        <v>604</v>
      </c>
      <c r="P40" s="110" t="s">
        <v>605</v>
      </c>
      <c r="Q40" s="110" t="s">
        <v>606</v>
      </c>
      <c r="R40" s="11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N52"/>
  <sheetViews>
    <sheetView workbookViewId="0">
      <selection activeCell="A20" sqref="A20"/>
    </sheetView>
  </sheetViews>
  <sheetFormatPr defaultRowHeight="16.5"/>
  <cols>
    <col min="1" max="1" width="20.375" bestFit="1" customWidth="1"/>
    <col min="2" max="2" width="8.5" customWidth="1"/>
    <col min="3" max="3" width="19.375" bestFit="1" customWidth="1"/>
    <col min="4" max="4" width="20.5" bestFit="1" customWidth="1"/>
    <col min="11" max="11" width="9.5" bestFit="1" customWidth="1"/>
    <col min="14" max="14" width="11.625" bestFit="1" customWidth="1"/>
  </cols>
  <sheetData>
    <row r="1" spans="1:4" ht="25.5">
      <c r="A1" s="906" t="s">
        <v>363</v>
      </c>
      <c r="B1" s="906" t="s">
        <v>617</v>
      </c>
      <c r="C1" s="906" t="s">
        <v>491</v>
      </c>
      <c r="D1" s="906" t="s">
        <v>362</v>
      </c>
    </row>
    <row r="2" spans="1:4">
      <c r="A2" t="s">
        <v>229</v>
      </c>
      <c r="B2" s="16">
        <v>2.75</v>
      </c>
      <c r="C2" t="s">
        <v>261</v>
      </c>
    </row>
    <row r="3" spans="1:4">
      <c r="A3" t="s">
        <v>88</v>
      </c>
      <c r="B3" s="16">
        <v>2.75</v>
      </c>
      <c r="C3" t="s">
        <v>243</v>
      </c>
    </row>
    <row r="4" spans="1:4">
      <c r="A4" s="15" t="s">
        <v>320</v>
      </c>
      <c r="B4" s="16">
        <v>7.93</v>
      </c>
      <c r="C4" t="s">
        <v>302</v>
      </c>
      <c r="D4" s="15"/>
    </row>
    <row r="5" spans="1:4">
      <c r="A5" s="15" t="s">
        <v>356</v>
      </c>
      <c r="B5" s="16">
        <v>7.93</v>
      </c>
      <c r="C5" t="s">
        <v>246</v>
      </c>
      <c r="D5" s="15"/>
    </row>
    <row r="6" spans="1:4">
      <c r="A6" s="15" t="s">
        <v>321</v>
      </c>
      <c r="B6" s="16">
        <v>7.93</v>
      </c>
      <c r="C6" t="s">
        <v>248</v>
      </c>
      <c r="D6" s="15"/>
    </row>
    <row r="7" spans="1:4">
      <c r="A7" s="15" t="s">
        <v>322</v>
      </c>
      <c r="B7" s="16">
        <v>7.93</v>
      </c>
      <c r="C7" t="s">
        <v>247</v>
      </c>
      <c r="D7" s="15"/>
    </row>
    <row r="8" spans="1:4">
      <c r="A8" s="15" t="s">
        <v>323</v>
      </c>
      <c r="B8" s="16">
        <v>7.85</v>
      </c>
      <c r="C8" t="s">
        <v>249</v>
      </c>
      <c r="D8" s="15"/>
    </row>
    <row r="9" spans="1:4">
      <c r="A9" s="15" t="s">
        <v>324</v>
      </c>
      <c r="B9" s="16">
        <v>7.85</v>
      </c>
      <c r="C9" t="s">
        <v>244</v>
      </c>
      <c r="D9" s="15"/>
    </row>
    <row r="10" spans="1:4">
      <c r="A10" s="15" t="s">
        <v>359</v>
      </c>
      <c r="B10" s="16">
        <v>7.85</v>
      </c>
      <c r="C10" t="s">
        <v>245</v>
      </c>
      <c r="D10" s="15"/>
    </row>
    <row r="11" spans="1:4">
      <c r="A11" s="15" t="s">
        <v>360</v>
      </c>
      <c r="B11" s="16">
        <v>7.85</v>
      </c>
      <c r="C11" t="s">
        <v>250</v>
      </c>
      <c r="D11" s="15"/>
    </row>
    <row r="12" spans="1:4">
      <c r="A12" s="15" t="s">
        <v>361</v>
      </c>
      <c r="B12" s="16">
        <v>7.85</v>
      </c>
      <c r="C12" t="s">
        <v>251</v>
      </c>
      <c r="D12" s="15"/>
    </row>
    <row r="13" spans="1:4">
      <c r="A13" s="15" t="s">
        <v>448</v>
      </c>
      <c r="B13" s="16">
        <v>8.9</v>
      </c>
      <c r="C13" t="s">
        <v>253</v>
      </c>
      <c r="D13" s="15"/>
    </row>
    <row r="14" spans="1:4">
      <c r="A14" s="907" t="s">
        <v>3718</v>
      </c>
      <c r="B14" s="16">
        <v>7.85</v>
      </c>
      <c r="C14" t="s">
        <v>252</v>
      </c>
      <c r="D14" s="15"/>
    </row>
    <row r="15" spans="1:4">
      <c r="A15" s="908" t="s">
        <v>3719</v>
      </c>
      <c r="B15" s="16">
        <v>7.85</v>
      </c>
      <c r="C15" t="s">
        <v>254</v>
      </c>
    </row>
    <row r="16" spans="1:4">
      <c r="A16" s="20" t="s">
        <v>449</v>
      </c>
      <c r="B16" s="16">
        <v>7.93</v>
      </c>
      <c r="C16" t="s">
        <v>259</v>
      </c>
    </row>
    <row r="17" spans="1:14">
      <c r="A17" s="15" t="s">
        <v>325</v>
      </c>
      <c r="B17" s="16">
        <v>8.9</v>
      </c>
      <c r="C17" t="s">
        <v>255</v>
      </c>
      <c r="M17" s="909"/>
    </row>
    <row r="18" spans="1:14">
      <c r="A18" t="s">
        <v>358</v>
      </c>
      <c r="B18" s="16">
        <v>8.9</v>
      </c>
      <c r="C18" t="s">
        <v>260</v>
      </c>
    </row>
    <row r="19" spans="1:14">
      <c r="A19" s="15" t="s">
        <v>441</v>
      </c>
      <c r="B19" s="16">
        <v>8.9</v>
      </c>
      <c r="C19" t="s">
        <v>256</v>
      </c>
    </row>
    <row r="20" spans="1:14">
      <c r="A20" s="15"/>
      <c r="B20" s="16"/>
      <c r="C20" t="s">
        <v>4218</v>
      </c>
    </row>
    <row r="21" spans="1:14">
      <c r="A21" s="22" t="s">
        <v>487</v>
      </c>
      <c r="B21" s="16">
        <v>8.8000000000000007</v>
      </c>
      <c r="C21" t="s">
        <v>257</v>
      </c>
      <c r="N21" s="910"/>
    </row>
    <row r="22" spans="1:14">
      <c r="A22" s="22" t="s">
        <v>488</v>
      </c>
      <c r="B22" s="16">
        <v>2.75</v>
      </c>
      <c r="C22" t="s">
        <v>258</v>
      </c>
    </row>
    <row r="23" spans="1:14">
      <c r="A23" s="22" t="s">
        <v>400</v>
      </c>
      <c r="B23" s="16">
        <v>2.75</v>
      </c>
      <c r="C23" s="16"/>
    </row>
    <row r="24" spans="1:14">
      <c r="A24" s="22" t="s">
        <v>489</v>
      </c>
      <c r="B24" s="16">
        <v>7.85</v>
      </c>
      <c r="C24" s="16"/>
    </row>
    <row r="25" spans="1:14">
      <c r="A25" s="23" t="s">
        <v>490</v>
      </c>
      <c r="B25" s="16">
        <v>8.8000000000000007</v>
      </c>
      <c r="C25" s="16"/>
    </row>
    <row r="26" spans="1:14">
      <c r="A26" s="911" t="s">
        <v>3720</v>
      </c>
      <c r="B26" s="912">
        <v>2.82</v>
      </c>
      <c r="C26" s="16"/>
    </row>
    <row r="27" spans="1:14">
      <c r="C27" s="16"/>
    </row>
    <row r="28" spans="1:14">
      <c r="C28" s="16"/>
    </row>
    <row r="29" spans="1:14">
      <c r="C29" s="16"/>
    </row>
    <row r="30" spans="1:14">
      <c r="A30" s="22"/>
      <c r="B30" s="913"/>
      <c r="C30" s="16"/>
    </row>
    <row r="31" spans="1:14">
      <c r="A31" s="24"/>
      <c r="B31" s="913"/>
      <c r="C31" s="16"/>
    </row>
    <row r="32" spans="1:14">
      <c r="A32" s="22"/>
      <c r="B32" s="913"/>
      <c r="C32" s="16"/>
    </row>
    <row r="33" spans="1:3">
      <c r="A33" s="22"/>
      <c r="B33" s="22"/>
      <c r="C33" s="16"/>
    </row>
    <row r="34" spans="1:3">
      <c r="C34" s="16"/>
    </row>
    <row r="35" spans="1:3">
      <c r="C35" s="16"/>
    </row>
    <row r="36" spans="1:3">
      <c r="C36" s="16"/>
    </row>
    <row r="37" spans="1:3">
      <c r="C37" s="16"/>
    </row>
    <row r="38" spans="1:3">
      <c r="C38" s="16"/>
    </row>
    <row r="39" spans="1:3">
      <c r="C39" s="16"/>
    </row>
    <row r="41" spans="1:3">
      <c r="C41" s="913"/>
    </row>
    <row r="42" spans="1:3">
      <c r="C42" s="913"/>
    </row>
    <row r="43" spans="1:3">
      <c r="C43" s="913"/>
    </row>
    <row r="44" spans="1:3">
      <c r="C44" s="913"/>
    </row>
    <row r="45" spans="1:3">
      <c r="C45" s="913"/>
    </row>
    <row r="46" spans="1:3">
      <c r="C46" s="913"/>
    </row>
    <row r="47" spans="1:3">
      <c r="C47" s="913"/>
    </row>
    <row r="48" spans="1:3">
      <c r="C48" s="913"/>
    </row>
    <row r="49" spans="3:3">
      <c r="C49" s="913"/>
    </row>
    <row r="50" spans="3:3">
      <c r="C50" s="913"/>
    </row>
    <row r="51" spans="3:3">
      <c r="C51" s="913"/>
    </row>
    <row r="52" spans="3:3">
      <c r="C52" s="22"/>
    </row>
  </sheetData>
  <phoneticPr fontId="2" type="noConversion"/>
  <pageMargins left="0.7" right="0.7" top="0.75" bottom="0.75" header="0.3" footer="0.3"/>
  <drawing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BQ59"/>
  <sheetViews>
    <sheetView zoomScale="70" zoomScaleNormal="70" workbookViewId="0">
      <selection activeCell="G20" sqref="G20:H23"/>
    </sheetView>
  </sheetViews>
  <sheetFormatPr defaultRowHeight="16.5"/>
  <cols>
    <col min="1" max="1" width="16.25" bestFit="1" customWidth="1"/>
    <col min="2" max="2" width="18.25" customWidth="1"/>
    <col min="3" max="3" width="14.375" customWidth="1"/>
    <col min="4" max="4" width="28.375" customWidth="1"/>
    <col min="5" max="6" width="18.625" customWidth="1"/>
    <col min="7" max="7" width="15.875" customWidth="1"/>
    <col min="8" max="8" width="16.375" customWidth="1"/>
    <col min="9" max="9" width="15.75" customWidth="1"/>
    <col min="10" max="10" width="13" customWidth="1"/>
    <col min="11" max="12" width="10.5" bestFit="1" customWidth="1"/>
    <col min="15" max="16" width="10.75" bestFit="1" customWidth="1"/>
    <col min="17" max="17" width="12" customWidth="1"/>
    <col min="18" max="20" width="9.5" customWidth="1"/>
    <col min="21" max="21" width="11.875" customWidth="1"/>
    <col min="22" max="22" width="8.875" customWidth="1"/>
    <col min="23" max="23" width="9.125" customWidth="1"/>
    <col min="24" max="25" width="12.5" customWidth="1"/>
    <col min="26" max="26" width="13.5" customWidth="1"/>
    <col min="27" max="27" width="10.5" customWidth="1"/>
    <col min="28" max="29" width="11.5" customWidth="1"/>
    <col min="30" max="31" width="12.125" customWidth="1"/>
    <col min="32" max="32" width="11.125" bestFit="1" customWidth="1"/>
    <col min="33" max="33" width="10.75" bestFit="1" customWidth="1"/>
    <col min="40" max="43" width="10.75" bestFit="1" customWidth="1"/>
  </cols>
  <sheetData>
    <row r="1" spans="1:69" s="5" customFormat="1" ht="19.899999999999999" customHeight="1">
      <c r="A1" s="38" t="s">
        <v>165</v>
      </c>
      <c r="B1" s="35" t="s">
        <v>532</v>
      </c>
      <c r="C1" s="36"/>
      <c r="D1" s="1878" t="s">
        <v>533</v>
      </c>
      <c r="E1" s="1878"/>
      <c r="F1" s="1878"/>
      <c r="G1" s="1878"/>
      <c r="H1" s="1878"/>
      <c r="I1" s="1878"/>
      <c r="J1" s="1878"/>
      <c r="L1" s="36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2"/>
      <c r="BG1" s="2"/>
      <c r="BH1" s="2"/>
      <c r="BI1" s="2"/>
      <c r="BJ1" s="2"/>
      <c r="BK1" s="2"/>
      <c r="BL1" s="2"/>
      <c r="BM1" s="2"/>
      <c r="BN1" s="3"/>
      <c r="BO1" s="3"/>
      <c r="BP1" s="4"/>
    </row>
    <row r="2" spans="1:69" s="5" customFormat="1" ht="13.9" customHeight="1">
      <c r="A2" s="38" t="s">
        <v>167</v>
      </c>
      <c r="B2" s="35" t="s">
        <v>528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2"/>
      <c r="BG2" s="2"/>
      <c r="BH2" s="2"/>
      <c r="BI2" s="2"/>
      <c r="BJ2" s="2"/>
      <c r="BK2" s="2"/>
      <c r="BL2" s="2"/>
      <c r="BM2" s="2"/>
      <c r="BN2" s="3"/>
      <c r="BO2" s="3"/>
      <c r="BP2" s="4"/>
    </row>
    <row r="3" spans="1:69" s="5" customFormat="1" ht="13.9" customHeight="1">
      <c r="A3" s="38" t="s">
        <v>534</v>
      </c>
      <c r="B3" s="35" t="s">
        <v>430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6"/>
      <c r="N3" s="6"/>
      <c r="O3" s="6"/>
      <c r="P3" s="6"/>
      <c r="Q3" s="6"/>
      <c r="R3" s="6"/>
      <c r="S3" s="6"/>
      <c r="T3" s="6"/>
      <c r="U3" s="6"/>
      <c r="V3" s="7"/>
      <c r="W3" s="7"/>
      <c r="X3" s="7"/>
      <c r="Y3" s="7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2"/>
      <c r="BG3" s="2"/>
      <c r="BH3" s="2"/>
      <c r="BI3" s="2"/>
      <c r="BJ3" s="2"/>
      <c r="BK3" s="2"/>
      <c r="BL3" s="2"/>
      <c r="BM3" s="2"/>
      <c r="BN3" s="3"/>
      <c r="BO3" s="3"/>
      <c r="BP3" s="4"/>
    </row>
    <row r="4" spans="1:69" s="5" customFormat="1" ht="13.9" customHeight="1">
      <c r="A4" s="39" t="s">
        <v>168</v>
      </c>
      <c r="B4" s="35" t="s">
        <v>535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6"/>
      <c r="N4" s="6"/>
      <c r="O4" s="6"/>
      <c r="P4" s="6"/>
      <c r="Q4" s="6"/>
      <c r="R4" s="6"/>
      <c r="S4" s="6"/>
      <c r="T4" s="6"/>
      <c r="U4" s="6"/>
      <c r="V4" s="7"/>
      <c r="W4" s="7"/>
      <c r="X4" s="7"/>
      <c r="Y4" s="7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2"/>
      <c r="BG4" s="2"/>
      <c r="BH4" s="2"/>
      <c r="BI4" s="2"/>
      <c r="BJ4" s="2"/>
      <c r="BK4" s="2"/>
      <c r="BL4" s="2"/>
      <c r="BM4" s="2"/>
      <c r="BN4" s="3"/>
      <c r="BO4" s="3"/>
      <c r="BP4" s="4"/>
    </row>
    <row r="5" spans="1:69" s="5" customFormat="1" ht="13.9" customHeight="1">
      <c r="A5" s="39" t="s">
        <v>169</v>
      </c>
      <c r="B5" s="46" t="s">
        <v>493</v>
      </c>
      <c r="C5" s="36"/>
      <c r="E5" s="11"/>
      <c r="F5" s="7" t="s">
        <v>559</v>
      </c>
      <c r="G5" s="36"/>
      <c r="H5" s="36"/>
      <c r="I5" s="36"/>
      <c r="J5" s="36"/>
      <c r="K5" s="36"/>
      <c r="L5" s="36"/>
      <c r="M5" s="6"/>
      <c r="N5" s="6"/>
      <c r="O5" s="6"/>
      <c r="P5" s="6"/>
      <c r="Q5" s="6"/>
      <c r="T5" s="7"/>
      <c r="U5" s="6"/>
      <c r="V5" s="7"/>
      <c r="W5" s="7"/>
      <c r="X5" s="7"/>
      <c r="Y5" s="7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2"/>
      <c r="BG5" s="2"/>
      <c r="BH5" s="2"/>
      <c r="BI5" s="2"/>
      <c r="BJ5" s="2"/>
      <c r="BK5" s="2"/>
      <c r="BL5" s="2"/>
      <c r="BM5" s="2"/>
      <c r="BN5" s="3"/>
      <c r="BO5" s="3"/>
      <c r="BP5" s="4"/>
    </row>
    <row r="6" spans="1:69" s="5" customFormat="1" ht="13.9" customHeight="1">
      <c r="A6" s="39" t="s">
        <v>2</v>
      </c>
      <c r="B6" s="33">
        <v>43297</v>
      </c>
      <c r="C6" s="36"/>
      <c r="E6" s="8"/>
      <c r="F6" s="7" t="s">
        <v>536</v>
      </c>
      <c r="G6" s="36"/>
      <c r="H6" s="36"/>
      <c r="I6" s="36"/>
      <c r="J6" s="36"/>
      <c r="K6" s="36"/>
      <c r="L6" s="36"/>
      <c r="M6" s="6"/>
      <c r="N6" s="6"/>
      <c r="O6" s="6"/>
      <c r="P6" s="6"/>
      <c r="Q6" s="6"/>
      <c r="T6" s="7"/>
      <c r="U6" s="6"/>
      <c r="V6" s="7"/>
      <c r="W6" s="7"/>
      <c r="X6" s="7"/>
      <c r="Y6" s="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2"/>
      <c r="BG6" s="2"/>
      <c r="BH6" s="2"/>
      <c r="BI6" s="2"/>
      <c r="BJ6" s="2"/>
      <c r="BK6" s="2"/>
      <c r="BL6" s="2"/>
      <c r="BM6" s="2"/>
      <c r="BN6" s="3"/>
      <c r="BO6" s="3"/>
      <c r="BP6" s="4"/>
    </row>
    <row r="7" spans="1:69" s="5" customFormat="1" ht="13.9" customHeight="1">
      <c r="A7" s="39" t="s">
        <v>262</v>
      </c>
      <c r="B7" s="35" t="s">
        <v>537</v>
      </c>
      <c r="C7" s="36"/>
      <c r="E7" s="13"/>
      <c r="F7" s="7" t="s">
        <v>538</v>
      </c>
      <c r="G7" s="36"/>
      <c r="H7" s="36"/>
      <c r="I7" s="36"/>
      <c r="J7" s="36"/>
      <c r="K7" s="36"/>
      <c r="L7" s="36"/>
      <c r="M7" s="6"/>
      <c r="N7" s="6"/>
      <c r="O7" s="6"/>
      <c r="P7" s="6"/>
      <c r="Q7" s="6"/>
      <c r="T7" s="7"/>
      <c r="U7" s="6"/>
      <c r="V7" s="7"/>
      <c r="W7" s="7"/>
      <c r="X7" s="7"/>
      <c r="Y7" s="7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2"/>
      <c r="BG7" s="2"/>
      <c r="BH7" s="2"/>
      <c r="BI7" s="2"/>
      <c r="BJ7" s="2"/>
      <c r="BK7" s="2"/>
      <c r="BL7" s="2"/>
      <c r="BM7" s="2"/>
      <c r="BN7" s="3"/>
      <c r="BO7" s="3"/>
      <c r="BP7" s="4"/>
    </row>
    <row r="8" spans="1:69" s="5" customFormat="1" ht="13.9" customHeight="1">
      <c r="A8" s="39" t="s">
        <v>539</v>
      </c>
      <c r="B8" s="35" t="s">
        <v>530</v>
      </c>
      <c r="C8" s="36"/>
      <c r="E8" s="47"/>
      <c r="F8" s="7" t="s">
        <v>558</v>
      </c>
      <c r="G8" s="36"/>
      <c r="H8" s="36"/>
      <c r="I8" s="36"/>
      <c r="J8" s="36"/>
      <c r="K8" s="36"/>
      <c r="L8" s="36"/>
      <c r="M8" s="6"/>
      <c r="N8" s="6"/>
      <c r="O8" s="6"/>
      <c r="P8" s="6"/>
      <c r="Q8" s="6"/>
      <c r="T8" s="6"/>
      <c r="U8" s="6"/>
      <c r="V8" s="7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2"/>
      <c r="BG8" s="2"/>
      <c r="BH8" s="2"/>
      <c r="BI8" s="2"/>
      <c r="BJ8" s="2"/>
      <c r="BK8" s="2"/>
      <c r="BL8" s="2"/>
      <c r="BM8" s="2"/>
      <c r="BN8" s="3"/>
      <c r="BO8" s="3"/>
      <c r="BP8" s="4"/>
    </row>
    <row r="9" spans="1:69" s="5" customFormat="1" ht="13.9" customHeight="1">
      <c r="A9" s="40" t="s">
        <v>170</v>
      </c>
      <c r="B9" s="36" t="s">
        <v>486</v>
      </c>
      <c r="C9" s="36"/>
      <c r="E9" s="48"/>
      <c r="F9" s="7" t="s">
        <v>560</v>
      </c>
      <c r="G9" s="36"/>
      <c r="H9" s="36"/>
      <c r="I9" s="36"/>
      <c r="J9" s="36"/>
      <c r="K9" s="36"/>
      <c r="L9" s="36"/>
      <c r="M9" s="6"/>
      <c r="N9" s="6"/>
      <c r="O9" s="6"/>
      <c r="P9" s="6"/>
      <c r="Q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2"/>
      <c r="BG9" s="2"/>
      <c r="BH9" s="2"/>
      <c r="BI9" s="2"/>
      <c r="BJ9" s="2"/>
      <c r="BK9" s="2"/>
      <c r="BL9" s="2"/>
      <c r="BM9" s="2"/>
      <c r="BN9" s="3"/>
      <c r="BO9" s="3"/>
      <c r="BP9" s="4"/>
    </row>
    <row r="10" spans="1:69" s="5" customFormat="1" ht="13.9" customHeight="1">
      <c r="A10" s="40" t="s">
        <v>527</v>
      </c>
      <c r="B10" s="37" t="s">
        <v>316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2"/>
      <c r="BG10" s="2"/>
      <c r="BH10" s="2"/>
      <c r="BI10" s="2"/>
      <c r="BJ10" s="2"/>
      <c r="BK10" s="2"/>
      <c r="BL10" s="2"/>
      <c r="BM10" s="2"/>
      <c r="BN10" s="3"/>
      <c r="BO10" s="3"/>
      <c r="BP10" s="4"/>
    </row>
    <row r="11" spans="1:69" s="5" customFormat="1" ht="13.9" customHeight="1">
      <c r="A11" s="41" t="s">
        <v>540</v>
      </c>
      <c r="B11" s="36" t="s">
        <v>131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2"/>
      <c r="BG11" s="2"/>
      <c r="BH11" s="2"/>
      <c r="BI11" s="2"/>
      <c r="BJ11" s="2"/>
      <c r="BK11" s="2"/>
      <c r="BL11" s="2"/>
      <c r="BM11" s="2"/>
      <c r="BN11" s="3"/>
      <c r="BO11" s="3"/>
      <c r="BP11" s="4"/>
    </row>
    <row r="12" spans="1:69" s="5" customFormat="1" ht="13.9" customHeight="1">
      <c r="A12" s="41" t="s">
        <v>541</v>
      </c>
      <c r="B12" s="36" t="s">
        <v>131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2"/>
      <c r="BG12" s="2"/>
      <c r="BH12" s="2"/>
      <c r="BI12" s="2"/>
      <c r="BJ12" s="2"/>
      <c r="BK12" s="2"/>
      <c r="BL12" s="2"/>
      <c r="BM12" s="2"/>
      <c r="BN12" s="3"/>
      <c r="BO12" s="3"/>
      <c r="BP12" s="4"/>
    </row>
    <row r="13" spans="1:69" s="5" customFormat="1" ht="13.9" customHeight="1">
      <c r="A13" s="1879" t="s">
        <v>542</v>
      </c>
      <c r="B13" s="1879"/>
      <c r="C13" s="1879"/>
      <c r="D13" s="1879"/>
      <c r="E13" s="1879"/>
      <c r="F13" s="1879"/>
      <c r="G13" s="1880"/>
      <c r="H13" s="1880"/>
      <c r="I13" s="1880"/>
      <c r="J13" s="1880"/>
      <c r="K13" s="1880"/>
      <c r="L13" s="1880"/>
      <c r="M13" s="1881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2"/>
      <c r="BH13" s="2"/>
      <c r="BI13" s="2"/>
      <c r="BJ13" s="2"/>
      <c r="BK13" s="2"/>
      <c r="BL13" s="2"/>
      <c r="BM13" s="2"/>
      <c r="BN13" s="2"/>
      <c r="BO13" s="3"/>
      <c r="BP13" s="3"/>
      <c r="BQ13" s="4"/>
    </row>
    <row r="14" spans="1:69" s="17" customFormat="1" ht="37.9" customHeight="1">
      <c r="A14" s="1882" t="s">
        <v>543</v>
      </c>
      <c r="B14" s="1883" t="s">
        <v>866</v>
      </c>
      <c r="C14" s="1883" t="s">
        <v>315</v>
      </c>
      <c r="D14" s="1882" t="s">
        <v>317</v>
      </c>
      <c r="E14" s="1885" t="s">
        <v>544</v>
      </c>
      <c r="F14" s="1888" t="s">
        <v>526</v>
      </c>
      <c r="G14" s="1883" t="s">
        <v>861</v>
      </c>
      <c r="H14" s="1883" t="s">
        <v>862</v>
      </c>
      <c r="I14" s="1887" t="s">
        <v>870</v>
      </c>
      <c r="J14" s="1887" t="s">
        <v>379</v>
      </c>
      <c r="K14" s="1887" t="s">
        <v>319</v>
      </c>
      <c r="L14" s="1893" t="s">
        <v>329</v>
      </c>
      <c r="M14" s="1894"/>
      <c r="N14" s="1894"/>
      <c r="O14" s="1888" t="s">
        <v>545</v>
      </c>
      <c r="P14" s="1876" t="s">
        <v>865</v>
      </c>
      <c r="Q14" s="1876" t="s">
        <v>525</v>
      </c>
      <c r="R14" s="1890" t="s">
        <v>874</v>
      </c>
      <c r="S14" s="1891"/>
      <c r="T14" s="1892"/>
      <c r="U14" s="1895" t="s">
        <v>887</v>
      </c>
      <c r="V14" s="1843" t="s">
        <v>546</v>
      </c>
      <c r="W14" s="1843" t="s">
        <v>875</v>
      </c>
      <c r="X14" s="1843" t="s">
        <v>547</v>
      </c>
      <c r="Y14" s="1843" t="s">
        <v>521</v>
      </c>
      <c r="Z14" s="1845" t="s">
        <v>522</v>
      </c>
      <c r="AA14" s="1845" t="s">
        <v>548</v>
      </c>
      <c r="AB14" s="1847" t="s">
        <v>549</v>
      </c>
      <c r="AC14" s="1847" t="s">
        <v>550</v>
      </c>
      <c r="AD14" s="1843" t="s">
        <v>523</v>
      </c>
      <c r="AE14" s="1842" t="s">
        <v>551</v>
      </c>
    </row>
    <row r="15" spans="1:69" s="17" customFormat="1" ht="21.75" customHeight="1">
      <c r="A15" s="1882"/>
      <c r="B15" s="1884"/>
      <c r="C15" s="1884"/>
      <c r="D15" s="1882"/>
      <c r="E15" s="1886"/>
      <c r="F15" s="1889"/>
      <c r="G15" s="1884"/>
      <c r="H15" s="1884"/>
      <c r="I15" s="1887"/>
      <c r="J15" s="1887"/>
      <c r="K15" s="1887"/>
      <c r="L15" s="28" t="s">
        <v>552</v>
      </c>
      <c r="M15" s="29" t="s">
        <v>553</v>
      </c>
      <c r="N15" s="42" t="s">
        <v>554</v>
      </c>
      <c r="O15" s="1889"/>
      <c r="P15" s="1877"/>
      <c r="Q15" s="1877"/>
      <c r="R15" s="50" t="s">
        <v>176</v>
      </c>
      <c r="S15" s="50" t="s">
        <v>177</v>
      </c>
      <c r="T15" s="49" t="s">
        <v>555</v>
      </c>
      <c r="U15" s="1896"/>
      <c r="V15" s="1843"/>
      <c r="W15" s="1843"/>
      <c r="X15" s="1844"/>
      <c r="Y15" s="1844"/>
      <c r="Z15" s="1846"/>
      <c r="AA15" s="1846"/>
      <c r="AB15" s="1848"/>
      <c r="AC15" s="1848"/>
      <c r="AD15" s="1843"/>
      <c r="AE15" s="1842"/>
    </row>
    <row r="16" spans="1:69" s="14" customFormat="1" ht="25.9" customHeight="1">
      <c r="A16" s="1864" t="s">
        <v>556</v>
      </c>
      <c r="B16" s="1870" t="str">
        <f>'原始 ME Input BOM '!J20</f>
        <v>Bucky N5 15 LCD Cover inner frame</v>
      </c>
      <c r="C16" s="1870" t="str">
        <f>'原始 ME Input BOM '!AH20</f>
        <v xml:space="preserve">442.0F802.0002 </v>
      </c>
      <c r="D16" s="1873"/>
      <c r="E16" s="1873" t="s">
        <v>508</v>
      </c>
      <c r="F16" s="1870" t="s">
        <v>868</v>
      </c>
      <c r="G16" s="1870" t="str">
        <f>'原始 ME Input BOM '!S20</f>
        <v>MEP_TMB1615</v>
      </c>
      <c r="H16" s="1870" t="str">
        <f>'原始 ME Input BOM '!R20</f>
        <v>PC_ABS_15percent_Talc</v>
      </c>
      <c r="I16" s="1870" t="s">
        <v>409</v>
      </c>
      <c r="J16" s="1870"/>
      <c r="K16" s="1864">
        <f>'原始 ME Input BOM '!AA20</f>
        <v>1</v>
      </c>
      <c r="L16" s="1864">
        <f>'原始 ME Input BOM '!T20</f>
        <v>356.9</v>
      </c>
      <c r="M16" s="1864">
        <f>'原始 ME Input BOM '!U20</f>
        <v>242.89</v>
      </c>
      <c r="N16" s="1864">
        <f>'原始 ME Input BOM '!V20</f>
        <v>7.3</v>
      </c>
      <c r="O16" s="1864" t="e">
        <f>'原始 ME Input BOM '!#REF!</f>
        <v>#REF!</v>
      </c>
      <c r="P16" s="1864">
        <v>40</v>
      </c>
      <c r="Q16" s="1867" t="s">
        <v>871</v>
      </c>
      <c r="R16" s="1852" t="s">
        <v>885</v>
      </c>
      <c r="S16" s="1853"/>
      <c r="T16" s="1854"/>
      <c r="U16" s="1838" t="str">
        <f>IF(AND((R17+S17)/2=0,T17=0),"N/A",IF(AND((R17+S17)/2&lt;360,T17&lt;350),"80T",IF(AND((R17+S17)/2&lt;450,T17&lt;450),"160T",IF(AND((R17+S17)/2&lt;510,T17&lt;550),"210T",IF(AND((R17+S17)/2&lt;610,T17&lt;550),"250T",IF(AND((R17+S17)/2&lt;700,T17&lt;700),"350T",IF(AND((R17+S17)/2&lt;780,T17&lt;820),"450T",IF(AND((R17+S17)/2&lt;850,T17&lt;850),"550T",IF(AND((R17+S17)/2&lt;920,T17&lt;920),"650T",IF(AND((R17+S17)/2&lt;1100,T17&lt;1100),"850T",IF(AND((R17+S17)/2&lt;1260,T17&lt;1320),"1200T",IF(AND((R17+S17)/2&lt;1380,T17&lt;1450),"1400T",IF(AND((R17+S17)/2&lt;1580,T17&lt;1550),"1680T",IF(AND((R17+S17)/2&lt;1780,T17&lt;1650),"2200T"))))))))))))))</f>
        <v>450T</v>
      </c>
      <c r="V16" s="1858">
        <v>1</v>
      </c>
      <c r="W16" s="1861">
        <v>32</v>
      </c>
      <c r="X16" s="1849"/>
      <c r="Y16" s="1849"/>
      <c r="Z16" s="1849"/>
      <c r="AA16" s="1849" t="s">
        <v>884</v>
      </c>
      <c r="AB16" s="1829"/>
      <c r="AC16" s="1829"/>
      <c r="AD16" s="1832" t="s">
        <v>557</v>
      </c>
      <c r="AE16" s="1835"/>
    </row>
    <row r="17" spans="1:31" s="14" customFormat="1" ht="25.9" customHeight="1">
      <c r="A17" s="1865"/>
      <c r="B17" s="1871"/>
      <c r="C17" s="1871"/>
      <c r="D17" s="1874"/>
      <c r="E17" s="1874"/>
      <c r="F17" s="1871"/>
      <c r="G17" s="1871"/>
      <c r="H17" s="1871"/>
      <c r="I17" s="1871"/>
      <c r="J17" s="1871"/>
      <c r="K17" s="1865"/>
      <c r="L17" s="1865"/>
      <c r="M17" s="1865"/>
      <c r="N17" s="1865"/>
      <c r="O17" s="1865"/>
      <c r="P17" s="1865"/>
      <c r="Q17" s="1868"/>
      <c r="R17" s="18">
        <v>760</v>
      </c>
      <c r="S17" s="18">
        <v>660</v>
      </c>
      <c r="T17" s="18">
        <v>770</v>
      </c>
      <c r="U17" s="1839"/>
      <c r="V17" s="1859"/>
      <c r="W17" s="1862"/>
      <c r="X17" s="1850"/>
      <c r="Y17" s="1850"/>
      <c r="Z17" s="1850"/>
      <c r="AA17" s="1850"/>
      <c r="AB17" s="1830"/>
      <c r="AC17" s="1830"/>
      <c r="AD17" s="1833"/>
      <c r="AE17" s="1836"/>
    </row>
    <row r="18" spans="1:31" s="14" customFormat="1" ht="25.9" customHeight="1">
      <c r="A18" s="1865"/>
      <c r="B18" s="1871"/>
      <c r="C18" s="1871"/>
      <c r="D18" s="1874"/>
      <c r="E18" s="1874"/>
      <c r="F18" s="1871"/>
      <c r="G18" s="1871"/>
      <c r="H18" s="1871"/>
      <c r="I18" s="1871"/>
      <c r="J18" s="1871"/>
      <c r="K18" s="1865"/>
      <c r="L18" s="1865"/>
      <c r="M18" s="1865"/>
      <c r="N18" s="1865"/>
      <c r="O18" s="1865"/>
      <c r="P18" s="1865"/>
      <c r="Q18" s="1868"/>
      <c r="R18" s="1855" t="s">
        <v>886</v>
      </c>
      <c r="S18" s="1856"/>
      <c r="T18" s="1857"/>
      <c r="U18" s="1840" t="str">
        <f>IF(AND(R19=0,S19=0,T19=0),"N/A",IF(AND(R19&lt;460,S19&lt;460,T19&lt;445),"160T",IF(AND(R19&lt;510,S19&lt;510,T19&lt;495),"210T",IF(AND(R19&lt;560,S19&lt;560,T19&lt;540),"250T",IF(AND(R19&lt;610,S19&lt;610,T19&lt;590),"300T",IF(AND(R19&lt;655,S19&lt;655,T19&lt;635),"350T",IF(AND(R19&lt;705,S19&lt;705,T19&lt;680),"400T",IF(AND(R19&lt;780,S19&lt;780,T19&lt;800),"450T",IF(AND(R19&lt;880,S19&lt;880,T19&lt;950),"600T",IF(AND(R19&lt;1005,S19&lt;1005,T19&lt;1000),"800T",IF(AND(R19&lt;1120,S19&lt;1120,T19&lt;1100),"1060T",)))))))))))</f>
        <v>N/A</v>
      </c>
      <c r="V18" s="1859"/>
      <c r="W18" s="1862"/>
      <c r="X18" s="1850"/>
      <c r="Y18" s="1850"/>
      <c r="Z18" s="1850"/>
      <c r="AA18" s="1850"/>
      <c r="AB18" s="1830"/>
      <c r="AC18" s="1830"/>
      <c r="AD18" s="1833"/>
      <c r="AE18" s="1836"/>
    </row>
    <row r="19" spans="1:31" s="14" customFormat="1" ht="25.9" customHeight="1">
      <c r="A19" s="1866"/>
      <c r="B19" s="1872"/>
      <c r="C19" s="1872"/>
      <c r="D19" s="1875"/>
      <c r="E19" s="1875"/>
      <c r="F19" s="1872"/>
      <c r="G19" s="1872"/>
      <c r="H19" s="1872"/>
      <c r="I19" s="1872"/>
      <c r="J19" s="1872"/>
      <c r="K19" s="1866"/>
      <c r="L19" s="1866"/>
      <c r="M19" s="1866"/>
      <c r="N19" s="1866"/>
      <c r="O19" s="1866"/>
      <c r="P19" s="1866"/>
      <c r="Q19" s="1869"/>
      <c r="R19" s="18"/>
      <c r="S19" s="18"/>
      <c r="T19" s="18"/>
      <c r="U19" s="1841"/>
      <c r="V19" s="1860"/>
      <c r="W19" s="1863"/>
      <c r="X19" s="1851"/>
      <c r="Y19" s="1851"/>
      <c r="Z19" s="1851"/>
      <c r="AA19" s="1851"/>
      <c r="AB19" s="1831"/>
      <c r="AC19" s="1831"/>
      <c r="AD19" s="1834"/>
      <c r="AE19" s="1837"/>
    </row>
    <row r="20" spans="1:31" s="14" customFormat="1" ht="25.9" customHeight="1">
      <c r="A20" s="1864" t="s">
        <v>890</v>
      </c>
      <c r="B20" s="1870" t="str">
        <f>'原始 ME Input BOM '!J20</f>
        <v>Bucky N5 15 LCD Cover inner frame</v>
      </c>
      <c r="C20" s="1870" t="str">
        <f>'原始 ME Input BOM '!AH24</f>
        <v>434.0F808.0001</v>
      </c>
      <c r="D20" s="1873"/>
      <c r="E20" s="1873" t="s">
        <v>499</v>
      </c>
      <c r="F20" s="1870" t="s">
        <v>869</v>
      </c>
      <c r="G20" s="1870" t="str">
        <f>'原始 ME Input BOM '!S20</f>
        <v>MEP_TMB1615</v>
      </c>
      <c r="H20" s="1870" t="str">
        <f>'原始 ME Input BOM '!R20</f>
        <v>PC_ABS_15percent_Talc</v>
      </c>
      <c r="I20" s="1870" t="s">
        <v>888</v>
      </c>
      <c r="J20" s="1870"/>
      <c r="K20" s="1864">
        <f>'原始 ME Input BOM '!AA20</f>
        <v>1</v>
      </c>
      <c r="L20" s="1864">
        <f>'原始 ME Input BOM '!T20</f>
        <v>356.9</v>
      </c>
      <c r="M20" s="1864">
        <f>'原始 ME Input BOM '!U20</f>
        <v>242.89</v>
      </c>
      <c r="N20" s="1864">
        <f>'原始 ME Input BOM '!V20</f>
        <v>7.3</v>
      </c>
      <c r="O20" s="1864" t="e">
        <f>'原始 ME Input BOM '!#REF!</f>
        <v>#REF!</v>
      </c>
      <c r="P20" s="1864">
        <v>40</v>
      </c>
      <c r="Q20" s="1867" t="s">
        <v>867</v>
      </c>
      <c r="R20" s="1852" t="s">
        <v>885</v>
      </c>
      <c r="S20" s="1853"/>
      <c r="T20" s="1854"/>
      <c r="U20" s="1838" t="str">
        <f>IF(AND((R21+S21)/2=0,T21=0),"N/A",IF(AND((R21+S21)/2&lt;360,T21&lt;350),"80T",IF(AND((R21+S21)/2&lt;450,T21&lt;450),"160T",IF(AND((R21+S21)/2&lt;510,T21&lt;550),"210T",IF(AND((R21+S21)/2&lt;610,T21&lt;550),"250T",IF(AND((R21+S21)/2&lt;700,T21&lt;700),"350T",IF(AND((R21+S21)/2&lt;780,T21&lt;820),"450T",IF(AND((R21+S21)/2&lt;850,T21&lt;850),"550T",IF(AND((R21+S21)/2&lt;920,T21&lt;920),"650T",IF(AND((R21+S21)/2&lt;1100,T21&lt;1100),"850T",IF(AND((R21+S21)/2&lt;1260,T21&lt;1320),"1200T",IF(AND((R21+S21)/2&lt;1380,T21&lt;1450),"1400T",IF(AND((R21+S21)/2&lt;1580,T21&lt;1550),"1680T",IF(AND((R21+S21)/2&lt;1780,T21&lt;1650),"2200T"))))))))))))))</f>
        <v>N/A</v>
      </c>
      <c r="V20" s="1858" t="s">
        <v>889</v>
      </c>
      <c r="W20" s="1861">
        <v>45</v>
      </c>
      <c r="X20" s="1849"/>
      <c r="Y20" s="1849"/>
      <c r="Z20" s="1849"/>
      <c r="AA20" s="1849" t="s">
        <v>891</v>
      </c>
      <c r="AB20" s="1829"/>
      <c r="AC20" s="1829"/>
      <c r="AD20" s="1832" t="s">
        <v>557</v>
      </c>
      <c r="AE20" s="1835"/>
    </row>
    <row r="21" spans="1:31" s="14" customFormat="1" ht="25.9" customHeight="1">
      <c r="A21" s="1865"/>
      <c r="B21" s="1871"/>
      <c r="C21" s="1871"/>
      <c r="D21" s="1874"/>
      <c r="E21" s="1874"/>
      <c r="F21" s="1871"/>
      <c r="G21" s="1871"/>
      <c r="H21" s="1871"/>
      <c r="I21" s="1871"/>
      <c r="J21" s="1871"/>
      <c r="K21" s="1865"/>
      <c r="L21" s="1865"/>
      <c r="M21" s="1865"/>
      <c r="N21" s="1865"/>
      <c r="O21" s="1865"/>
      <c r="P21" s="1865"/>
      <c r="Q21" s="1868"/>
      <c r="R21" s="18"/>
      <c r="S21" s="18"/>
      <c r="T21" s="18"/>
      <c r="U21" s="1839"/>
      <c r="V21" s="1859"/>
      <c r="W21" s="1862"/>
      <c r="X21" s="1850"/>
      <c r="Y21" s="1850"/>
      <c r="Z21" s="1850"/>
      <c r="AA21" s="1850"/>
      <c r="AB21" s="1830"/>
      <c r="AC21" s="1830"/>
      <c r="AD21" s="1833"/>
      <c r="AE21" s="1836"/>
    </row>
    <row r="22" spans="1:31" s="14" customFormat="1" ht="25.9" customHeight="1">
      <c r="A22" s="1865"/>
      <c r="B22" s="1871"/>
      <c r="C22" s="1871"/>
      <c r="D22" s="1874"/>
      <c r="E22" s="1874"/>
      <c r="F22" s="1871"/>
      <c r="G22" s="1871"/>
      <c r="H22" s="1871"/>
      <c r="I22" s="1871"/>
      <c r="J22" s="1871"/>
      <c r="K22" s="1865"/>
      <c r="L22" s="1865"/>
      <c r="M22" s="1865"/>
      <c r="N22" s="1865"/>
      <c r="O22" s="1865"/>
      <c r="P22" s="1865"/>
      <c r="Q22" s="1868"/>
      <c r="R22" s="1855" t="s">
        <v>886</v>
      </c>
      <c r="S22" s="1856"/>
      <c r="T22" s="1857"/>
      <c r="U22" s="1840" t="str">
        <f>IF(AND(R23=0,S23=0,T23=0),"N/A",IF(AND(R23&lt;460,S23&lt;460,T23&lt;445),"160T",IF(AND(R23&lt;510,S23&lt;510,T23&lt;495),"210T",IF(AND(R23&lt;560,S23&lt;560,T23&lt;540),"250T",IF(AND(R23&lt;610,S23&lt;610,T23&lt;590),"300T",IF(AND(R23&lt;655,S23&lt;655,T23&lt;635),"350T",IF(AND(R23&lt;705,S23&lt;705,T23&lt;680),"400T",IF(AND(R23&lt;780,S23&lt;780,T23&lt;800),"450T",IF(AND(R23&lt;880,S23&lt;880,T23&lt;950),"600T",IF(AND(R23&lt;1005,S23&lt;1005,T23&lt;1000),"800T",IF(AND(R23&lt;1120,S23&lt;1120,T23&lt;1100),"1060T",)))))))))))</f>
        <v>800T</v>
      </c>
      <c r="V22" s="1859"/>
      <c r="W22" s="1862"/>
      <c r="X22" s="1850"/>
      <c r="Y22" s="1850"/>
      <c r="Z22" s="1850"/>
      <c r="AA22" s="1850"/>
      <c r="AB22" s="1830"/>
      <c r="AC22" s="1830"/>
      <c r="AD22" s="1833"/>
      <c r="AE22" s="1836"/>
    </row>
    <row r="23" spans="1:31" s="14" customFormat="1" ht="25.9" customHeight="1">
      <c r="A23" s="1866"/>
      <c r="B23" s="1872"/>
      <c r="C23" s="1872"/>
      <c r="D23" s="1875"/>
      <c r="E23" s="1875"/>
      <c r="F23" s="1872"/>
      <c r="G23" s="1872"/>
      <c r="H23" s="1872"/>
      <c r="I23" s="1872"/>
      <c r="J23" s="1872"/>
      <c r="K23" s="1866"/>
      <c r="L23" s="1866"/>
      <c r="M23" s="1866"/>
      <c r="N23" s="1866"/>
      <c r="O23" s="1866"/>
      <c r="P23" s="1866"/>
      <c r="Q23" s="1869"/>
      <c r="R23" s="18">
        <v>760</v>
      </c>
      <c r="S23" s="18">
        <v>980</v>
      </c>
      <c r="T23" s="18">
        <v>660</v>
      </c>
      <c r="U23" s="1841"/>
      <c r="V23" s="1860"/>
      <c r="W23" s="1863"/>
      <c r="X23" s="1851"/>
      <c r="Y23" s="1851"/>
      <c r="Z23" s="1851"/>
      <c r="AA23" s="1851"/>
      <c r="AB23" s="1831"/>
      <c r="AC23" s="1831"/>
      <c r="AD23" s="1834"/>
      <c r="AE23" s="1837"/>
    </row>
    <row r="24" spans="1:31" s="14" customFormat="1" ht="25.9" customHeight="1">
      <c r="A24" s="1864" t="s">
        <v>890</v>
      </c>
      <c r="B24" s="1870" t="str">
        <f>'原始 ME Input BOM '!J21</f>
        <v>Bucky N5 15 LCD Cover cap-Silver</v>
      </c>
      <c r="C24" s="1870" t="str">
        <f>'原始 ME Input BOM '!AH21</f>
        <v>442.0F801.0002</v>
      </c>
      <c r="D24" s="1873"/>
      <c r="E24" s="1873" t="s">
        <v>873</v>
      </c>
      <c r="F24" s="1870" t="s">
        <v>868</v>
      </c>
      <c r="G24" s="1870" t="str">
        <f>'原始 ME Input BOM '!S21</f>
        <v>MEP_TMB1615</v>
      </c>
      <c r="H24" s="1870" t="str">
        <f>'原始 ME Input BOM '!R21</f>
        <v>PC_ABS_15percent_Talc</v>
      </c>
      <c r="I24" s="1870" t="s">
        <v>409</v>
      </c>
      <c r="J24" s="1870"/>
      <c r="K24" s="1864">
        <f>'原始 ME Input BOM '!AA21</f>
        <v>0.8</v>
      </c>
      <c r="L24" s="1864">
        <f>'原始 ME Input BOM '!T21</f>
        <v>273</v>
      </c>
      <c r="M24" s="1864">
        <f>'原始 ME Input BOM '!U21</f>
        <v>12.51</v>
      </c>
      <c r="N24" s="1864">
        <f>'原始 ME Input BOM '!V21</f>
        <v>9</v>
      </c>
      <c r="O24" s="1864" t="e">
        <f>'原始 ME Input BOM '!#REF!</f>
        <v>#REF!</v>
      </c>
      <c r="P24" s="1864">
        <v>40</v>
      </c>
      <c r="Q24" s="1867" t="s">
        <v>872</v>
      </c>
      <c r="R24" s="1852" t="s">
        <v>885</v>
      </c>
      <c r="S24" s="1853"/>
      <c r="T24" s="1854"/>
      <c r="U24" s="1838" t="str">
        <f>IF(AND((R25+S25)/2=0,T25=0),"N/A",IF(AND((R25+S25)/2&lt;360,T25&lt;350),"80T",IF(AND((R25+S25)/2&lt;450,T25&lt;450),"160T",IF(AND((R25+S25)/2&lt;510,T25&lt;550),"210T",IF(AND((R25+S25)/2&lt;610,T25&lt;550),"250T",IF(AND((R25+S25)/2&lt;700,T25&lt;700),"350T",IF(AND((R25+S25)/2&lt;780,T25&lt;820),"450T",IF(AND((R25+S25)/2&lt;850,T25&lt;850),"550T",IF(AND((R25+S25)/2&lt;920,T25&lt;920),"650T",IF(AND((R25+S25)/2&lt;1100,T25&lt;1100),"850T",IF(AND((R25+S25)/2&lt;1260,T25&lt;1320),"1200T",IF(AND((R25+S25)/2&lt;1380,T25&lt;1450),"1400T",IF(AND((R25+S25)/2&lt;1580,T25&lt;1550),"1680T",IF(AND((R25+S25)/2&lt;1780,T25&lt;1650),"2200T"))))))))))))))</f>
        <v>160T</v>
      </c>
      <c r="V24" s="1858">
        <v>2</v>
      </c>
      <c r="W24" s="1861">
        <v>25</v>
      </c>
      <c r="X24" s="1849"/>
      <c r="Y24" s="1849"/>
      <c r="Z24" s="1849"/>
      <c r="AA24" s="1849" t="s">
        <v>884</v>
      </c>
      <c r="AB24" s="1829"/>
      <c r="AC24" s="1829"/>
      <c r="AD24" s="1832" t="s">
        <v>557</v>
      </c>
      <c r="AE24" s="1835"/>
    </row>
    <row r="25" spans="1:31" s="14" customFormat="1" ht="25.9" customHeight="1">
      <c r="A25" s="1865"/>
      <c r="B25" s="1871"/>
      <c r="C25" s="1871"/>
      <c r="D25" s="1874"/>
      <c r="E25" s="1874"/>
      <c r="F25" s="1871"/>
      <c r="G25" s="1871"/>
      <c r="H25" s="1871"/>
      <c r="I25" s="1871"/>
      <c r="J25" s="1871"/>
      <c r="K25" s="1865"/>
      <c r="L25" s="1865"/>
      <c r="M25" s="1865"/>
      <c r="N25" s="1865"/>
      <c r="O25" s="1865"/>
      <c r="P25" s="1865"/>
      <c r="Q25" s="1868"/>
      <c r="R25" s="18">
        <v>430</v>
      </c>
      <c r="S25" s="18">
        <v>220</v>
      </c>
      <c r="T25" s="18">
        <v>410</v>
      </c>
      <c r="U25" s="1839"/>
      <c r="V25" s="1859"/>
      <c r="W25" s="1862"/>
      <c r="X25" s="1850"/>
      <c r="Y25" s="1850"/>
      <c r="Z25" s="1850"/>
      <c r="AA25" s="1850"/>
      <c r="AB25" s="1830"/>
      <c r="AC25" s="1830"/>
      <c r="AD25" s="1833"/>
      <c r="AE25" s="1836"/>
    </row>
    <row r="26" spans="1:31" s="14" customFormat="1" ht="25.9" customHeight="1">
      <c r="A26" s="1865"/>
      <c r="B26" s="1871"/>
      <c r="C26" s="1871"/>
      <c r="D26" s="1874"/>
      <c r="E26" s="1874"/>
      <c r="F26" s="1871"/>
      <c r="G26" s="1871"/>
      <c r="H26" s="1871"/>
      <c r="I26" s="1871"/>
      <c r="J26" s="1871"/>
      <c r="K26" s="1865"/>
      <c r="L26" s="1865"/>
      <c r="M26" s="1865"/>
      <c r="N26" s="1865"/>
      <c r="O26" s="1865"/>
      <c r="P26" s="1865"/>
      <c r="Q26" s="1868"/>
      <c r="R26" s="1855" t="s">
        <v>886</v>
      </c>
      <c r="S26" s="1856"/>
      <c r="T26" s="1857"/>
      <c r="U26" s="1840" t="str">
        <f>IF(AND(R27=0,S27=0,T27=0),"N/A",IF(AND(R27&lt;460,S27&lt;460,T27&lt;445),"160T",IF(AND(R27&lt;510,S27&lt;510,T27&lt;495),"210T",IF(AND(R27&lt;560,S27&lt;560,T27&lt;540),"250T",IF(AND(R27&lt;610,S27&lt;610,T27&lt;590),"300T",IF(AND(R27&lt;655,S27&lt;655,T27&lt;635),"350T",IF(AND(R27&lt;705,S27&lt;705,T27&lt;680),"400T",IF(AND(R27&lt;780,S27&lt;780,T27&lt;800),"450T",IF(AND(R27&lt;880,S27&lt;880,T27&lt;950),"600T",IF(AND(R27&lt;1005,S27&lt;1005,T27&lt;1000),"800T",IF(AND(R27&lt;1120,S27&lt;1120,T27&lt;1100),"1060T",)))))))))))</f>
        <v>N/A</v>
      </c>
      <c r="V26" s="1859"/>
      <c r="W26" s="1862"/>
      <c r="X26" s="1850"/>
      <c r="Y26" s="1850"/>
      <c r="Z26" s="1850"/>
      <c r="AA26" s="1850"/>
      <c r="AB26" s="1830"/>
      <c r="AC26" s="1830"/>
      <c r="AD26" s="1833"/>
      <c r="AE26" s="1836"/>
    </row>
    <row r="27" spans="1:31" s="14" customFormat="1" ht="25.9" customHeight="1">
      <c r="A27" s="1866"/>
      <c r="B27" s="1872"/>
      <c r="C27" s="1872"/>
      <c r="D27" s="1875"/>
      <c r="E27" s="1875"/>
      <c r="F27" s="1872"/>
      <c r="G27" s="1872"/>
      <c r="H27" s="1872"/>
      <c r="I27" s="1872"/>
      <c r="J27" s="1872"/>
      <c r="K27" s="1866"/>
      <c r="L27" s="1866"/>
      <c r="M27" s="1866"/>
      <c r="N27" s="1866"/>
      <c r="O27" s="1866"/>
      <c r="P27" s="1866"/>
      <c r="Q27" s="1869"/>
      <c r="R27" s="18"/>
      <c r="S27" s="18"/>
      <c r="T27" s="18"/>
      <c r="U27" s="1841"/>
      <c r="V27" s="1860"/>
      <c r="W27" s="1863"/>
      <c r="X27" s="1851"/>
      <c r="Y27" s="1851"/>
      <c r="Z27" s="1851"/>
      <c r="AA27" s="1851"/>
      <c r="AB27" s="1831"/>
      <c r="AC27" s="1831"/>
      <c r="AD27" s="1834"/>
      <c r="AE27" s="1837"/>
    </row>
    <row r="28" spans="1:31">
      <c r="H28" s="26"/>
      <c r="I28" s="26"/>
      <c r="R28" s="10"/>
      <c r="S28" s="30"/>
      <c r="T28" s="31"/>
      <c r="V28" s="31"/>
      <c r="W28" s="30"/>
      <c r="X28" s="19"/>
      <c r="Y28" s="19"/>
    </row>
    <row r="29" spans="1:31" ht="17.25">
      <c r="D29">
        <v>78</v>
      </c>
      <c r="H29" s="27"/>
      <c r="I29" s="27"/>
      <c r="Q29" s="12"/>
      <c r="R29" s="44"/>
      <c r="S29" s="25"/>
      <c r="T29" s="44"/>
      <c r="U29" s="43"/>
      <c r="V29" s="31"/>
      <c r="W29" s="19"/>
      <c r="X29" s="19"/>
      <c r="Y29" s="19"/>
    </row>
    <row r="30" spans="1:31" ht="17.25">
      <c r="R30" s="44"/>
      <c r="S30" s="45"/>
      <c r="T30" s="44"/>
      <c r="U30" s="34"/>
      <c r="V30" s="31"/>
    </row>
    <row r="31" spans="1:31">
      <c r="R31" s="10"/>
      <c r="S31" s="10"/>
      <c r="T31" s="10"/>
      <c r="U31" s="10"/>
      <c r="V31" s="21"/>
    </row>
    <row r="32" spans="1:31">
      <c r="T32" s="21"/>
      <c r="V32" s="21"/>
    </row>
    <row r="33" spans="19:23">
      <c r="T33" s="21"/>
      <c r="V33" s="21"/>
    </row>
    <row r="34" spans="19:23">
      <c r="V34" s="21"/>
    </row>
    <row r="38" spans="19:23">
      <c r="T38" s="21"/>
      <c r="V38" s="21"/>
    </row>
    <row r="39" spans="19:23">
      <c r="T39" s="21"/>
      <c r="V39" s="21"/>
    </row>
    <row r="40" spans="19:23">
      <c r="T40" s="21"/>
      <c r="V40" s="21"/>
    </row>
    <row r="41" spans="19:23">
      <c r="V41" s="21"/>
    </row>
    <row r="45" spans="19:23">
      <c r="S45" s="32"/>
      <c r="W45" s="32"/>
    </row>
    <row r="52" spans="19:23">
      <c r="S52" s="30"/>
      <c r="W52" s="30"/>
    </row>
    <row r="59" spans="19:23">
      <c r="S59" s="32"/>
      <c r="W59" s="32"/>
    </row>
  </sheetData>
  <mergeCells count="122">
    <mergeCell ref="R14:T14"/>
    <mergeCell ref="J14:J15"/>
    <mergeCell ref="K14:K15"/>
    <mergeCell ref="L14:N14"/>
    <mergeCell ref="O14:O15"/>
    <mergeCell ref="R16:T16"/>
    <mergeCell ref="R18:T18"/>
    <mergeCell ref="V16:V19"/>
    <mergeCell ref="W16:W19"/>
    <mergeCell ref="U14:U15"/>
    <mergeCell ref="U16:U17"/>
    <mergeCell ref="U18:U19"/>
    <mergeCell ref="N16:N19"/>
    <mergeCell ref="O16:O19"/>
    <mergeCell ref="P16:P19"/>
    <mergeCell ref="Q16:Q19"/>
    <mergeCell ref="A16:A19"/>
    <mergeCell ref="B16:B19"/>
    <mergeCell ref="C16:C19"/>
    <mergeCell ref="D16:D19"/>
    <mergeCell ref="E16:E19"/>
    <mergeCell ref="F16:F19"/>
    <mergeCell ref="G16:G19"/>
    <mergeCell ref="H16:H19"/>
    <mergeCell ref="AC16:AC19"/>
    <mergeCell ref="X16:X19"/>
    <mergeCell ref="D1:J1"/>
    <mergeCell ref="A13:M13"/>
    <mergeCell ref="A14:A15"/>
    <mergeCell ref="B14:B15"/>
    <mergeCell ref="C14:C15"/>
    <mergeCell ref="D14:D15"/>
    <mergeCell ref="E14:E15"/>
    <mergeCell ref="G14:G15"/>
    <mergeCell ref="H14:H15"/>
    <mergeCell ref="I14:I15"/>
    <mergeCell ref="F14:F15"/>
    <mergeCell ref="N20:N23"/>
    <mergeCell ref="O20:O23"/>
    <mergeCell ref="P20:P23"/>
    <mergeCell ref="Q20:Q23"/>
    <mergeCell ref="P14:P15"/>
    <mergeCell ref="Q14:Q15"/>
    <mergeCell ref="A20:A23"/>
    <mergeCell ref="B20:B23"/>
    <mergeCell ref="C20:C23"/>
    <mergeCell ref="D20:D23"/>
    <mergeCell ref="E20:E23"/>
    <mergeCell ref="F20:F23"/>
    <mergeCell ref="G20:G23"/>
    <mergeCell ref="H20:H23"/>
    <mergeCell ref="I20:I23"/>
    <mergeCell ref="J20:J23"/>
    <mergeCell ref="K20:K23"/>
    <mergeCell ref="L20:L23"/>
    <mergeCell ref="M20:M23"/>
    <mergeCell ref="I16:I19"/>
    <mergeCell ref="J16:J19"/>
    <mergeCell ref="K16:K19"/>
    <mergeCell ref="L16:L19"/>
    <mergeCell ref="M16:M19"/>
    <mergeCell ref="F24:F27"/>
    <mergeCell ref="G24:G27"/>
    <mergeCell ref="H24:H27"/>
    <mergeCell ref="I24:I27"/>
    <mergeCell ref="J24:J27"/>
    <mergeCell ref="A24:A27"/>
    <mergeCell ref="B24:B27"/>
    <mergeCell ref="C24:C27"/>
    <mergeCell ref="D24:D27"/>
    <mergeCell ref="E24:E27"/>
    <mergeCell ref="P24:P27"/>
    <mergeCell ref="Q24:Q27"/>
    <mergeCell ref="V24:V27"/>
    <mergeCell ref="W24:W27"/>
    <mergeCell ref="R24:T24"/>
    <mergeCell ref="R26:T26"/>
    <mergeCell ref="K24:K27"/>
    <mergeCell ref="L24:L27"/>
    <mergeCell ref="M24:M27"/>
    <mergeCell ref="N24:N27"/>
    <mergeCell ref="O24:O27"/>
    <mergeCell ref="R20:T20"/>
    <mergeCell ref="R22:T22"/>
    <mergeCell ref="X24:X27"/>
    <mergeCell ref="Y24:Y27"/>
    <mergeCell ref="Z24:Z27"/>
    <mergeCell ref="AA24:AA27"/>
    <mergeCell ref="AB24:AB27"/>
    <mergeCell ref="AA20:AA23"/>
    <mergeCell ref="AB20:AB23"/>
    <mergeCell ref="V20:V23"/>
    <mergeCell ref="W20:W23"/>
    <mergeCell ref="X20:X23"/>
    <mergeCell ref="Y20:Y23"/>
    <mergeCell ref="Z20:Z23"/>
    <mergeCell ref="U20:U21"/>
    <mergeCell ref="U22:U23"/>
    <mergeCell ref="AC24:AC27"/>
    <mergeCell ref="AD24:AD27"/>
    <mergeCell ref="AE24:AE27"/>
    <mergeCell ref="U24:U25"/>
    <mergeCell ref="U26:U27"/>
    <mergeCell ref="AC20:AC23"/>
    <mergeCell ref="AD20:AD23"/>
    <mergeCell ref="AE20:AE23"/>
    <mergeCell ref="AE14:AE15"/>
    <mergeCell ref="V14:V15"/>
    <mergeCell ref="W14:W15"/>
    <mergeCell ref="X14:X15"/>
    <mergeCell ref="Y14:Y15"/>
    <mergeCell ref="Z14:Z15"/>
    <mergeCell ref="AA14:AA15"/>
    <mergeCell ref="AB14:AB15"/>
    <mergeCell ref="AC14:AC15"/>
    <mergeCell ref="AD14:AD15"/>
    <mergeCell ref="AD16:AD19"/>
    <mergeCell ref="AE16:AE19"/>
    <mergeCell ref="Y16:Y19"/>
    <mergeCell ref="Z16:Z19"/>
    <mergeCell ref="AA16:AA19"/>
    <mergeCell ref="AB16:AB19"/>
  </mergeCells>
  <phoneticPr fontId="2" type="noConversion"/>
  <dataValidations count="6">
    <dataValidation type="list" allowBlank="1" showInputMessage="1" showErrorMessage="1" sqref="F16 F20 F24">
      <formula1>"NORMAL, IMR, DOUBLE_INJECTION, RHCM, HIGH_GLOSS, SPECIAL_TEXTURE, PAINTING"</formula1>
    </dataValidation>
    <dataValidation type="list" allowBlank="1" showInputMessage="1" showErrorMessage="1" sqref="Q16 Q20 Q24">
      <formula1>"熱膠道正灌開放式, 熱膠道正灌針筏式, 熱膠道倒灌開放式, 熱膠道倒灌針筏式, IMR_倒灌開放式, IMR_倒灌針筏式, RHCM, 兩板模, 三板模, 雙射模, 壓鑄模, Rubber"</formula1>
    </dataValidation>
    <dataValidation type="list" allowBlank="1" showInputMessage="1" showErrorMessage="1" sqref="I16 I20 I24">
      <formula1>INDIRECT(F16)</formula1>
    </dataValidation>
    <dataValidation type="list" allowBlank="1" showInputMessage="1" showErrorMessage="1" sqref="AA16:AA27">
      <formula1>"保稅, 非保稅"</formula1>
    </dataValidation>
    <dataValidation type="list" allowBlank="1" showInputMessage="1" showErrorMessage="1" sqref="E20">
      <formula1>$G$2:$G$13</formula1>
    </dataValidation>
    <dataValidation type="list" allowBlank="1" showInputMessage="1" showErrorMessage="1" sqref="E24">
      <formula1>$G$2:$G$13</formula1>
    </dataValidation>
  </dataValidations>
  <pageMargins left="0.7" right="0.7" top="0.75" bottom="0.75" header="0.3" footer="0.3"/>
  <pageSetup paperSize="9" orientation="portrait" r:id="rId1"/>
  <ignoredErrors>
    <ignoredError sqref="U18 U22 U20 U24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'Material Housing'!$F$2:$F$13</xm:f>
          </x14:formula1>
          <xm:sqref>E16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05"/>
  <sheetViews>
    <sheetView showGridLines="0" zoomScale="60" zoomScaleNormal="60" workbookViewId="0">
      <pane ySplit="2" topLeftCell="A3" activePane="bottomLeft" state="frozen"/>
      <selection activeCell="D1" sqref="D1"/>
      <selection pane="bottomLeft" activeCell="B3" sqref="B3"/>
    </sheetView>
  </sheetViews>
  <sheetFormatPr defaultColWidth="8.875" defaultRowHeight="17.25"/>
  <cols>
    <col min="1" max="1" width="24.125" style="926" bestFit="1" customWidth="1"/>
    <col min="2" max="2" width="29.625" style="928" bestFit="1" customWidth="1"/>
    <col min="3" max="3" width="5" style="926" customWidth="1"/>
    <col min="4" max="4" width="8.875" style="931"/>
    <col min="5" max="5" width="62.625" style="931" hidden="1" customWidth="1"/>
    <col min="6" max="6" width="28.75" style="928" bestFit="1" customWidth="1"/>
    <col min="7" max="7" width="27.5" style="932" bestFit="1" customWidth="1"/>
    <col min="8" max="8" width="17.125" style="931" bestFit="1" customWidth="1"/>
    <col min="9" max="9" width="13.5" style="931" customWidth="1"/>
    <col min="10" max="11" width="11.25" style="931" customWidth="1"/>
    <col min="12" max="12" width="12.5" style="931" customWidth="1"/>
    <col min="13" max="15" width="11.625" style="931" customWidth="1"/>
    <col min="16" max="16" width="11.25" style="931" customWidth="1"/>
    <col min="17" max="17" width="14" style="931" customWidth="1"/>
    <col min="18" max="18" width="14.5" style="931" customWidth="1"/>
    <col min="19" max="16384" width="8.875" style="926"/>
  </cols>
  <sheetData>
    <row r="1" spans="1:18" s="917" customFormat="1">
      <c r="A1" s="916" t="s">
        <v>1671</v>
      </c>
      <c r="B1" s="916"/>
      <c r="D1" s="918"/>
      <c r="E1" s="919"/>
      <c r="F1" s="916"/>
      <c r="G1" s="920" t="s">
        <v>1497</v>
      </c>
      <c r="H1" s="918">
        <v>6.8</v>
      </c>
      <c r="I1" s="918"/>
      <c r="J1" s="918"/>
      <c r="K1" s="918"/>
      <c r="L1" s="918"/>
      <c r="M1" s="918"/>
      <c r="N1" s="918"/>
      <c r="O1" s="918"/>
      <c r="P1" s="918"/>
      <c r="Q1" s="918"/>
      <c r="R1" s="918"/>
    </row>
    <row r="2" spans="1:18" ht="54">
      <c r="A2" s="921" t="s">
        <v>307</v>
      </c>
      <c r="B2" s="922" t="s">
        <v>1498</v>
      </c>
      <c r="C2" s="919"/>
      <c r="D2" s="921" t="s">
        <v>1499</v>
      </c>
      <c r="E2" s="921" t="s">
        <v>1500</v>
      </c>
      <c r="F2" s="922" t="s">
        <v>1414</v>
      </c>
      <c r="G2" s="923" t="s">
        <v>307</v>
      </c>
      <c r="H2" s="924" t="s">
        <v>1505</v>
      </c>
      <c r="I2" s="925" t="s">
        <v>1532</v>
      </c>
      <c r="J2" s="925" t="s">
        <v>3398</v>
      </c>
      <c r="K2" s="925" t="s">
        <v>3399</v>
      </c>
      <c r="L2" s="925" t="s">
        <v>1501</v>
      </c>
      <c r="M2" s="925" t="s">
        <v>1502</v>
      </c>
      <c r="N2" s="925" t="s">
        <v>1503</v>
      </c>
      <c r="O2" s="925" t="s">
        <v>1504</v>
      </c>
      <c r="P2" s="925" t="s">
        <v>3321</v>
      </c>
      <c r="Q2" s="925" t="s">
        <v>3396</v>
      </c>
      <c r="R2" s="925" t="s">
        <v>3397</v>
      </c>
    </row>
    <row r="3" spans="1:18">
      <c r="A3" s="914">
        <v>1</v>
      </c>
      <c r="B3" s="915" t="str">
        <f>D3&amp;$A$2</f>
        <v>T0.05Mylar</v>
      </c>
      <c r="C3" s="916"/>
      <c r="D3" s="914" t="s">
        <v>1506</v>
      </c>
      <c r="E3" s="915" t="str">
        <f>F3&amp;G3</f>
        <v>T0.05Mylar透明</v>
      </c>
      <c r="F3" s="915" t="str">
        <f>$D$3&amp;$A$2</f>
        <v>T0.05Mylar</v>
      </c>
      <c r="G3" s="927" t="s">
        <v>3259</v>
      </c>
      <c r="H3" s="914">
        <f>I3/$H$1</f>
        <v>0.63823529411764701</v>
      </c>
      <c r="I3" s="914">
        <f>MIN(J3:V3)</f>
        <v>4.34</v>
      </c>
      <c r="J3" s="914">
        <v>8</v>
      </c>
      <c r="K3" s="914">
        <v>8</v>
      </c>
      <c r="L3" s="914"/>
      <c r="M3" s="914">
        <v>4.34</v>
      </c>
      <c r="N3" s="914"/>
      <c r="O3" s="914"/>
      <c r="P3" s="914">
        <v>8</v>
      </c>
      <c r="Q3" s="914">
        <v>7.5</v>
      </c>
      <c r="R3" s="914">
        <v>5.4</v>
      </c>
    </row>
    <row r="4" spans="1:18">
      <c r="A4" s="914">
        <v>2</v>
      </c>
      <c r="B4" s="915" t="str">
        <f>D9&amp;$A$2</f>
        <v>T0.075Mylar</v>
      </c>
      <c r="C4" s="916"/>
      <c r="D4" s="914"/>
      <c r="E4" s="915" t="str">
        <f t="shared" ref="E4:E66" si="0">F4&amp;G4</f>
        <v>T0.05MylarCY28_PET</v>
      </c>
      <c r="F4" s="915" t="str">
        <f t="shared" ref="F4:F7" si="1">$D$3&amp;$A$2</f>
        <v>T0.05Mylar</v>
      </c>
      <c r="G4" s="927" t="s">
        <v>1507</v>
      </c>
      <c r="H4" s="914">
        <f t="shared" ref="H4:H58" si="2">I4/$H$1</f>
        <v>0.5117647058823529</v>
      </c>
      <c r="I4" s="914">
        <f>MIN(J4:V4)</f>
        <v>3.48</v>
      </c>
      <c r="J4" s="914"/>
      <c r="K4" s="914"/>
      <c r="L4" s="914">
        <v>3.48</v>
      </c>
      <c r="M4" s="914"/>
      <c r="N4" s="914"/>
      <c r="O4" s="914"/>
      <c r="P4" s="914"/>
      <c r="Q4" s="914"/>
      <c r="R4" s="914">
        <v>5.45</v>
      </c>
    </row>
    <row r="5" spans="1:18">
      <c r="A5" s="914">
        <v>3</v>
      </c>
      <c r="B5" s="915" t="str">
        <f>D13&amp;$A$2</f>
        <v>T0.1Mylar</v>
      </c>
      <c r="C5" s="916"/>
      <c r="D5" s="914"/>
      <c r="E5" s="915" t="str">
        <f t="shared" si="0"/>
        <v>T0.05Mylar黑色</v>
      </c>
      <c r="F5" s="915" t="str">
        <f t="shared" si="1"/>
        <v>T0.05Mylar</v>
      </c>
      <c r="G5" s="927" t="s">
        <v>3260</v>
      </c>
      <c r="H5" s="914">
        <f t="shared" si="2"/>
        <v>0.79411764705882359</v>
      </c>
      <c r="I5" s="914">
        <f>MIN(J5:V5)</f>
        <v>5.4</v>
      </c>
      <c r="J5" s="914">
        <v>8</v>
      </c>
      <c r="K5" s="914">
        <v>8</v>
      </c>
      <c r="L5" s="914"/>
      <c r="M5" s="914">
        <v>8.82</v>
      </c>
      <c r="N5" s="914"/>
      <c r="O5" s="914"/>
      <c r="P5" s="914">
        <v>8</v>
      </c>
      <c r="Q5" s="914">
        <v>8</v>
      </c>
      <c r="R5" s="914">
        <v>5.4</v>
      </c>
    </row>
    <row r="6" spans="1:18">
      <c r="A6" s="914">
        <v>4</v>
      </c>
      <c r="B6" s="915" t="str">
        <f>D22&amp;$A$2</f>
        <v>T0.125Mylar</v>
      </c>
      <c r="C6" s="916"/>
      <c r="D6" s="914"/>
      <c r="E6" s="915" t="str">
        <f t="shared" si="0"/>
        <v>T0.05MylarPC1860</v>
      </c>
      <c r="F6" s="915" t="str">
        <f t="shared" si="1"/>
        <v>T0.05Mylar</v>
      </c>
      <c r="G6" s="927" t="s">
        <v>1495</v>
      </c>
      <c r="H6" s="914">
        <f t="shared" si="2"/>
        <v>1.161764705882353</v>
      </c>
      <c r="I6" s="914">
        <f>MIN(J6:V6)</f>
        <v>7.9</v>
      </c>
      <c r="J6" s="914"/>
      <c r="K6" s="914"/>
      <c r="L6" s="914"/>
      <c r="M6" s="914">
        <v>7.98</v>
      </c>
      <c r="N6" s="914">
        <v>7.9</v>
      </c>
      <c r="O6" s="914"/>
      <c r="P6" s="914"/>
      <c r="Q6" s="914"/>
      <c r="R6" s="914">
        <v>9.9499999999999993</v>
      </c>
    </row>
    <row r="7" spans="1:18">
      <c r="A7" s="914">
        <v>5</v>
      </c>
      <c r="B7" s="915" t="str">
        <f>D28&amp;$A$2</f>
        <v>T0.175Mylar</v>
      </c>
      <c r="C7" s="916"/>
      <c r="D7" s="914"/>
      <c r="E7" s="915" t="str">
        <f t="shared" si="0"/>
        <v>T0.05MylarOther_Fill_ME_Remark</v>
      </c>
      <c r="F7" s="915" t="str">
        <f t="shared" si="1"/>
        <v>T0.05Mylar</v>
      </c>
      <c r="G7" s="927" t="s">
        <v>1508</v>
      </c>
      <c r="H7" s="914"/>
      <c r="I7" s="914"/>
      <c r="J7" s="914"/>
      <c r="K7" s="914"/>
      <c r="L7" s="914"/>
      <c r="M7" s="914"/>
      <c r="N7" s="914"/>
      <c r="O7" s="914"/>
      <c r="P7" s="914"/>
      <c r="Q7" s="914"/>
      <c r="R7" s="914"/>
    </row>
    <row r="8" spans="1:18">
      <c r="A8" s="914">
        <v>6</v>
      </c>
      <c r="B8" s="915" t="str">
        <f>D35&amp;$A$2</f>
        <v>T0.188Mylar</v>
      </c>
      <c r="C8" s="916"/>
      <c r="D8" s="914"/>
      <c r="E8" s="915"/>
      <c r="F8" s="915"/>
      <c r="G8" s="927"/>
      <c r="H8" s="914"/>
      <c r="I8" s="914"/>
      <c r="J8" s="914"/>
      <c r="K8" s="914"/>
      <c r="L8" s="914"/>
      <c r="M8" s="914"/>
      <c r="N8" s="914"/>
      <c r="O8" s="914"/>
      <c r="P8" s="914"/>
      <c r="Q8" s="914"/>
      <c r="R8" s="914"/>
    </row>
    <row r="9" spans="1:18">
      <c r="A9" s="914">
        <v>7</v>
      </c>
      <c r="B9" s="915" t="str">
        <f>D41&amp;$A$2</f>
        <v>T0.25Mylar</v>
      </c>
      <c r="C9" s="916"/>
      <c r="D9" s="914" t="s">
        <v>1509</v>
      </c>
      <c r="E9" s="915" t="str">
        <f t="shared" si="0"/>
        <v>T0.075MylarPC1860</v>
      </c>
      <c r="F9" s="915" t="str">
        <f>$D$9&amp;$A$2</f>
        <v>T0.075Mylar</v>
      </c>
      <c r="G9" s="927" t="s">
        <v>1495</v>
      </c>
      <c r="H9" s="914">
        <f t="shared" si="2"/>
        <v>1.25</v>
      </c>
      <c r="I9" s="914">
        <f>MIN(J9:V9)</f>
        <v>8.5</v>
      </c>
      <c r="J9" s="914"/>
      <c r="K9" s="914"/>
      <c r="L9" s="914"/>
      <c r="M9" s="914">
        <v>11.9</v>
      </c>
      <c r="N9" s="914">
        <v>8.5</v>
      </c>
      <c r="O9" s="914"/>
      <c r="P9" s="914"/>
      <c r="Q9" s="914"/>
      <c r="R9" s="914">
        <v>11.48</v>
      </c>
    </row>
    <row r="10" spans="1:18">
      <c r="A10" s="914">
        <v>8</v>
      </c>
      <c r="B10" s="915" t="str">
        <f>D51&amp;$A$2</f>
        <v>T0.38Mylar</v>
      </c>
      <c r="C10" s="916"/>
      <c r="D10" s="914"/>
      <c r="E10" s="915" t="str">
        <f t="shared" si="0"/>
        <v>T0.075MylarDFR117</v>
      </c>
      <c r="F10" s="915" t="str">
        <f>$D$9&amp;$A$2</f>
        <v>T0.075Mylar</v>
      </c>
      <c r="G10" s="927" t="s">
        <v>1515</v>
      </c>
      <c r="H10" s="914">
        <f t="shared" ref="H10" si="3">I10/$H$1</f>
        <v>2.5</v>
      </c>
      <c r="I10" s="914">
        <f>MIN(J10:V10)</f>
        <v>17</v>
      </c>
      <c r="J10" s="914"/>
      <c r="K10" s="914">
        <v>17</v>
      </c>
      <c r="L10" s="914"/>
      <c r="M10" s="914"/>
      <c r="N10" s="914"/>
      <c r="O10" s="914"/>
      <c r="P10" s="914">
        <v>17</v>
      </c>
      <c r="Q10" s="914">
        <v>17</v>
      </c>
      <c r="R10" s="914"/>
    </row>
    <row r="11" spans="1:18">
      <c r="A11" s="914">
        <v>9</v>
      </c>
      <c r="B11" s="915" t="str">
        <f>D58&amp;$A$2</f>
        <v>T0.43Mylar</v>
      </c>
      <c r="C11" s="916"/>
      <c r="D11" s="914"/>
      <c r="E11" s="915" t="str">
        <f t="shared" si="0"/>
        <v>T0.075MylarOther_Fill_ME_Remark</v>
      </c>
      <c r="F11" s="915" t="str">
        <f>$D$9&amp;$A$2</f>
        <v>T0.075Mylar</v>
      </c>
      <c r="G11" s="927" t="s">
        <v>1510</v>
      </c>
      <c r="H11" s="914"/>
      <c r="I11" s="914"/>
      <c r="J11" s="914"/>
      <c r="K11" s="914"/>
      <c r="L11" s="914"/>
      <c r="M11" s="914"/>
      <c r="N11" s="914"/>
      <c r="O11" s="914"/>
      <c r="P11" s="914"/>
      <c r="Q11" s="914"/>
      <c r="R11" s="914"/>
    </row>
    <row r="12" spans="1:18">
      <c r="A12" s="914">
        <v>10</v>
      </c>
      <c r="B12" s="915" t="str">
        <f>D63&amp;$A$2</f>
        <v>T0.5Mylar</v>
      </c>
      <c r="C12" s="916"/>
      <c r="D12" s="914"/>
      <c r="E12" s="915"/>
      <c r="F12" s="915"/>
      <c r="G12" s="927"/>
      <c r="H12" s="914"/>
      <c r="I12" s="914"/>
      <c r="J12" s="914"/>
      <c r="K12" s="914"/>
      <c r="L12" s="914"/>
      <c r="M12" s="914"/>
      <c r="N12" s="914"/>
      <c r="O12" s="914"/>
      <c r="P12" s="914"/>
      <c r="Q12" s="914"/>
      <c r="R12" s="914"/>
    </row>
    <row r="13" spans="1:18">
      <c r="A13" s="914">
        <v>11</v>
      </c>
      <c r="B13" s="915" t="str">
        <f>D68&amp;$A$2</f>
        <v>T0.76Mylar</v>
      </c>
      <c r="C13" s="917"/>
      <c r="D13" s="914" t="s">
        <v>1511</v>
      </c>
      <c r="E13" s="915" t="str">
        <f t="shared" si="0"/>
        <v>T0.1MylarPET6027D</v>
      </c>
      <c r="F13" s="915" t="str">
        <f t="shared" ref="F13:F20" si="4">$D$13&amp;$A$2</f>
        <v>T0.1Mylar</v>
      </c>
      <c r="G13" s="915" t="s">
        <v>1512</v>
      </c>
      <c r="H13" s="914">
        <f t="shared" si="2"/>
        <v>0.57647058823529407</v>
      </c>
      <c r="I13" s="914">
        <f t="shared" ref="I13:I18" si="5">MIN(J13:V13)</f>
        <v>3.92</v>
      </c>
      <c r="J13" s="914"/>
      <c r="K13" s="914"/>
      <c r="L13" s="914">
        <v>3.92</v>
      </c>
      <c r="M13" s="914"/>
      <c r="N13" s="914">
        <v>4.2</v>
      </c>
      <c r="O13" s="914"/>
      <c r="P13" s="914"/>
      <c r="Q13" s="914"/>
      <c r="R13" s="914">
        <v>6.3</v>
      </c>
    </row>
    <row r="14" spans="1:18">
      <c r="A14" s="914">
        <v>12</v>
      </c>
      <c r="B14" s="915" t="str">
        <f>D73&amp;$A$2</f>
        <v>T0.8Mylar</v>
      </c>
      <c r="C14" s="917"/>
      <c r="D14" s="914"/>
      <c r="E14" s="915" t="str">
        <f t="shared" si="0"/>
        <v>T0.1MylarPET6023D</v>
      </c>
      <c r="F14" s="915" t="str">
        <f t="shared" si="4"/>
        <v>T0.1Mylar</v>
      </c>
      <c r="G14" s="915" t="s">
        <v>1513</v>
      </c>
      <c r="H14" s="914">
        <f t="shared" si="2"/>
        <v>0.7161764705882353</v>
      </c>
      <c r="I14" s="914">
        <f t="shared" si="5"/>
        <v>4.87</v>
      </c>
      <c r="J14" s="914"/>
      <c r="K14" s="914"/>
      <c r="L14" s="914">
        <v>4.87</v>
      </c>
      <c r="M14" s="914"/>
      <c r="N14" s="914"/>
      <c r="O14" s="914"/>
      <c r="P14" s="914"/>
      <c r="Q14" s="914"/>
      <c r="R14" s="914">
        <v>5.78</v>
      </c>
    </row>
    <row r="15" spans="1:18">
      <c r="A15" s="914">
        <v>13</v>
      </c>
      <c r="B15" s="915" t="str">
        <f>D77&amp;$A$2</f>
        <v>T1.0Mylar</v>
      </c>
      <c r="C15" s="917"/>
      <c r="D15" s="914"/>
      <c r="E15" s="915" t="str">
        <f t="shared" si="0"/>
        <v>T0.1Mylar透明</v>
      </c>
      <c r="F15" s="915" t="str">
        <f t="shared" si="4"/>
        <v>T0.1Mylar</v>
      </c>
      <c r="G15" s="927" t="s">
        <v>3259</v>
      </c>
      <c r="H15" s="914">
        <f t="shared" si="2"/>
        <v>0.99264705882352944</v>
      </c>
      <c r="I15" s="914">
        <f t="shared" si="5"/>
        <v>6.75</v>
      </c>
      <c r="J15" s="914">
        <v>10</v>
      </c>
      <c r="K15" s="914">
        <v>10</v>
      </c>
      <c r="L15" s="914"/>
      <c r="M15" s="914">
        <v>8.4</v>
      </c>
      <c r="N15" s="914"/>
      <c r="O15" s="914"/>
      <c r="P15" s="914">
        <v>10</v>
      </c>
      <c r="Q15" s="914">
        <v>9.6999999999999993</v>
      </c>
      <c r="R15" s="914">
        <v>6.75</v>
      </c>
    </row>
    <row r="16" spans="1:18">
      <c r="A16" s="914">
        <v>14</v>
      </c>
      <c r="B16" s="915" t="s">
        <v>1677</v>
      </c>
      <c r="C16" s="917"/>
      <c r="D16" s="914"/>
      <c r="E16" s="915" t="str">
        <f t="shared" si="0"/>
        <v>T0.1MylarCY28_PET</v>
      </c>
      <c r="F16" s="915" t="str">
        <f t="shared" si="4"/>
        <v>T0.1Mylar</v>
      </c>
      <c r="G16" s="927" t="s">
        <v>1494</v>
      </c>
      <c r="H16" s="914">
        <f t="shared" si="2"/>
        <v>0.97058823529411764</v>
      </c>
      <c r="I16" s="914">
        <f t="shared" si="5"/>
        <v>6.6</v>
      </c>
      <c r="J16" s="914"/>
      <c r="K16" s="914"/>
      <c r="L16" s="914">
        <v>6.7</v>
      </c>
      <c r="M16" s="914"/>
      <c r="N16" s="914">
        <v>6.6</v>
      </c>
      <c r="O16" s="914"/>
      <c r="P16" s="914"/>
      <c r="Q16" s="914"/>
      <c r="R16" s="914">
        <v>9.9</v>
      </c>
    </row>
    <row r="17" spans="1:18">
      <c r="A17" s="914"/>
      <c r="B17" s="915"/>
      <c r="C17" s="917"/>
      <c r="D17" s="914"/>
      <c r="E17" s="915" t="str">
        <f t="shared" si="0"/>
        <v>T0.1Mylar黑色</v>
      </c>
      <c r="F17" s="915" t="str">
        <f t="shared" si="4"/>
        <v>T0.1Mylar</v>
      </c>
      <c r="G17" s="927" t="s">
        <v>3260</v>
      </c>
      <c r="H17" s="914">
        <f t="shared" si="2"/>
        <v>0.99264705882352944</v>
      </c>
      <c r="I17" s="914">
        <f t="shared" si="5"/>
        <v>6.75</v>
      </c>
      <c r="J17" s="914">
        <v>10</v>
      </c>
      <c r="K17" s="914">
        <v>10</v>
      </c>
      <c r="L17" s="914"/>
      <c r="M17" s="914">
        <v>17.399999999999999</v>
      </c>
      <c r="N17" s="914"/>
      <c r="O17" s="914"/>
      <c r="P17" s="914">
        <v>10</v>
      </c>
      <c r="Q17" s="914">
        <v>10</v>
      </c>
      <c r="R17" s="914">
        <v>6.75</v>
      </c>
    </row>
    <row r="18" spans="1:18">
      <c r="A18" s="914"/>
      <c r="B18" s="915"/>
      <c r="C18" s="917"/>
      <c r="D18" s="914"/>
      <c r="E18" s="915" t="str">
        <f t="shared" si="0"/>
        <v>T0.1MylarPC1860</v>
      </c>
      <c r="F18" s="915" t="str">
        <f>$D$13&amp;$A$2</f>
        <v>T0.1Mylar</v>
      </c>
      <c r="G18" s="927" t="s">
        <v>1495</v>
      </c>
      <c r="H18" s="914">
        <f t="shared" si="2"/>
        <v>1.6176470588235294</v>
      </c>
      <c r="I18" s="914">
        <f t="shared" si="5"/>
        <v>11</v>
      </c>
      <c r="J18" s="914"/>
      <c r="K18" s="914"/>
      <c r="L18" s="914"/>
      <c r="M18" s="914">
        <v>14.28</v>
      </c>
      <c r="N18" s="914">
        <v>11</v>
      </c>
      <c r="O18" s="914"/>
      <c r="P18" s="914"/>
      <c r="Q18" s="914"/>
      <c r="R18" s="914">
        <v>14.85</v>
      </c>
    </row>
    <row r="19" spans="1:18">
      <c r="A19" s="914"/>
      <c r="B19" s="915"/>
      <c r="C19" s="917"/>
      <c r="D19" s="914"/>
      <c r="E19" s="915" t="str">
        <f t="shared" si="0"/>
        <v>T0.1MylarDFR117</v>
      </c>
      <c r="F19" s="915" t="str">
        <f>$D$13&amp;$A$2</f>
        <v>T0.1Mylar</v>
      </c>
      <c r="G19" s="927" t="s">
        <v>1515</v>
      </c>
      <c r="H19" s="914">
        <f t="shared" ref="H19" si="6">I19/$H$1</f>
        <v>1.8117647058823529</v>
      </c>
      <c r="I19" s="914">
        <f t="shared" ref="I19" si="7">MIN(J19:V19)</f>
        <v>12.32</v>
      </c>
      <c r="J19" s="914"/>
      <c r="K19" s="914">
        <v>20</v>
      </c>
      <c r="L19" s="914">
        <v>12.32</v>
      </c>
      <c r="M19" s="914"/>
      <c r="N19" s="914"/>
      <c r="O19" s="914"/>
      <c r="P19" s="914">
        <v>20</v>
      </c>
      <c r="Q19" s="914">
        <v>20</v>
      </c>
      <c r="R19" s="914"/>
    </row>
    <row r="20" spans="1:18">
      <c r="A20" s="918"/>
      <c r="B20" s="916"/>
      <c r="C20" s="917"/>
      <c r="D20" s="914"/>
      <c r="E20" s="915" t="str">
        <f t="shared" si="0"/>
        <v>T0.1MylarOther_Fill_ME_Remark</v>
      </c>
      <c r="F20" s="915" t="str">
        <f t="shared" si="4"/>
        <v>T0.1Mylar</v>
      </c>
      <c r="G20" s="927" t="s">
        <v>1510</v>
      </c>
      <c r="H20" s="914"/>
      <c r="I20" s="914"/>
      <c r="J20" s="914"/>
      <c r="K20" s="914"/>
      <c r="L20" s="914"/>
      <c r="M20" s="914"/>
      <c r="N20" s="914"/>
      <c r="O20" s="914"/>
      <c r="P20" s="914"/>
      <c r="Q20" s="914"/>
      <c r="R20" s="914"/>
    </row>
    <row r="21" spans="1:18">
      <c r="A21" s="918"/>
      <c r="B21" s="916"/>
      <c r="C21" s="917"/>
      <c r="D21" s="914"/>
      <c r="E21" s="915"/>
      <c r="F21" s="915"/>
      <c r="G21" s="927"/>
      <c r="H21" s="914"/>
      <c r="I21" s="914"/>
      <c r="J21" s="914"/>
      <c r="K21" s="914"/>
      <c r="L21" s="914"/>
      <c r="M21" s="914"/>
      <c r="N21" s="914"/>
      <c r="O21" s="914"/>
      <c r="P21" s="914"/>
      <c r="Q21" s="914"/>
      <c r="R21" s="914"/>
    </row>
    <row r="22" spans="1:18">
      <c r="A22" s="917"/>
      <c r="B22" s="916"/>
      <c r="C22" s="917"/>
      <c r="D22" s="914" t="s">
        <v>1655</v>
      </c>
      <c r="E22" s="915" t="str">
        <f t="shared" si="0"/>
        <v>T0.125MylarDFR_BK_PP</v>
      </c>
      <c r="F22" s="915" t="str">
        <f>$D$22&amp;$A$2</f>
        <v>T0.125Mylar</v>
      </c>
      <c r="G22" s="927" t="s">
        <v>1514</v>
      </c>
      <c r="H22" s="914">
        <f t="shared" si="2"/>
        <v>1.1455882352941176</v>
      </c>
      <c r="I22" s="914">
        <f>MIN(J22:V22)</f>
        <v>7.79</v>
      </c>
      <c r="J22" s="914"/>
      <c r="K22" s="914"/>
      <c r="L22" s="914">
        <v>7.79</v>
      </c>
      <c r="M22" s="914">
        <v>8.11</v>
      </c>
      <c r="N22" s="914"/>
      <c r="O22" s="914"/>
      <c r="P22" s="914"/>
      <c r="Q22" s="914"/>
      <c r="R22" s="914"/>
    </row>
    <row r="23" spans="1:18">
      <c r="A23" s="917"/>
      <c r="B23" s="916"/>
      <c r="C23" s="917"/>
      <c r="D23" s="914"/>
      <c r="E23" s="915" t="str">
        <f t="shared" si="0"/>
        <v>T0.125MylarDFR117</v>
      </c>
      <c r="F23" s="915" t="str">
        <f>$D$22&amp;$A$2</f>
        <v>T0.125Mylar</v>
      </c>
      <c r="G23" s="927" t="s">
        <v>1515</v>
      </c>
      <c r="H23" s="914">
        <f t="shared" si="2"/>
        <v>1.9764705882352942</v>
      </c>
      <c r="I23" s="914">
        <f>MIN(J23:V23)</f>
        <v>13.44</v>
      </c>
      <c r="J23" s="914"/>
      <c r="K23" s="914">
        <v>20</v>
      </c>
      <c r="L23" s="914">
        <v>13.94</v>
      </c>
      <c r="M23" s="914">
        <v>13.44</v>
      </c>
      <c r="N23" s="914"/>
      <c r="O23" s="914"/>
      <c r="P23" s="914">
        <v>20</v>
      </c>
      <c r="Q23" s="914">
        <v>20</v>
      </c>
      <c r="R23" s="914">
        <v>18.75</v>
      </c>
    </row>
    <row r="24" spans="1:18">
      <c r="A24" s="917"/>
      <c r="B24" s="916"/>
      <c r="C24" s="917"/>
      <c r="D24" s="914"/>
      <c r="E24" s="915" t="str">
        <f t="shared" si="0"/>
        <v>T0.125MylarPC1860</v>
      </c>
      <c r="F24" s="915" t="str">
        <f>$D$22&amp;$A$2</f>
        <v>T0.125Mylar</v>
      </c>
      <c r="G24" s="927" t="s">
        <v>1516</v>
      </c>
      <c r="H24" s="914">
        <f t="shared" si="2"/>
        <v>1.4985294117647059</v>
      </c>
      <c r="I24" s="914">
        <f>MIN(J24:V24)</f>
        <v>10.19</v>
      </c>
      <c r="J24" s="914"/>
      <c r="K24" s="914"/>
      <c r="L24" s="914">
        <v>10.19</v>
      </c>
      <c r="M24" s="914">
        <v>12.74</v>
      </c>
      <c r="N24" s="914">
        <v>12.65</v>
      </c>
      <c r="O24" s="914"/>
      <c r="P24" s="914"/>
      <c r="Q24" s="914"/>
      <c r="R24" s="914">
        <v>17.71</v>
      </c>
    </row>
    <row r="25" spans="1:18">
      <c r="A25" s="917"/>
      <c r="B25" s="916"/>
      <c r="C25" s="917"/>
      <c r="D25" s="914"/>
      <c r="E25" s="915" t="str">
        <f t="shared" si="0"/>
        <v>T0.125MylarDFR116ECOB</v>
      </c>
      <c r="F25" s="915" t="str">
        <f>$D$22&amp;$A$2</f>
        <v>T0.125Mylar</v>
      </c>
      <c r="G25" s="927" t="s">
        <v>1517</v>
      </c>
      <c r="H25" s="914">
        <f t="shared" si="2"/>
        <v>1.9411764705882353</v>
      </c>
      <c r="I25" s="914">
        <f>MIN(J25:V25)</f>
        <v>13.2</v>
      </c>
      <c r="J25" s="914"/>
      <c r="K25" s="914"/>
      <c r="L25" s="914"/>
      <c r="M25" s="914">
        <v>15.82</v>
      </c>
      <c r="N25" s="914">
        <v>13.2</v>
      </c>
      <c r="O25" s="914"/>
      <c r="P25" s="914"/>
      <c r="Q25" s="914"/>
      <c r="R25" s="914">
        <v>19.14</v>
      </c>
    </row>
    <row r="26" spans="1:18">
      <c r="A26" s="917"/>
      <c r="B26" s="916"/>
      <c r="C26" s="917"/>
      <c r="D26" s="914"/>
      <c r="E26" s="915" t="str">
        <f t="shared" si="0"/>
        <v>T0.125MylarOther_Fill_ME_Remark</v>
      </c>
      <c r="F26" s="915" t="str">
        <f>$D$22&amp;$A$2</f>
        <v>T0.125Mylar</v>
      </c>
      <c r="G26" s="927" t="s">
        <v>1510</v>
      </c>
      <c r="H26" s="914"/>
      <c r="I26" s="914"/>
      <c r="J26" s="914"/>
      <c r="K26" s="914"/>
      <c r="L26" s="914"/>
      <c r="M26" s="914"/>
      <c r="N26" s="914"/>
      <c r="O26" s="914"/>
      <c r="P26" s="914"/>
      <c r="Q26" s="914"/>
      <c r="R26" s="914"/>
    </row>
    <row r="27" spans="1:18">
      <c r="A27" s="917"/>
      <c r="B27" s="916"/>
      <c r="C27" s="917"/>
      <c r="D27" s="914"/>
      <c r="E27" s="915"/>
      <c r="F27" s="915"/>
      <c r="G27" s="927"/>
      <c r="H27" s="914"/>
      <c r="I27" s="914"/>
      <c r="J27" s="914"/>
      <c r="K27" s="914"/>
      <c r="L27" s="914"/>
      <c r="M27" s="914"/>
      <c r="N27" s="914"/>
      <c r="O27" s="914"/>
      <c r="P27" s="914"/>
      <c r="Q27" s="914"/>
      <c r="R27" s="914"/>
    </row>
    <row r="28" spans="1:18">
      <c r="A28" s="917"/>
      <c r="B28" s="916"/>
      <c r="C28" s="917"/>
      <c r="D28" s="914" t="s">
        <v>1657</v>
      </c>
      <c r="E28" s="915" t="str">
        <f t="shared" si="0"/>
        <v>T0.175MylarDFR_BK_PP</v>
      </c>
      <c r="F28" s="915" t="str">
        <f t="shared" ref="F28:F33" si="8">$D$28&amp;$A$2</f>
        <v>T0.175Mylar</v>
      </c>
      <c r="G28" s="927" t="s">
        <v>1514</v>
      </c>
      <c r="H28" s="914">
        <f t="shared" si="2"/>
        <v>1.4926470588235294</v>
      </c>
      <c r="I28" s="914">
        <f>MIN(J28:V28)</f>
        <v>10.15</v>
      </c>
      <c r="J28" s="914"/>
      <c r="K28" s="914"/>
      <c r="L28" s="914">
        <v>10.15</v>
      </c>
      <c r="M28" s="914">
        <v>10.76</v>
      </c>
      <c r="N28" s="914"/>
      <c r="O28" s="914"/>
      <c r="P28" s="914"/>
      <c r="Q28" s="914"/>
      <c r="R28" s="914"/>
    </row>
    <row r="29" spans="1:18">
      <c r="A29" s="917"/>
      <c r="B29" s="916"/>
      <c r="C29" s="917"/>
      <c r="D29" s="914"/>
      <c r="E29" s="915" t="str">
        <f t="shared" si="0"/>
        <v>T0.175MylarDFR117</v>
      </c>
      <c r="F29" s="915" t="str">
        <f t="shared" si="8"/>
        <v>T0.175Mylar</v>
      </c>
      <c r="G29" s="927" t="s">
        <v>1515</v>
      </c>
      <c r="H29" s="914">
        <f t="shared" si="2"/>
        <v>2.1720588235294116</v>
      </c>
      <c r="I29" s="914">
        <f>MIN(J29:V29)</f>
        <v>14.77</v>
      </c>
      <c r="J29" s="914"/>
      <c r="K29" s="914">
        <v>25</v>
      </c>
      <c r="L29" s="914">
        <v>16.32</v>
      </c>
      <c r="M29" s="914">
        <v>14.77</v>
      </c>
      <c r="N29" s="914"/>
      <c r="O29" s="914"/>
      <c r="P29" s="914">
        <v>25</v>
      </c>
      <c r="Q29" s="914">
        <v>25</v>
      </c>
      <c r="R29" s="914">
        <v>23.1</v>
      </c>
    </row>
    <row r="30" spans="1:18">
      <c r="D30" s="914"/>
      <c r="E30" s="915" t="str">
        <f t="shared" si="0"/>
        <v>T0.175MylarDFR116ECOB</v>
      </c>
      <c r="F30" s="915" t="str">
        <f t="shared" si="8"/>
        <v>T0.175Mylar</v>
      </c>
      <c r="G30" s="927" t="s">
        <v>1517</v>
      </c>
      <c r="H30" s="914">
        <f t="shared" si="2"/>
        <v>2.4264705882352944</v>
      </c>
      <c r="I30" s="914">
        <f>MIN(J30:V30)</f>
        <v>16.5</v>
      </c>
      <c r="J30" s="914"/>
      <c r="K30" s="914"/>
      <c r="L30" s="914"/>
      <c r="M30" s="914"/>
      <c r="N30" s="914">
        <v>16.5</v>
      </c>
      <c r="O30" s="914"/>
      <c r="P30" s="914"/>
      <c r="Q30" s="914"/>
      <c r="R30" s="914">
        <v>24.84</v>
      </c>
    </row>
    <row r="31" spans="1:18">
      <c r="D31" s="914"/>
      <c r="E31" s="915" t="str">
        <f t="shared" si="0"/>
        <v>T0.175Mylar透明PC</v>
      </c>
      <c r="F31" s="915" t="str">
        <f t="shared" si="8"/>
        <v>T0.175Mylar</v>
      </c>
      <c r="G31" s="927" t="s">
        <v>1518</v>
      </c>
      <c r="H31" s="914">
        <f t="shared" si="2"/>
        <v>2.2205882352941178</v>
      </c>
      <c r="I31" s="914">
        <f>MIN(J31:V31)</f>
        <v>15.1</v>
      </c>
      <c r="J31" s="914"/>
      <c r="K31" s="914"/>
      <c r="L31" s="914"/>
      <c r="M31" s="914">
        <v>15.1</v>
      </c>
      <c r="N31" s="914"/>
      <c r="O31" s="914">
        <v>16.8</v>
      </c>
      <c r="P31" s="914"/>
      <c r="Q31" s="914"/>
      <c r="R31" s="914"/>
    </row>
    <row r="32" spans="1:18">
      <c r="D32" s="914"/>
      <c r="E32" s="915" t="str">
        <f t="shared" si="0"/>
        <v>T0.175MylarPC1860</v>
      </c>
      <c r="F32" s="915" t="str">
        <f t="shared" si="8"/>
        <v>T0.175Mylar</v>
      </c>
      <c r="G32" s="927" t="s">
        <v>1516</v>
      </c>
      <c r="H32" s="914">
        <f t="shared" si="2"/>
        <v>2.1</v>
      </c>
      <c r="I32" s="914">
        <f>MIN(J32:V32)</f>
        <v>14.28</v>
      </c>
      <c r="J32" s="914"/>
      <c r="K32" s="914"/>
      <c r="L32" s="914">
        <v>14.28</v>
      </c>
      <c r="M32" s="914">
        <v>16.52</v>
      </c>
      <c r="N32" s="914"/>
      <c r="O32" s="914"/>
      <c r="P32" s="914"/>
      <c r="Q32" s="914"/>
      <c r="R32" s="914">
        <v>26.08</v>
      </c>
    </row>
    <row r="33" spans="4:18">
      <c r="D33" s="914"/>
      <c r="E33" s="915" t="str">
        <f t="shared" si="0"/>
        <v>T0.175MylarOther_Fill_ME_Remark</v>
      </c>
      <c r="F33" s="915" t="str">
        <f t="shared" si="8"/>
        <v>T0.175Mylar</v>
      </c>
      <c r="G33" s="927" t="s">
        <v>1510</v>
      </c>
      <c r="H33" s="914"/>
      <c r="I33" s="914"/>
      <c r="J33" s="914"/>
      <c r="K33" s="914"/>
      <c r="L33" s="914"/>
      <c r="M33" s="914"/>
      <c r="N33" s="914"/>
      <c r="O33" s="914"/>
      <c r="P33" s="914"/>
      <c r="Q33" s="914"/>
      <c r="R33" s="914"/>
    </row>
    <row r="34" spans="4:18">
      <c r="D34" s="914"/>
      <c r="E34" s="915"/>
      <c r="F34" s="915"/>
      <c r="G34" s="927"/>
      <c r="H34" s="914"/>
      <c r="I34" s="914"/>
      <c r="J34" s="914"/>
      <c r="K34" s="914"/>
      <c r="L34" s="914"/>
      <c r="M34" s="914"/>
      <c r="N34" s="914"/>
      <c r="O34" s="914"/>
      <c r="P34" s="914"/>
      <c r="Q34" s="914"/>
      <c r="R34" s="914"/>
    </row>
    <row r="35" spans="4:18">
      <c r="D35" s="914" t="s">
        <v>1519</v>
      </c>
      <c r="E35" s="915" t="str">
        <f t="shared" si="0"/>
        <v>T0.188MylarPET6027D</v>
      </c>
      <c r="F35" s="915" t="str">
        <f>$D$35&amp;$A$2</f>
        <v>T0.188Mylar</v>
      </c>
      <c r="G35" s="915" t="s">
        <v>1512</v>
      </c>
      <c r="H35" s="914">
        <f t="shared" si="2"/>
        <v>1.0838235294117649</v>
      </c>
      <c r="I35" s="914">
        <f>MIN(J35:V35)</f>
        <v>7.37</v>
      </c>
      <c r="J35" s="914"/>
      <c r="K35" s="914"/>
      <c r="L35" s="914">
        <v>7.37</v>
      </c>
      <c r="M35" s="914"/>
      <c r="N35" s="914"/>
      <c r="O35" s="914"/>
      <c r="P35" s="914"/>
      <c r="Q35" s="914"/>
      <c r="R35" s="914">
        <v>10.25</v>
      </c>
    </row>
    <row r="36" spans="4:18">
      <c r="D36" s="914"/>
      <c r="E36" s="915" t="str">
        <f t="shared" si="0"/>
        <v>T0.188MylarPET6023D</v>
      </c>
      <c r="F36" s="915" t="str">
        <f>$D$35&amp;$A$2</f>
        <v>T0.188Mylar</v>
      </c>
      <c r="G36" s="915" t="s">
        <v>1513</v>
      </c>
      <c r="H36" s="914">
        <f t="shared" si="2"/>
        <v>1.3970588235294119</v>
      </c>
      <c r="I36" s="914">
        <f>MIN(J36:V36)</f>
        <v>9.5</v>
      </c>
      <c r="J36" s="914"/>
      <c r="K36" s="914"/>
      <c r="L36" s="914">
        <v>9.5</v>
      </c>
      <c r="M36" s="914"/>
      <c r="N36" s="914"/>
      <c r="O36" s="914"/>
      <c r="P36" s="914"/>
      <c r="Q36" s="914"/>
      <c r="R36" s="914">
        <v>11.55</v>
      </c>
    </row>
    <row r="37" spans="4:18">
      <c r="D37" s="914"/>
      <c r="E37" s="915" t="str">
        <f t="shared" si="0"/>
        <v>T0.188MylarCY28_PET</v>
      </c>
      <c r="F37" s="915" t="str">
        <f>$D$35&amp;$A$2</f>
        <v>T0.188Mylar</v>
      </c>
      <c r="G37" s="927" t="s">
        <v>1494</v>
      </c>
      <c r="H37" s="914">
        <f t="shared" si="2"/>
        <v>1.8529411764705883</v>
      </c>
      <c r="I37" s="914">
        <f>MIN(J37:V37)</f>
        <v>12.6</v>
      </c>
      <c r="J37" s="914"/>
      <c r="K37" s="914"/>
      <c r="L37" s="914">
        <v>12.6</v>
      </c>
      <c r="M37" s="914"/>
      <c r="N37" s="914"/>
      <c r="O37" s="914"/>
      <c r="P37" s="914"/>
      <c r="Q37" s="914"/>
      <c r="R37" s="914">
        <v>16.5</v>
      </c>
    </row>
    <row r="38" spans="4:18">
      <c r="D38" s="914"/>
      <c r="E38" s="915" t="str">
        <f t="shared" si="0"/>
        <v>T0.188Mylar黑色</v>
      </c>
      <c r="F38" s="915" t="str">
        <f>$D$35&amp;$A$2</f>
        <v>T0.188Mylar</v>
      </c>
      <c r="G38" s="927" t="s">
        <v>3260</v>
      </c>
      <c r="H38" s="914">
        <f t="shared" si="2"/>
        <v>1.911764705882353</v>
      </c>
      <c r="I38" s="914">
        <f>MIN(J38:V38)</f>
        <v>13</v>
      </c>
      <c r="J38" s="914">
        <v>14</v>
      </c>
      <c r="K38" s="914">
        <v>14</v>
      </c>
      <c r="L38" s="914"/>
      <c r="M38" s="914">
        <v>33</v>
      </c>
      <c r="N38" s="914"/>
      <c r="O38" s="914"/>
      <c r="P38" s="914">
        <v>14</v>
      </c>
      <c r="Q38" s="914">
        <v>13</v>
      </c>
      <c r="R38" s="914">
        <v>18</v>
      </c>
    </row>
    <row r="39" spans="4:18">
      <c r="D39" s="914"/>
      <c r="E39" s="915" t="str">
        <f t="shared" si="0"/>
        <v>T0.188MylarOther_Fill_ME_Remark</v>
      </c>
      <c r="F39" s="915" t="str">
        <f>$D$35&amp;$A$2</f>
        <v>T0.188Mylar</v>
      </c>
      <c r="G39" s="927" t="s">
        <v>1510</v>
      </c>
      <c r="H39" s="914"/>
      <c r="I39" s="914"/>
      <c r="J39" s="914"/>
      <c r="K39" s="914"/>
      <c r="L39" s="914"/>
      <c r="M39" s="914"/>
      <c r="N39" s="914"/>
      <c r="O39" s="914"/>
      <c r="P39" s="914"/>
      <c r="Q39" s="914"/>
      <c r="R39" s="914"/>
    </row>
    <row r="40" spans="4:18">
      <c r="D40" s="914"/>
      <c r="E40" s="915"/>
      <c r="F40" s="915"/>
      <c r="G40" s="927"/>
      <c r="H40" s="914"/>
      <c r="I40" s="914"/>
      <c r="J40" s="914"/>
      <c r="K40" s="914"/>
      <c r="L40" s="914"/>
      <c r="M40" s="914"/>
      <c r="N40" s="914"/>
      <c r="O40" s="914"/>
      <c r="P40" s="914"/>
      <c r="Q40" s="914"/>
      <c r="R40" s="914"/>
    </row>
    <row r="41" spans="4:18">
      <c r="D41" s="914" t="s">
        <v>1520</v>
      </c>
      <c r="E41" s="915" t="str">
        <f t="shared" si="0"/>
        <v>T0.25MylarDFR_BK_PP</v>
      </c>
      <c r="F41" s="915" t="str">
        <f t="shared" ref="F41:F49" si="9">$D$41&amp;$A$2</f>
        <v>T0.25Mylar</v>
      </c>
      <c r="G41" s="927" t="s">
        <v>1514</v>
      </c>
      <c r="H41" s="914">
        <f t="shared" si="2"/>
        <v>1.7455882352941177</v>
      </c>
      <c r="I41" s="914">
        <f t="shared" ref="I41:I48" si="10">MIN(J41:V41)</f>
        <v>11.87</v>
      </c>
      <c r="J41" s="914"/>
      <c r="K41" s="914"/>
      <c r="L41" s="914">
        <v>11.87</v>
      </c>
      <c r="M41" s="914">
        <v>14.69</v>
      </c>
      <c r="N41" s="914">
        <v>13.8</v>
      </c>
      <c r="O41" s="914"/>
      <c r="P41" s="914"/>
      <c r="Q41" s="914"/>
      <c r="R41" s="914"/>
    </row>
    <row r="42" spans="4:18">
      <c r="D42" s="914"/>
      <c r="E42" s="915" t="str">
        <f t="shared" si="0"/>
        <v>T0.25MylarCY28_PET</v>
      </c>
      <c r="F42" s="915" t="str">
        <f t="shared" si="9"/>
        <v>T0.25Mylar</v>
      </c>
      <c r="G42" s="927" t="s">
        <v>1494</v>
      </c>
      <c r="H42" s="914">
        <f t="shared" si="2"/>
        <v>2.1911764705882355</v>
      </c>
      <c r="I42" s="914">
        <f t="shared" si="10"/>
        <v>14.9</v>
      </c>
      <c r="J42" s="914"/>
      <c r="K42" s="914"/>
      <c r="L42" s="914">
        <v>17.12</v>
      </c>
      <c r="M42" s="914"/>
      <c r="N42" s="914">
        <v>14.9</v>
      </c>
      <c r="O42" s="914"/>
      <c r="P42" s="914"/>
      <c r="Q42" s="914"/>
      <c r="R42" s="914">
        <v>21.75</v>
      </c>
    </row>
    <row r="43" spans="4:18">
      <c r="D43" s="914"/>
      <c r="E43" s="915" t="str">
        <f t="shared" si="0"/>
        <v>T0.25MylarDFR117</v>
      </c>
      <c r="F43" s="915" t="str">
        <f t="shared" si="9"/>
        <v>T0.25Mylar</v>
      </c>
      <c r="G43" s="927" t="s">
        <v>1515</v>
      </c>
      <c r="H43" s="914">
        <f t="shared" si="2"/>
        <v>2.2058823529411766</v>
      </c>
      <c r="I43" s="914">
        <f t="shared" si="10"/>
        <v>15</v>
      </c>
      <c r="J43" s="914"/>
      <c r="K43" s="914">
        <v>28</v>
      </c>
      <c r="L43" s="914">
        <v>17.329999999999998</v>
      </c>
      <c r="M43" s="914">
        <v>17.739999999999998</v>
      </c>
      <c r="N43" s="914"/>
      <c r="O43" s="914">
        <v>15</v>
      </c>
      <c r="P43" s="914">
        <v>28</v>
      </c>
      <c r="Q43" s="914">
        <v>28</v>
      </c>
      <c r="R43" s="914">
        <v>25.95</v>
      </c>
    </row>
    <row r="44" spans="4:18">
      <c r="D44" s="914"/>
      <c r="E44" s="915" t="str">
        <f t="shared" si="0"/>
        <v>T0.25MylarPC1860</v>
      </c>
      <c r="F44" s="915" t="str">
        <f t="shared" si="9"/>
        <v>T0.25Mylar</v>
      </c>
      <c r="G44" s="927" t="s">
        <v>1495</v>
      </c>
      <c r="H44" s="914">
        <f t="shared" si="2"/>
        <v>2.9338235294117645</v>
      </c>
      <c r="I44" s="914">
        <f t="shared" si="10"/>
        <v>19.95</v>
      </c>
      <c r="J44" s="914"/>
      <c r="K44" s="914"/>
      <c r="L44" s="914">
        <v>19.95</v>
      </c>
      <c r="M44" s="914">
        <v>23.24</v>
      </c>
      <c r="N44" s="914">
        <v>21.45</v>
      </c>
      <c r="O44" s="914"/>
      <c r="P44" s="914"/>
      <c r="Q44" s="914"/>
      <c r="R44" s="914">
        <v>28.54</v>
      </c>
    </row>
    <row r="45" spans="4:18">
      <c r="D45" s="914"/>
      <c r="E45" s="915" t="str">
        <f t="shared" si="0"/>
        <v>T0.25MylarDFR116ECOB</v>
      </c>
      <c r="F45" s="915" t="str">
        <f t="shared" si="9"/>
        <v>T0.25Mylar</v>
      </c>
      <c r="G45" s="927" t="s">
        <v>1517</v>
      </c>
      <c r="H45" s="914">
        <f t="shared" si="2"/>
        <v>3.8823529411764706</v>
      </c>
      <c r="I45" s="914">
        <f t="shared" si="10"/>
        <v>26.4</v>
      </c>
      <c r="J45" s="914"/>
      <c r="K45" s="914"/>
      <c r="L45" s="914">
        <v>28.69</v>
      </c>
      <c r="M45" s="914"/>
      <c r="N45" s="914">
        <v>26.4</v>
      </c>
      <c r="O45" s="914"/>
      <c r="P45" s="914"/>
      <c r="Q45" s="914"/>
      <c r="R45" s="914">
        <v>39.6</v>
      </c>
    </row>
    <row r="46" spans="4:18">
      <c r="D46" s="914"/>
      <c r="E46" s="915" t="str">
        <f t="shared" si="0"/>
        <v>T0.25Mylar黑色</v>
      </c>
      <c r="F46" s="915" t="str">
        <f t="shared" si="9"/>
        <v>T0.25Mylar</v>
      </c>
      <c r="G46" s="927" t="s">
        <v>3260</v>
      </c>
      <c r="H46" s="914">
        <f t="shared" si="2"/>
        <v>3.1911764705882351</v>
      </c>
      <c r="I46" s="914">
        <f t="shared" si="10"/>
        <v>21.7</v>
      </c>
      <c r="J46" s="914">
        <v>30</v>
      </c>
      <c r="K46" s="914">
        <v>30</v>
      </c>
      <c r="L46" s="914"/>
      <c r="M46" s="914">
        <v>44.4</v>
      </c>
      <c r="N46" s="914"/>
      <c r="O46" s="914"/>
      <c r="P46" s="914">
        <v>30</v>
      </c>
      <c r="Q46" s="914">
        <v>28.5</v>
      </c>
      <c r="R46" s="914">
        <v>21.7</v>
      </c>
    </row>
    <row r="47" spans="4:18">
      <c r="D47" s="914"/>
      <c r="E47" s="915" t="str">
        <f t="shared" si="0"/>
        <v>T0.25MylarPC8010</v>
      </c>
      <c r="F47" s="915" t="str">
        <f t="shared" si="9"/>
        <v>T0.25Mylar</v>
      </c>
      <c r="G47" s="927" t="s">
        <v>1496</v>
      </c>
      <c r="H47" s="914">
        <f t="shared" si="2"/>
        <v>4.4117647058823533</v>
      </c>
      <c r="I47" s="914">
        <f t="shared" si="10"/>
        <v>30</v>
      </c>
      <c r="J47" s="914">
        <v>30</v>
      </c>
      <c r="K47" s="914">
        <v>30</v>
      </c>
      <c r="L47" s="914"/>
      <c r="M47" s="914"/>
      <c r="N47" s="914"/>
      <c r="O47" s="914"/>
      <c r="P47" s="914">
        <v>30</v>
      </c>
      <c r="Q47" s="914">
        <v>30</v>
      </c>
      <c r="R47" s="914"/>
    </row>
    <row r="48" spans="4:18">
      <c r="D48" s="914"/>
      <c r="E48" s="915" t="str">
        <f t="shared" si="0"/>
        <v>T0.25Mylar透明PC</v>
      </c>
      <c r="F48" s="915" t="str">
        <f t="shared" si="9"/>
        <v>T0.25Mylar</v>
      </c>
      <c r="G48" s="927" t="s">
        <v>1518</v>
      </c>
      <c r="H48" s="914">
        <f t="shared" si="2"/>
        <v>2.8867647058823529</v>
      </c>
      <c r="I48" s="914">
        <f t="shared" si="10"/>
        <v>19.63</v>
      </c>
      <c r="J48" s="914"/>
      <c r="K48" s="914"/>
      <c r="L48" s="914"/>
      <c r="M48" s="914">
        <v>19.63</v>
      </c>
      <c r="N48" s="914"/>
      <c r="O48" s="914">
        <v>20.399999999999999</v>
      </c>
      <c r="P48" s="914"/>
      <c r="Q48" s="914"/>
      <c r="R48" s="914">
        <v>32.9</v>
      </c>
    </row>
    <row r="49" spans="4:18">
      <c r="D49" s="914"/>
      <c r="E49" s="915" t="str">
        <f t="shared" si="0"/>
        <v>T0.25MylarOther_Fill_ME_Remark</v>
      </c>
      <c r="F49" s="915" t="str">
        <f t="shared" si="9"/>
        <v>T0.25Mylar</v>
      </c>
      <c r="G49" s="927" t="s">
        <v>1510</v>
      </c>
      <c r="H49" s="914"/>
      <c r="I49" s="914"/>
      <c r="J49" s="914"/>
      <c r="K49" s="914"/>
      <c r="L49" s="914"/>
      <c r="M49" s="914"/>
      <c r="N49" s="914"/>
      <c r="O49" s="914"/>
      <c r="P49" s="914"/>
      <c r="Q49" s="914"/>
      <c r="R49" s="914"/>
    </row>
    <row r="50" spans="4:18">
      <c r="D50" s="914"/>
      <c r="E50" s="915"/>
      <c r="F50" s="915"/>
      <c r="G50" s="927"/>
      <c r="H50" s="914"/>
      <c r="I50" s="914"/>
      <c r="J50" s="914"/>
      <c r="K50" s="914"/>
      <c r="L50" s="914"/>
      <c r="M50" s="914"/>
      <c r="N50" s="914"/>
      <c r="O50" s="914"/>
      <c r="P50" s="914"/>
      <c r="Q50" s="914"/>
      <c r="R50" s="914"/>
    </row>
    <row r="51" spans="4:18">
      <c r="D51" s="914" t="s">
        <v>1521</v>
      </c>
      <c r="E51" s="915" t="str">
        <f t="shared" si="0"/>
        <v>T0.38MylarDFR117</v>
      </c>
      <c r="F51" s="915" t="str">
        <f t="shared" ref="F51:F56" si="11">$D$51&amp;$A$2</f>
        <v>T0.38Mylar</v>
      </c>
      <c r="G51" s="927" t="s">
        <v>1515</v>
      </c>
      <c r="H51" s="914">
        <f t="shared" si="2"/>
        <v>2.6470588235294117</v>
      </c>
      <c r="I51" s="914">
        <f>MIN(J51:V51)</f>
        <v>18</v>
      </c>
      <c r="J51" s="914"/>
      <c r="K51" s="914">
        <v>45</v>
      </c>
      <c r="L51" s="914"/>
      <c r="M51" s="914">
        <v>26.57</v>
      </c>
      <c r="N51" s="914"/>
      <c r="O51" s="914">
        <v>18</v>
      </c>
      <c r="P51" s="914">
        <v>45</v>
      </c>
      <c r="Q51" s="914">
        <v>45</v>
      </c>
      <c r="R51" s="914">
        <v>35.78</v>
      </c>
    </row>
    <row r="52" spans="4:18">
      <c r="D52" s="914"/>
      <c r="E52" s="915" t="str">
        <f t="shared" si="0"/>
        <v>T0.38MylarDF8D35T</v>
      </c>
      <c r="F52" s="915" t="str">
        <f t="shared" si="11"/>
        <v>T0.38Mylar</v>
      </c>
      <c r="G52" s="927" t="s">
        <v>1522</v>
      </c>
      <c r="H52" s="914">
        <f t="shared" si="2"/>
        <v>3.1764705882352944</v>
      </c>
      <c r="I52" s="914">
        <f>MIN(J52:V52)</f>
        <v>21.6</v>
      </c>
      <c r="J52" s="914"/>
      <c r="K52" s="914"/>
      <c r="L52" s="914"/>
      <c r="M52" s="914">
        <v>22.34</v>
      </c>
      <c r="N52" s="914"/>
      <c r="O52" s="914">
        <v>21.6</v>
      </c>
      <c r="P52" s="914"/>
      <c r="Q52" s="914"/>
      <c r="R52" s="914"/>
    </row>
    <row r="53" spans="4:18">
      <c r="D53" s="914"/>
      <c r="E53" s="915" t="str">
        <f t="shared" si="0"/>
        <v>T0.38MylarPC1860</v>
      </c>
      <c r="F53" s="915" t="str">
        <f t="shared" si="11"/>
        <v>T0.38Mylar</v>
      </c>
      <c r="G53" s="927" t="s">
        <v>1495</v>
      </c>
      <c r="H53" s="914">
        <f t="shared" si="2"/>
        <v>3.3161764705882355</v>
      </c>
      <c r="I53" s="914">
        <f>MIN(J53:V53)</f>
        <v>22.55</v>
      </c>
      <c r="J53" s="914"/>
      <c r="K53" s="914"/>
      <c r="L53" s="914"/>
      <c r="M53" s="914">
        <v>35.28</v>
      </c>
      <c r="N53" s="914">
        <v>22.55</v>
      </c>
      <c r="O53" s="914"/>
      <c r="P53" s="914"/>
      <c r="Q53" s="914"/>
      <c r="R53" s="914">
        <v>37.57</v>
      </c>
    </row>
    <row r="54" spans="4:18">
      <c r="D54" s="914"/>
      <c r="E54" s="915" t="str">
        <f t="shared" si="0"/>
        <v>T0.38Mylar透明PC</v>
      </c>
      <c r="F54" s="915" t="str">
        <f t="shared" si="11"/>
        <v>T0.38Mylar</v>
      </c>
      <c r="G54" s="927" t="s">
        <v>1518</v>
      </c>
      <c r="H54" s="914">
        <f t="shared" si="2"/>
        <v>4.3308823529411766</v>
      </c>
      <c r="I54" s="914">
        <f>MIN(J54:V54)</f>
        <v>29.45</v>
      </c>
      <c r="J54" s="914"/>
      <c r="K54" s="914"/>
      <c r="L54" s="914"/>
      <c r="M54" s="914">
        <v>29.45</v>
      </c>
      <c r="N54" s="914"/>
      <c r="O54" s="914">
        <v>32.4</v>
      </c>
      <c r="P54" s="914"/>
      <c r="Q54" s="914"/>
      <c r="R54" s="914"/>
    </row>
    <row r="55" spans="4:18">
      <c r="D55" s="914"/>
      <c r="E55" s="915" t="str">
        <f t="shared" si="0"/>
        <v>T0.38MylarPC8010</v>
      </c>
      <c r="F55" s="915" t="str">
        <f t="shared" si="11"/>
        <v>T0.38Mylar</v>
      </c>
      <c r="G55" s="927" t="s">
        <v>1523</v>
      </c>
      <c r="H55" s="914">
        <f t="shared" si="2"/>
        <v>5.5882352941176476</v>
      </c>
      <c r="I55" s="914">
        <f>MIN(J55:V55)</f>
        <v>38</v>
      </c>
      <c r="J55" s="914">
        <v>38</v>
      </c>
      <c r="K55" s="914">
        <v>38</v>
      </c>
      <c r="L55" s="914"/>
      <c r="M55" s="914"/>
      <c r="N55" s="914"/>
      <c r="O55" s="914"/>
      <c r="P55" s="914">
        <v>38</v>
      </c>
      <c r="Q55" s="914">
        <v>38</v>
      </c>
      <c r="R55" s="914"/>
    </row>
    <row r="56" spans="4:18">
      <c r="D56" s="914"/>
      <c r="E56" s="915" t="str">
        <f t="shared" si="0"/>
        <v>T0.38MylarOther_Fill_ME_Remark</v>
      </c>
      <c r="F56" s="915" t="str">
        <f t="shared" si="11"/>
        <v>T0.38Mylar</v>
      </c>
      <c r="G56" s="927" t="s">
        <v>1510</v>
      </c>
      <c r="H56" s="914"/>
      <c r="I56" s="914"/>
      <c r="J56" s="914"/>
      <c r="K56" s="914"/>
      <c r="L56" s="914"/>
      <c r="M56" s="914"/>
      <c r="N56" s="914"/>
      <c r="O56" s="914"/>
      <c r="P56" s="914"/>
      <c r="Q56" s="914"/>
      <c r="R56" s="914"/>
    </row>
    <row r="57" spans="4:18">
      <c r="D57" s="914"/>
      <c r="E57" s="915"/>
      <c r="F57" s="915"/>
      <c r="G57" s="927"/>
      <c r="H57" s="914"/>
      <c r="I57" s="914"/>
      <c r="J57" s="914"/>
      <c r="K57" s="914"/>
      <c r="L57" s="914"/>
      <c r="M57" s="914"/>
      <c r="N57" s="914"/>
      <c r="O57" s="914"/>
      <c r="P57" s="914"/>
      <c r="Q57" s="914"/>
      <c r="R57" s="914"/>
    </row>
    <row r="58" spans="4:18">
      <c r="D58" s="914" t="s">
        <v>1524</v>
      </c>
      <c r="E58" s="915" t="str">
        <f t="shared" si="0"/>
        <v>T0.43MylarDFR_BK_PP</v>
      </c>
      <c r="F58" s="915" t="str">
        <f>$D$58&amp;$A$2</f>
        <v>T0.43Mylar</v>
      </c>
      <c r="G58" s="927" t="s">
        <v>1514</v>
      </c>
      <c r="H58" s="914">
        <f t="shared" si="2"/>
        <v>2.8735294117647059</v>
      </c>
      <c r="I58" s="914">
        <f>MIN(J58:V58)</f>
        <v>19.54</v>
      </c>
      <c r="J58" s="914"/>
      <c r="K58" s="914"/>
      <c r="L58" s="914">
        <v>19.54</v>
      </c>
      <c r="M58" s="914">
        <v>25.32</v>
      </c>
      <c r="N58" s="914">
        <v>22.9</v>
      </c>
      <c r="O58" s="914"/>
      <c r="P58" s="914"/>
      <c r="Q58" s="914"/>
      <c r="R58" s="914"/>
    </row>
    <row r="59" spans="4:18">
      <c r="D59" s="914"/>
      <c r="E59" s="915" t="str">
        <f t="shared" si="0"/>
        <v>T0.43MylarPC1860</v>
      </c>
      <c r="F59" s="915" t="str">
        <f>$D$58&amp;$A$2</f>
        <v>T0.43Mylar</v>
      </c>
      <c r="G59" s="927" t="s">
        <v>1495</v>
      </c>
      <c r="H59" s="914">
        <f t="shared" ref="H59:H79" si="12">I59/$H$1</f>
        <v>4.1176470588235299</v>
      </c>
      <c r="I59" s="914">
        <f>MIN(J59:V59)</f>
        <v>28</v>
      </c>
      <c r="J59" s="914"/>
      <c r="K59" s="914"/>
      <c r="L59" s="914">
        <v>34.229999999999997</v>
      </c>
      <c r="M59" s="914">
        <v>39.76</v>
      </c>
      <c r="N59" s="914">
        <v>28</v>
      </c>
      <c r="O59" s="914"/>
      <c r="P59" s="914"/>
      <c r="Q59" s="914"/>
      <c r="R59" s="914">
        <v>40.5</v>
      </c>
    </row>
    <row r="60" spans="4:18">
      <c r="D60" s="914"/>
      <c r="E60" s="915" t="str">
        <f t="shared" si="0"/>
        <v>T0.43MylarDFR117</v>
      </c>
      <c r="F60" s="915" t="str">
        <f>$D$58&amp;$A$2</f>
        <v>T0.43Mylar</v>
      </c>
      <c r="G60" s="927" t="s">
        <v>1515</v>
      </c>
      <c r="H60" s="914">
        <f t="shared" si="12"/>
        <v>4.1382352941176475</v>
      </c>
      <c r="I60" s="914">
        <f>MIN(J60:V60)</f>
        <v>28.14</v>
      </c>
      <c r="J60" s="914"/>
      <c r="K60" s="914">
        <v>52</v>
      </c>
      <c r="L60" s="914">
        <v>28.14</v>
      </c>
      <c r="M60" s="914">
        <v>30.11</v>
      </c>
      <c r="N60" s="914"/>
      <c r="O60" s="914"/>
      <c r="P60" s="914">
        <v>52</v>
      </c>
      <c r="Q60" s="914">
        <v>52</v>
      </c>
      <c r="R60" s="914">
        <v>40.5</v>
      </c>
    </row>
    <row r="61" spans="4:18">
      <c r="D61" s="914"/>
      <c r="E61" s="915" t="str">
        <f t="shared" si="0"/>
        <v>T0.43MylarOther_Fill_ME_Remark</v>
      </c>
      <c r="F61" s="915" t="str">
        <f>$D$58&amp;$A$2</f>
        <v>T0.43Mylar</v>
      </c>
      <c r="G61" s="927" t="s">
        <v>1510</v>
      </c>
      <c r="H61" s="914"/>
      <c r="I61" s="914"/>
      <c r="J61" s="914"/>
      <c r="K61" s="914"/>
      <c r="L61" s="914"/>
      <c r="M61" s="914"/>
      <c r="N61" s="914"/>
      <c r="O61" s="914"/>
      <c r="P61" s="914"/>
      <c r="Q61" s="914"/>
      <c r="R61" s="914"/>
    </row>
    <row r="62" spans="4:18">
      <c r="D62" s="914"/>
      <c r="E62" s="915"/>
      <c r="F62" s="915"/>
      <c r="G62" s="927"/>
      <c r="H62" s="914"/>
      <c r="I62" s="914"/>
      <c r="J62" s="914"/>
      <c r="K62" s="914"/>
      <c r="L62" s="914"/>
      <c r="M62" s="914"/>
      <c r="N62" s="914"/>
      <c r="O62" s="914"/>
      <c r="P62" s="914"/>
      <c r="Q62" s="914"/>
      <c r="R62" s="914"/>
    </row>
    <row r="63" spans="4:18">
      <c r="D63" s="914" t="s">
        <v>1525</v>
      </c>
      <c r="E63" s="915" t="str">
        <f t="shared" si="0"/>
        <v>T0.5MylarPC8010</v>
      </c>
      <c r="F63" s="915" t="str">
        <f>$D$63&amp;$A$2</f>
        <v>T0.5Mylar</v>
      </c>
      <c r="G63" s="927" t="s">
        <v>1523</v>
      </c>
      <c r="H63" s="914">
        <f t="shared" si="12"/>
        <v>5.882352941176471</v>
      </c>
      <c r="I63" s="914">
        <f>MIN(J63:V63)</f>
        <v>40</v>
      </c>
      <c r="J63" s="914">
        <v>40</v>
      </c>
      <c r="K63" s="914">
        <v>40</v>
      </c>
      <c r="L63" s="914"/>
      <c r="M63" s="914"/>
      <c r="N63" s="914"/>
      <c r="O63" s="914"/>
      <c r="P63" s="914">
        <v>40</v>
      </c>
      <c r="Q63" s="914">
        <v>55</v>
      </c>
      <c r="R63" s="914"/>
    </row>
    <row r="64" spans="4:18">
      <c r="D64" s="914"/>
      <c r="E64" s="915" t="str">
        <f t="shared" si="0"/>
        <v>T0.5Mylar透明PC</v>
      </c>
      <c r="F64" s="915" t="str">
        <f>$D$63&amp;$A$2</f>
        <v>T0.5Mylar</v>
      </c>
      <c r="G64" s="927" t="s">
        <v>1518</v>
      </c>
      <c r="H64" s="914">
        <f t="shared" si="12"/>
        <v>5.6264705882352937</v>
      </c>
      <c r="I64" s="914">
        <f>MIN(J64:V64)</f>
        <v>38.26</v>
      </c>
      <c r="J64" s="914"/>
      <c r="K64" s="914"/>
      <c r="L64" s="914"/>
      <c r="M64" s="914">
        <v>38.26</v>
      </c>
      <c r="N64" s="914"/>
      <c r="O64" s="914">
        <v>42</v>
      </c>
      <c r="P64" s="914"/>
      <c r="Q64" s="914"/>
      <c r="R64" s="914">
        <v>53.33</v>
      </c>
    </row>
    <row r="65" spans="4:18">
      <c r="D65" s="914"/>
      <c r="E65" s="915" t="str">
        <f t="shared" si="0"/>
        <v>T0.5MylarPC1860</v>
      </c>
      <c r="F65" s="915" t="str">
        <f>$D$63&amp;$A$2</f>
        <v>T0.5Mylar</v>
      </c>
      <c r="G65" s="927" t="s">
        <v>1495</v>
      </c>
      <c r="H65" s="914">
        <f t="shared" si="12"/>
        <v>6.6176470588235299</v>
      </c>
      <c r="I65" s="914">
        <f>MIN(J65:V65)</f>
        <v>45</v>
      </c>
      <c r="J65" s="914"/>
      <c r="K65" s="914"/>
      <c r="L65" s="914"/>
      <c r="M65" s="914">
        <v>46.34</v>
      </c>
      <c r="N65" s="914">
        <v>45</v>
      </c>
      <c r="O65" s="914"/>
      <c r="P65" s="914"/>
      <c r="Q65" s="914"/>
      <c r="R65" s="914">
        <v>58.5</v>
      </c>
    </row>
    <row r="66" spans="4:18">
      <c r="D66" s="914"/>
      <c r="E66" s="915" t="str">
        <f t="shared" si="0"/>
        <v>T0.5MylarOther_Fill_ME_Remark</v>
      </c>
      <c r="F66" s="915" t="str">
        <f>$D$63&amp;$A$2</f>
        <v>T0.5Mylar</v>
      </c>
      <c r="G66" s="927" t="s">
        <v>1510</v>
      </c>
      <c r="H66" s="914"/>
      <c r="I66" s="914"/>
      <c r="J66" s="914"/>
      <c r="K66" s="914"/>
      <c r="L66" s="914"/>
      <c r="M66" s="914"/>
      <c r="N66" s="914"/>
      <c r="O66" s="914"/>
      <c r="P66" s="914"/>
      <c r="Q66" s="914"/>
      <c r="R66" s="914"/>
    </row>
    <row r="67" spans="4:18">
      <c r="D67" s="914"/>
      <c r="E67" s="915"/>
      <c r="F67" s="915"/>
      <c r="G67" s="927"/>
      <c r="H67" s="914"/>
      <c r="I67" s="914"/>
      <c r="J67" s="914"/>
      <c r="K67" s="914"/>
      <c r="L67" s="914"/>
      <c r="M67" s="914"/>
      <c r="N67" s="914"/>
      <c r="O67" s="914"/>
      <c r="P67" s="914"/>
      <c r="Q67" s="914"/>
      <c r="R67" s="914"/>
    </row>
    <row r="68" spans="4:18">
      <c r="D68" s="914" t="s">
        <v>1526</v>
      </c>
      <c r="E68" s="915" t="str">
        <f t="shared" ref="E68:E80" si="13">F68&amp;G68</f>
        <v>T0.76MylarDFR_BK_PP</v>
      </c>
      <c r="F68" s="915" t="str">
        <f>$D$68&amp;$A$2</f>
        <v>T0.76Mylar</v>
      </c>
      <c r="G68" s="927" t="s">
        <v>1670</v>
      </c>
      <c r="H68" s="914">
        <f t="shared" si="12"/>
        <v>5.3735294117647063</v>
      </c>
      <c r="I68" s="914">
        <f>MIN(J68:V68)</f>
        <v>36.54</v>
      </c>
      <c r="J68" s="914"/>
      <c r="K68" s="914"/>
      <c r="L68" s="914">
        <v>36.54</v>
      </c>
      <c r="M68" s="914">
        <v>44.67</v>
      </c>
      <c r="N68" s="914">
        <v>38.5</v>
      </c>
      <c r="O68" s="914"/>
      <c r="P68" s="914"/>
      <c r="Q68" s="914"/>
      <c r="R68" s="914"/>
    </row>
    <row r="69" spans="4:18">
      <c r="D69" s="914"/>
      <c r="E69" s="915" t="str">
        <f t="shared" si="13"/>
        <v>T0.76MylarPC1860</v>
      </c>
      <c r="F69" s="915" t="str">
        <f>$D$68&amp;$A$2</f>
        <v>T0.76Mylar</v>
      </c>
      <c r="G69" s="927" t="s">
        <v>1669</v>
      </c>
      <c r="H69" s="914">
        <f t="shared" si="12"/>
        <v>9.079411764705883</v>
      </c>
      <c r="I69" s="914">
        <f>MIN(J69:V69)</f>
        <v>61.74</v>
      </c>
      <c r="J69" s="914"/>
      <c r="K69" s="914"/>
      <c r="L69" s="914">
        <v>61.74</v>
      </c>
      <c r="M69" s="914">
        <v>70.42</v>
      </c>
      <c r="N69" s="914">
        <v>70</v>
      </c>
      <c r="O69" s="914"/>
      <c r="P69" s="914"/>
      <c r="Q69" s="914"/>
      <c r="R69" s="914">
        <v>91</v>
      </c>
    </row>
    <row r="70" spans="4:18">
      <c r="D70" s="914"/>
      <c r="E70" s="915" t="str">
        <f t="shared" si="13"/>
        <v>T0.76MylarDFR117</v>
      </c>
      <c r="F70" s="915" t="str">
        <f>$D$68&amp;$A$2</f>
        <v>T0.76Mylar</v>
      </c>
      <c r="G70" s="927" t="s">
        <v>1515</v>
      </c>
      <c r="H70" s="914">
        <f t="shared" ref="H70" si="14">I70/$H$1</f>
        <v>8.1529411764705877</v>
      </c>
      <c r="I70" s="914">
        <f>MIN(J70:V70)</f>
        <v>55.44</v>
      </c>
      <c r="J70" s="914"/>
      <c r="K70" s="914">
        <v>85</v>
      </c>
      <c r="L70" s="914">
        <v>55.44</v>
      </c>
      <c r="M70" s="914"/>
      <c r="N70" s="914"/>
      <c r="O70" s="914"/>
      <c r="P70" s="914">
        <v>85</v>
      </c>
      <c r="Q70" s="914">
        <v>85</v>
      </c>
      <c r="R70" s="914"/>
    </row>
    <row r="71" spans="4:18">
      <c r="D71" s="914"/>
      <c r="E71" s="915" t="str">
        <f t="shared" si="13"/>
        <v>T0.76MylarOther_Fill_ME_Remark</v>
      </c>
      <c r="F71" s="915" t="str">
        <f>$D$68&amp;$A$2</f>
        <v>T0.76Mylar</v>
      </c>
      <c r="G71" s="927" t="s">
        <v>1668</v>
      </c>
      <c r="H71" s="914"/>
      <c r="I71" s="914"/>
      <c r="J71" s="914"/>
      <c r="K71" s="914"/>
      <c r="L71" s="914"/>
      <c r="M71" s="914"/>
      <c r="N71" s="914"/>
      <c r="O71" s="914"/>
      <c r="P71" s="914"/>
      <c r="Q71" s="914"/>
      <c r="R71" s="914"/>
    </row>
    <row r="72" spans="4:18">
      <c r="D72" s="914"/>
      <c r="E72" s="915"/>
      <c r="F72" s="915"/>
      <c r="G72" s="927"/>
      <c r="H72" s="914"/>
      <c r="I72" s="914"/>
      <c r="J72" s="914"/>
      <c r="K72" s="914"/>
      <c r="L72" s="914"/>
      <c r="M72" s="914"/>
      <c r="N72" s="914"/>
      <c r="O72" s="914"/>
      <c r="P72" s="914"/>
      <c r="Q72" s="914"/>
      <c r="R72" s="914"/>
    </row>
    <row r="73" spans="4:18">
      <c r="D73" s="914" t="s">
        <v>1527</v>
      </c>
      <c r="E73" s="915" t="str">
        <f t="shared" si="13"/>
        <v>T0.8MylarPC8010</v>
      </c>
      <c r="F73" s="915" t="str">
        <f>$D$73&amp;$A$2</f>
        <v>T0.8Mylar</v>
      </c>
      <c r="G73" s="927" t="s">
        <v>1523</v>
      </c>
      <c r="H73" s="914">
        <f t="shared" si="12"/>
        <v>7.3529411764705888</v>
      </c>
      <c r="I73" s="914">
        <f t="shared" ref="I73:I136" si="15">MIN(J73:V73)</f>
        <v>50</v>
      </c>
      <c r="J73" s="914">
        <v>50</v>
      </c>
      <c r="K73" s="914">
        <v>50</v>
      </c>
      <c r="L73" s="914"/>
      <c r="M73" s="914"/>
      <c r="N73" s="914"/>
      <c r="O73" s="914"/>
      <c r="P73" s="914">
        <v>50</v>
      </c>
      <c r="Q73" s="914">
        <v>60</v>
      </c>
      <c r="R73" s="914"/>
    </row>
    <row r="74" spans="4:18">
      <c r="D74" s="914"/>
      <c r="E74" s="915" t="str">
        <f t="shared" si="13"/>
        <v>T0.8Mylar透明PC</v>
      </c>
      <c r="F74" s="915" t="str">
        <f>$D$73&amp;$A$2</f>
        <v>T0.8Mylar</v>
      </c>
      <c r="G74" s="927" t="s">
        <v>1518</v>
      </c>
      <c r="H74" s="914">
        <f t="shared" si="12"/>
        <v>9.2220588235294123</v>
      </c>
      <c r="I74" s="914">
        <f t="shared" si="15"/>
        <v>62.71</v>
      </c>
      <c r="J74" s="914"/>
      <c r="K74" s="914"/>
      <c r="L74" s="914"/>
      <c r="M74" s="914">
        <v>62.71</v>
      </c>
      <c r="N74" s="914"/>
      <c r="O74" s="914">
        <v>66</v>
      </c>
      <c r="P74" s="914"/>
      <c r="Q74" s="914"/>
      <c r="R74" s="914"/>
    </row>
    <row r="75" spans="4:18">
      <c r="D75" s="914"/>
      <c r="E75" s="915" t="str">
        <f t="shared" si="13"/>
        <v>T0.8MylarOther_Fill_ME_Remark</v>
      </c>
      <c r="F75" s="915" t="str">
        <f>$D$73&amp;$A$2</f>
        <v>T0.8Mylar</v>
      </c>
      <c r="G75" s="927" t="s">
        <v>1510</v>
      </c>
      <c r="H75" s="914">
        <f t="shared" si="12"/>
        <v>0</v>
      </c>
      <c r="I75" s="914">
        <f t="shared" si="15"/>
        <v>0</v>
      </c>
      <c r="J75" s="914"/>
      <c r="K75" s="914"/>
      <c r="L75" s="914"/>
      <c r="M75" s="914"/>
      <c r="N75" s="914"/>
      <c r="O75" s="914"/>
      <c r="P75" s="914"/>
      <c r="Q75" s="914"/>
      <c r="R75" s="914"/>
    </row>
    <row r="76" spans="4:18">
      <c r="D76" s="914"/>
      <c r="E76" s="915"/>
      <c r="F76" s="915"/>
      <c r="G76" s="927"/>
      <c r="H76" s="914">
        <f t="shared" si="12"/>
        <v>0</v>
      </c>
      <c r="I76" s="914">
        <f t="shared" si="15"/>
        <v>0</v>
      </c>
      <c r="J76" s="914"/>
      <c r="K76" s="914"/>
      <c r="L76" s="914"/>
      <c r="M76" s="914"/>
      <c r="N76" s="914"/>
      <c r="O76" s="914"/>
      <c r="P76" s="914"/>
      <c r="Q76" s="914"/>
      <c r="R76" s="914"/>
    </row>
    <row r="77" spans="4:18">
      <c r="D77" s="914" t="s">
        <v>1528</v>
      </c>
      <c r="E77" s="915" t="str">
        <f t="shared" si="13"/>
        <v>T1.0MylarPC8010</v>
      </c>
      <c r="F77" s="915" t="str">
        <f>$D$77&amp;$A$2</f>
        <v>T1.0Mylar</v>
      </c>
      <c r="G77" s="927" t="s">
        <v>1523</v>
      </c>
      <c r="H77" s="914">
        <f t="shared" si="12"/>
        <v>8.2352941176470598</v>
      </c>
      <c r="I77" s="914">
        <f t="shared" si="15"/>
        <v>56</v>
      </c>
      <c r="J77" s="914">
        <v>56</v>
      </c>
      <c r="K77" s="914">
        <v>56</v>
      </c>
      <c r="L77" s="914"/>
      <c r="M77" s="914"/>
      <c r="N77" s="914"/>
      <c r="O77" s="914"/>
      <c r="P77" s="914">
        <v>56</v>
      </c>
      <c r="Q77" s="914">
        <v>95</v>
      </c>
      <c r="R77" s="914"/>
    </row>
    <row r="78" spans="4:18">
      <c r="D78" s="914"/>
      <c r="E78" s="915" t="str">
        <f t="shared" si="13"/>
        <v>T1.0Mylar透明PC</v>
      </c>
      <c r="F78" s="915" t="str">
        <f>$D$77&amp;$A$2</f>
        <v>T1.0Mylar</v>
      </c>
      <c r="G78" s="927" t="s">
        <v>1518</v>
      </c>
      <c r="H78" s="914">
        <f t="shared" si="12"/>
        <v>11.680882352941177</v>
      </c>
      <c r="I78" s="914">
        <f t="shared" si="15"/>
        <v>79.430000000000007</v>
      </c>
      <c r="J78" s="914"/>
      <c r="K78" s="914"/>
      <c r="L78" s="914"/>
      <c r="M78" s="914">
        <v>79.430000000000007</v>
      </c>
      <c r="N78" s="914"/>
      <c r="O78" s="914">
        <v>84</v>
      </c>
      <c r="P78" s="914"/>
      <c r="Q78" s="914"/>
      <c r="R78" s="914"/>
    </row>
    <row r="79" spans="4:18">
      <c r="D79" s="914"/>
      <c r="E79" s="915" t="str">
        <f t="shared" si="13"/>
        <v>T1.0MylarPC1860</v>
      </c>
      <c r="F79" s="915" t="str">
        <f>$D$77&amp;$A$2</f>
        <v>T1.0Mylar</v>
      </c>
      <c r="G79" s="927" t="s">
        <v>1495</v>
      </c>
      <c r="H79" s="914">
        <f t="shared" si="12"/>
        <v>12.941176470588236</v>
      </c>
      <c r="I79" s="914">
        <f t="shared" si="15"/>
        <v>88</v>
      </c>
      <c r="J79" s="914"/>
      <c r="K79" s="914"/>
      <c r="L79" s="914"/>
      <c r="M79" s="914">
        <v>100.1</v>
      </c>
      <c r="N79" s="914">
        <v>88</v>
      </c>
      <c r="O79" s="914"/>
      <c r="P79" s="914"/>
      <c r="Q79" s="914"/>
      <c r="R79" s="914">
        <v>114.4</v>
      </c>
    </row>
    <row r="80" spans="4:18">
      <c r="D80" s="914"/>
      <c r="E80" s="915" t="str">
        <f t="shared" si="13"/>
        <v>T1.0MylarOther_Fill_ME_Remark</v>
      </c>
      <c r="F80" s="915" t="str">
        <f>$D$77&amp;$A$2</f>
        <v>T1.0Mylar</v>
      </c>
      <c r="G80" s="927" t="s">
        <v>1510</v>
      </c>
      <c r="H80" s="914"/>
      <c r="I80" s="914"/>
      <c r="J80" s="914"/>
      <c r="K80" s="914"/>
      <c r="L80" s="914"/>
      <c r="M80" s="914"/>
      <c r="N80" s="914"/>
      <c r="O80" s="914"/>
      <c r="P80" s="914"/>
      <c r="Q80" s="914"/>
      <c r="R80" s="914"/>
    </row>
    <row r="81" spans="1:18">
      <c r="D81" s="914"/>
      <c r="E81" s="914"/>
      <c r="F81" s="915"/>
      <c r="G81" s="927"/>
      <c r="H81" s="914"/>
      <c r="I81" s="914"/>
      <c r="J81" s="914"/>
      <c r="K81" s="914"/>
      <c r="L81" s="914"/>
      <c r="M81" s="914"/>
      <c r="N81" s="914"/>
      <c r="O81" s="914"/>
      <c r="P81" s="914"/>
      <c r="Q81" s="914"/>
      <c r="R81" s="914"/>
    </row>
    <row r="82" spans="1:18">
      <c r="D82" s="918"/>
      <c r="E82" s="918"/>
      <c r="F82" s="916"/>
      <c r="G82" s="930"/>
      <c r="H82" s="918"/>
      <c r="I82" s="918"/>
      <c r="J82" s="918"/>
      <c r="K82" s="918"/>
      <c r="L82" s="918"/>
      <c r="M82" s="918"/>
      <c r="N82" s="918"/>
      <c r="O82" s="918"/>
      <c r="P82" s="918"/>
      <c r="Q82" s="918"/>
      <c r="R82" s="918"/>
    </row>
    <row r="83" spans="1:18">
      <c r="I83" s="918"/>
    </row>
    <row r="84" spans="1:18">
      <c r="D84" s="918"/>
      <c r="E84" s="919"/>
      <c r="F84" s="916"/>
      <c r="G84" s="933" t="s">
        <v>1529</v>
      </c>
      <c r="H84" s="918">
        <v>6.8</v>
      </c>
      <c r="I84" s="918"/>
      <c r="J84" s="918"/>
      <c r="L84" s="918"/>
      <c r="M84" s="918"/>
      <c r="N84" s="919"/>
    </row>
    <row r="85" spans="1:18" ht="54">
      <c r="A85" s="921" t="s">
        <v>397</v>
      </c>
      <c r="B85" s="922" t="s">
        <v>1530</v>
      </c>
      <c r="D85" s="921" t="s">
        <v>178</v>
      </c>
      <c r="E85" s="921" t="s">
        <v>1531</v>
      </c>
      <c r="F85" s="922" t="s">
        <v>1530</v>
      </c>
      <c r="G85" s="923" t="s">
        <v>306</v>
      </c>
      <c r="H85" s="924" t="s">
        <v>1505</v>
      </c>
      <c r="I85" s="925" t="s">
        <v>1532</v>
      </c>
      <c r="J85" s="925" t="s">
        <v>3398</v>
      </c>
      <c r="K85" s="925" t="s">
        <v>3399</v>
      </c>
      <c r="L85" s="925" t="s">
        <v>1501</v>
      </c>
      <c r="M85" s="925" t="s">
        <v>1502</v>
      </c>
      <c r="N85" s="925" t="s">
        <v>1503</v>
      </c>
      <c r="O85" s="925" t="s">
        <v>1504</v>
      </c>
      <c r="P85" s="925" t="s">
        <v>3321</v>
      </c>
      <c r="Q85" s="925" t="s">
        <v>1577</v>
      </c>
      <c r="R85" s="925" t="s">
        <v>3310</v>
      </c>
    </row>
    <row r="86" spans="1:18">
      <c r="A86" s="914">
        <v>1</v>
      </c>
      <c r="B86" s="915" t="str">
        <f>D98&amp;$A$85</f>
        <v>T0.5Sponge</v>
      </c>
      <c r="D86" s="914" t="s">
        <v>1533</v>
      </c>
      <c r="E86" s="915" t="str">
        <f>F86&amp;G86</f>
        <v>T0.2SpongeKVH200</v>
      </c>
      <c r="F86" s="915" t="str">
        <f>D86&amp;$A$85</f>
        <v>T0.2Sponge</v>
      </c>
      <c r="G86" s="927" t="s">
        <v>1815</v>
      </c>
      <c r="H86" s="914">
        <f>I86/$H$1</f>
        <v>8.9705882352941178</v>
      </c>
      <c r="I86" s="914">
        <f t="shared" si="15"/>
        <v>61</v>
      </c>
      <c r="J86" s="914"/>
      <c r="K86" s="914"/>
      <c r="L86" s="914"/>
      <c r="M86" s="914"/>
      <c r="N86" s="914">
        <v>61</v>
      </c>
      <c r="O86" s="914"/>
      <c r="P86" s="914"/>
      <c r="Q86" s="914"/>
      <c r="R86" s="914"/>
    </row>
    <row r="87" spans="1:18">
      <c r="A87" s="914">
        <v>2</v>
      </c>
      <c r="B87" s="915" t="str">
        <f>D124&amp;$A$85</f>
        <v>T0.8Sponge</v>
      </c>
      <c r="D87" s="914"/>
      <c r="E87" s="915" t="str">
        <f>F87&amp;G87</f>
        <v>T0.2SpongePORON_SRS32P</v>
      </c>
      <c r="F87" s="915" t="str">
        <f>D86&amp;$A$85</f>
        <v>T0.2Sponge</v>
      </c>
      <c r="G87" s="927" t="s">
        <v>1534</v>
      </c>
      <c r="H87" s="914">
        <f>I87/$H$1</f>
        <v>27.352941176470591</v>
      </c>
      <c r="I87" s="914">
        <f t="shared" si="15"/>
        <v>186</v>
      </c>
      <c r="J87" s="914"/>
      <c r="K87" s="914"/>
      <c r="L87" s="914"/>
      <c r="M87" s="914">
        <v>224</v>
      </c>
      <c r="N87" s="914">
        <v>186</v>
      </c>
      <c r="O87" s="914"/>
      <c r="P87" s="914"/>
      <c r="Q87" s="914"/>
      <c r="R87" s="914">
        <v>256.25</v>
      </c>
    </row>
    <row r="88" spans="1:18">
      <c r="A88" s="914">
        <v>3</v>
      </c>
      <c r="B88" s="915" t="str">
        <f>D133&amp;$A$85</f>
        <v>T1.0Sponge</v>
      </c>
      <c r="C88" s="916"/>
      <c r="D88" s="914"/>
      <c r="E88" s="915" t="str">
        <f>F88&amp;G88</f>
        <v>T0.2SpongeOther_Fill_ME_Remark</v>
      </c>
      <c r="F88" s="915" t="str">
        <f>D86&amp;$A$85</f>
        <v>T0.2Sponge</v>
      </c>
      <c r="G88" s="927" t="s">
        <v>1510</v>
      </c>
      <c r="H88" s="914"/>
      <c r="I88" s="914"/>
      <c r="J88" s="914"/>
      <c r="K88" s="914"/>
      <c r="L88" s="914"/>
      <c r="M88" s="914"/>
      <c r="N88" s="914"/>
      <c r="O88" s="914"/>
      <c r="P88" s="914"/>
      <c r="Q88" s="914"/>
      <c r="R88" s="914"/>
    </row>
    <row r="89" spans="1:18">
      <c r="A89" s="914">
        <v>4</v>
      </c>
      <c r="B89" s="915" t="str">
        <f>D150&amp;$A$85</f>
        <v>T1.5Sponge</v>
      </c>
      <c r="C89" s="934"/>
      <c r="D89" s="914"/>
      <c r="E89" s="915" t="str">
        <f t="shared" ref="E89:E173" si="16">F89&amp;G89</f>
        <v/>
      </c>
      <c r="F89" s="915"/>
      <c r="G89" s="927"/>
      <c r="H89" s="914"/>
      <c r="I89" s="914"/>
      <c r="J89" s="914"/>
      <c r="K89" s="914"/>
      <c r="L89" s="914"/>
      <c r="M89" s="914"/>
      <c r="N89" s="914"/>
      <c r="O89" s="914"/>
      <c r="P89" s="914"/>
      <c r="Q89" s="914"/>
      <c r="R89" s="914"/>
    </row>
    <row r="90" spans="1:18">
      <c r="A90" s="914">
        <v>5</v>
      </c>
      <c r="B90" s="915" t="str">
        <f>D162&amp;$A$85</f>
        <v>T2.0Sponge</v>
      </c>
      <c r="C90" s="916"/>
      <c r="D90" s="914" t="s">
        <v>1535</v>
      </c>
      <c r="E90" s="915" t="str">
        <f>F90&amp;G90</f>
        <v>T0.3SpongeKVH200</v>
      </c>
      <c r="F90" s="915" t="str">
        <f>D90&amp;$A$85</f>
        <v>T0.3Sponge</v>
      </c>
      <c r="G90" s="927" t="s">
        <v>1815</v>
      </c>
      <c r="H90" s="914">
        <f>I90/$H$1</f>
        <v>7.3529411764705888</v>
      </c>
      <c r="I90" s="914">
        <f t="shared" si="15"/>
        <v>50</v>
      </c>
      <c r="J90" s="914"/>
      <c r="K90" s="914"/>
      <c r="L90" s="914"/>
      <c r="M90" s="914"/>
      <c r="N90" s="914">
        <v>50</v>
      </c>
      <c r="O90" s="914"/>
      <c r="P90" s="914"/>
      <c r="Q90" s="914"/>
      <c r="R90" s="914"/>
    </row>
    <row r="91" spans="1:18">
      <c r="A91" s="914">
        <v>6</v>
      </c>
      <c r="B91" s="915" t="str">
        <f>D172&amp;$A$85</f>
        <v>T2.5Sponge</v>
      </c>
      <c r="C91" s="916"/>
      <c r="D91" s="914"/>
      <c r="E91" s="915" t="str">
        <f>F91&amp;G91</f>
        <v>T0.3SpongePORON_SRS48P</v>
      </c>
      <c r="F91" s="915" t="str">
        <f>D90&amp;$A$85</f>
        <v>T0.3Sponge</v>
      </c>
      <c r="G91" s="927" t="s">
        <v>1536</v>
      </c>
      <c r="H91" s="914">
        <f>I91/$H$1</f>
        <v>11.764705882352942</v>
      </c>
      <c r="I91" s="914">
        <f t="shared" si="15"/>
        <v>80</v>
      </c>
      <c r="J91" s="914">
        <v>80</v>
      </c>
      <c r="K91" s="914">
        <v>80</v>
      </c>
      <c r="L91" s="914">
        <v>92.19</v>
      </c>
      <c r="M91" s="914">
        <v>119</v>
      </c>
      <c r="N91" s="914"/>
      <c r="O91" s="914"/>
      <c r="P91" s="914">
        <v>80</v>
      </c>
      <c r="Q91" s="914">
        <v>93.6</v>
      </c>
      <c r="R91" s="914">
        <v>134.25</v>
      </c>
    </row>
    <row r="92" spans="1:18">
      <c r="A92" s="914">
        <v>7</v>
      </c>
      <c r="B92" s="915" t="str">
        <f>D181&amp;$A$85</f>
        <v>T3.0Sponge</v>
      </c>
      <c r="C92" s="916"/>
      <c r="D92" s="914"/>
      <c r="E92" s="915" t="str">
        <f t="shared" si="16"/>
        <v>T0.3SpongeOther_Fill_ME_Remark</v>
      </c>
      <c r="F92" s="915" t="str">
        <f>D90&amp;$A$85</f>
        <v>T0.3Sponge</v>
      </c>
      <c r="G92" s="927" t="s">
        <v>1510</v>
      </c>
      <c r="H92" s="914"/>
      <c r="I92" s="914"/>
      <c r="J92" s="914"/>
      <c r="K92" s="914"/>
      <c r="L92" s="914"/>
      <c r="M92" s="914"/>
      <c r="N92" s="914"/>
      <c r="O92" s="914"/>
      <c r="P92" s="914"/>
      <c r="Q92" s="914"/>
      <c r="R92" s="914"/>
    </row>
    <row r="93" spans="1:18">
      <c r="A93" s="914">
        <v>8</v>
      </c>
      <c r="B93" s="915" t="str">
        <f>D190&amp;$A$85</f>
        <v>T3.5Sponge</v>
      </c>
      <c r="C93" s="916"/>
      <c r="D93" s="914"/>
      <c r="E93" s="915" t="str">
        <f t="shared" si="16"/>
        <v/>
      </c>
      <c r="F93" s="915"/>
      <c r="G93" s="927"/>
      <c r="H93" s="914"/>
      <c r="I93" s="914"/>
      <c r="J93" s="914"/>
      <c r="K93" s="914"/>
      <c r="L93" s="914"/>
      <c r="M93" s="914"/>
      <c r="N93" s="914"/>
      <c r="O93" s="914"/>
      <c r="P93" s="914"/>
      <c r="Q93" s="914"/>
      <c r="R93" s="914"/>
    </row>
    <row r="94" spans="1:18">
      <c r="A94" s="914">
        <v>9</v>
      </c>
      <c r="B94" s="915" t="str">
        <f>D195&amp;$A$85</f>
        <v>T4.0Sponge</v>
      </c>
      <c r="C94" s="916"/>
      <c r="D94" s="914" t="s">
        <v>1539</v>
      </c>
      <c r="E94" s="915" t="str">
        <f>F94&amp;G94</f>
        <v>T0.4SpongeKVH200</v>
      </c>
      <c r="F94" s="915" t="str">
        <f>D94&amp;$A$85</f>
        <v>T0.4Sponge</v>
      </c>
      <c r="G94" s="927" t="s">
        <v>1815</v>
      </c>
      <c r="H94" s="914">
        <f>I94/$H$1</f>
        <v>6.7647058823529411</v>
      </c>
      <c r="I94" s="914">
        <f t="shared" si="15"/>
        <v>46</v>
      </c>
      <c r="J94" s="914"/>
      <c r="K94" s="914"/>
      <c r="L94" s="914"/>
      <c r="M94" s="914"/>
      <c r="N94" s="914">
        <v>46</v>
      </c>
      <c r="O94" s="914"/>
      <c r="P94" s="914"/>
      <c r="Q94" s="914"/>
      <c r="R94" s="914"/>
    </row>
    <row r="95" spans="1:18">
      <c r="A95" s="914">
        <v>10</v>
      </c>
      <c r="B95" s="915" t="str">
        <f>D201&amp;$A$85</f>
        <v>T4.5Sponge</v>
      </c>
      <c r="C95" s="916"/>
      <c r="D95" s="914"/>
      <c r="E95" s="915" t="str">
        <f>F95&amp;G95</f>
        <v>T0.4SpongePORON_SRS40P</v>
      </c>
      <c r="F95" s="915" t="str">
        <f>D94&amp;$A$85</f>
        <v>T0.4Sponge</v>
      </c>
      <c r="G95" s="927" t="s">
        <v>1540</v>
      </c>
      <c r="H95" s="914">
        <f>I95/$H$1</f>
        <v>13.23529411764706</v>
      </c>
      <c r="I95" s="914">
        <f t="shared" si="15"/>
        <v>90</v>
      </c>
      <c r="J95" s="914"/>
      <c r="K95" s="914">
        <v>90</v>
      </c>
      <c r="L95" s="914">
        <v>110.25</v>
      </c>
      <c r="M95" s="914">
        <v>129.36000000000001</v>
      </c>
      <c r="N95" s="914">
        <v>96.8</v>
      </c>
      <c r="O95" s="914"/>
      <c r="P95" s="914">
        <v>90</v>
      </c>
      <c r="Q95" s="914"/>
      <c r="R95" s="914"/>
    </row>
    <row r="96" spans="1:18">
      <c r="A96" s="914">
        <v>11</v>
      </c>
      <c r="B96" s="915" t="str">
        <f>D208&amp;$A$85</f>
        <v>T5.0Sponge</v>
      </c>
      <c r="C96" s="916"/>
      <c r="D96" s="914"/>
      <c r="E96" s="915" t="str">
        <f t="shared" si="16"/>
        <v>T0.4SpongeOther_Fill_ME_Remark</v>
      </c>
      <c r="F96" s="915" t="str">
        <f>D94&amp;$A$85</f>
        <v>T0.4Sponge</v>
      </c>
      <c r="G96" s="927" t="s">
        <v>1510</v>
      </c>
      <c r="H96" s="914"/>
      <c r="I96" s="914"/>
      <c r="J96" s="914"/>
      <c r="K96" s="914"/>
      <c r="L96" s="914"/>
      <c r="M96" s="914"/>
      <c r="N96" s="914"/>
      <c r="O96" s="914"/>
      <c r="P96" s="914"/>
      <c r="Q96" s="914"/>
      <c r="R96" s="914"/>
    </row>
    <row r="97" spans="1:18">
      <c r="A97" s="914">
        <v>12</v>
      </c>
      <c r="B97" s="915" t="s">
        <v>1677</v>
      </c>
      <c r="C97" s="916"/>
      <c r="D97" s="914"/>
      <c r="E97" s="915" t="str">
        <f t="shared" si="16"/>
        <v/>
      </c>
      <c r="F97" s="915"/>
      <c r="G97" s="927"/>
      <c r="H97" s="914"/>
      <c r="I97" s="914"/>
      <c r="J97" s="914"/>
      <c r="K97" s="914"/>
      <c r="L97" s="914"/>
      <c r="M97" s="914"/>
      <c r="N97" s="914"/>
      <c r="O97" s="914"/>
      <c r="P97" s="914"/>
      <c r="Q97" s="914"/>
      <c r="R97" s="914"/>
    </row>
    <row r="98" spans="1:18">
      <c r="A98" s="918"/>
      <c r="B98" s="916"/>
      <c r="C98" s="916"/>
      <c r="D98" s="914" t="s">
        <v>1525</v>
      </c>
      <c r="E98" s="915" t="str">
        <f t="shared" ref="E98:E109" si="17">F98&amp;G98</f>
        <v>T0.5SpongeCR1015</v>
      </c>
      <c r="F98" s="915" t="str">
        <f>D98&amp;$A$85</f>
        <v>T0.5Sponge</v>
      </c>
      <c r="G98" s="927" t="s">
        <v>267</v>
      </c>
      <c r="H98" s="914">
        <f t="shared" ref="H98:H109" si="18">I98/$H$1</f>
        <v>0.88235294117647056</v>
      </c>
      <c r="I98" s="914">
        <f t="shared" si="15"/>
        <v>6</v>
      </c>
      <c r="J98" s="914">
        <v>6</v>
      </c>
      <c r="K98" s="914">
        <v>6</v>
      </c>
      <c r="L98" s="914"/>
      <c r="M98" s="914">
        <v>12.6</v>
      </c>
      <c r="N98" s="914"/>
      <c r="O98" s="914"/>
      <c r="P98" s="914">
        <v>6</v>
      </c>
      <c r="Q98" s="914">
        <v>6</v>
      </c>
      <c r="R98" s="914"/>
    </row>
    <row r="99" spans="1:18">
      <c r="A99" s="918"/>
      <c r="B99" s="916"/>
      <c r="C99" s="916"/>
      <c r="D99" s="914"/>
      <c r="E99" s="915" t="str">
        <f t="shared" si="17"/>
        <v>T0.5SpongeEVA</v>
      </c>
      <c r="F99" s="915" t="str">
        <f>D98&amp;$A$85</f>
        <v>T0.5Sponge</v>
      </c>
      <c r="G99" s="927" t="s">
        <v>1544</v>
      </c>
      <c r="H99" s="914">
        <f t="shared" si="18"/>
        <v>1.0294117647058825</v>
      </c>
      <c r="I99" s="914">
        <f t="shared" si="15"/>
        <v>7</v>
      </c>
      <c r="J99" s="914"/>
      <c r="K99" s="914"/>
      <c r="L99" s="914">
        <v>13.86</v>
      </c>
      <c r="M99" s="914">
        <v>7</v>
      </c>
      <c r="N99" s="914">
        <v>8</v>
      </c>
      <c r="O99" s="914"/>
      <c r="P99" s="914"/>
      <c r="Q99" s="914"/>
      <c r="R99" s="914"/>
    </row>
    <row r="100" spans="1:18">
      <c r="A100" s="918"/>
      <c r="B100" s="916"/>
      <c r="C100" s="916"/>
      <c r="D100" s="914"/>
      <c r="E100" s="915" t="str">
        <f t="shared" si="17"/>
        <v>T0.5SpongeE4308</v>
      </c>
      <c r="F100" s="915" t="str">
        <f>D98&amp;$A$85</f>
        <v>T0.5Sponge</v>
      </c>
      <c r="G100" s="927" t="s">
        <v>1545</v>
      </c>
      <c r="H100" s="914">
        <f t="shared" si="18"/>
        <v>2.0588235294117649</v>
      </c>
      <c r="I100" s="914">
        <f t="shared" si="15"/>
        <v>14</v>
      </c>
      <c r="J100" s="914"/>
      <c r="K100" s="914"/>
      <c r="L100" s="914">
        <v>19.95</v>
      </c>
      <c r="M100" s="914">
        <v>14</v>
      </c>
      <c r="N100" s="914"/>
      <c r="O100" s="914"/>
      <c r="P100" s="914"/>
      <c r="Q100" s="914"/>
      <c r="R100" s="914"/>
    </row>
    <row r="101" spans="1:18">
      <c r="A101" s="917"/>
      <c r="B101" s="916"/>
      <c r="C101" s="916"/>
      <c r="D101" s="914"/>
      <c r="E101" s="915" t="str">
        <f t="shared" si="17"/>
        <v>T0.5SpongeYU55</v>
      </c>
      <c r="F101" s="915" t="str">
        <f>D98&amp;$A$85</f>
        <v>T0.5Sponge</v>
      </c>
      <c r="G101" s="927" t="s">
        <v>1547</v>
      </c>
      <c r="H101" s="914">
        <f t="shared" si="18"/>
        <v>4.0441176470588234</v>
      </c>
      <c r="I101" s="914">
        <f t="shared" si="15"/>
        <v>27.5</v>
      </c>
      <c r="J101" s="914"/>
      <c r="K101" s="914"/>
      <c r="L101" s="914"/>
      <c r="M101" s="914"/>
      <c r="N101" s="914">
        <v>27.5</v>
      </c>
      <c r="O101" s="914"/>
      <c r="P101" s="914"/>
      <c r="Q101" s="914"/>
      <c r="R101" s="914"/>
    </row>
    <row r="102" spans="1:18">
      <c r="A102" s="917"/>
      <c r="B102" s="916"/>
      <c r="C102" s="916"/>
      <c r="D102" s="914"/>
      <c r="E102" s="915" t="str">
        <f t="shared" si="17"/>
        <v>T0.5SpongeYU356</v>
      </c>
      <c r="F102" s="915" t="str">
        <f>D98&amp;$A$85</f>
        <v>T0.5Sponge</v>
      </c>
      <c r="G102" s="927" t="s">
        <v>1549</v>
      </c>
      <c r="H102" s="914">
        <f t="shared" si="18"/>
        <v>0.7720588235294118</v>
      </c>
      <c r="I102" s="914">
        <f t="shared" si="15"/>
        <v>5.25</v>
      </c>
      <c r="J102" s="914"/>
      <c r="K102" s="914"/>
      <c r="L102" s="914">
        <v>5.25</v>
      </c>
      <c r="M102" s="914"/>
      <c r="N102" s="914">
        <v>29</v>
      </c>
      <c r="O102" s="914"/>
      <c r="P102" s="914"/>
      <c r="Q102" s="914"/>
      <c r="R102" s="914"/>
    </row>
    <row r="103" spans="1:18">
      <c r="A103" s="917"/>
      <c r="B103" s="916"/>
      <c r="C103" s="916"/>
      <c r="D103" s="914"/>
      <c r="E103" s="915" t="str">
        <f t="shared" si="17"/>
        <v>T0.5SpongeE4382</v>
      </c>
      <c r="F103" s="915" t="str">
        <f t="shared" ref="F103:F110" si="19">$D$98&amp;$A$85</f>
        <v>T0.5Sponge</v>
      </c>
      <c r="G103" s="927" t="s">
        <v>297</v>
      </c>
      <c r="H103" s="914">
        <f t="shared" si="18"/>
        <v>4.4117647058823533</v>
      </c>
      <c r="I103" s="914">
        <f t="shared" si="15"/>
        <v>30</v>
      </c>
      <c r="J103" s="914">
        <v>30</v>
      </c>
      <c r="K103" s="914">
        <v>30</v>
      </c>
      <c r="L103" s="914"/>
      <c r="M103" s="914"/>
      <c r="N103" s="914"/>
      <c r="O103" s="914"/>
      <c r="P103" s="914">
        <v>30</v>
      </c>
      <c r="Q103" s="914">
        <v>30</v>
      </c>
      <c r="R103" s="914"/>
    </row>
    <row r="104" spans="1:18">
      <c r="A104" s="917"/>
      <c r="B104" s="916"/>
      <c r="C104" s="916"/>
      <c r="D104" s="914"/>
      <c r="E104" s="915" t="str">
        <f t="shared" si="17"/>
        <v>T0.5SpongeSM55</v>
      </c>
      <c r="F104" s="915" t="str">
        <f t="shared" si="19"/>
        <v>T0.5Sponge</v>
      </c>
      <c r="G104" s="927" t="s">
        <v>1550</v>
      </c>
      <c r="H104" s="914">
        <f t="shared" si="18"/>
        <v>3.0882352941176472</v>
      </c>
      <c r="I104" s="914">
        <f t="shared" si="15"/>
        <v>21</v>
      </c>
      <c r="J104" s="914"/>
      <c r="K104" s="914"/>
      <c r="L104" s="914">
        <v>45.99</v>
      </c>
      <c r="M104" s="914">
        <v>21</v>
      </c>
      <c r="N104" s="914">
        <v>40.5</v>
      </c>
      <c r="O104" s="914"/>
      <c r="P104" s="914"/>
      <c r="Q104" s="914"/>
      <c r="R104" s="914"/>
    </row>
    <row r="105" spans="1:18">
      <c r="A105" s="917"/>
      <c r="B105" s="916"/>
      <c r="C105" s="916"/>
      <c r="D105" s="914"/>
      <c r="E105" s="915" t="str">
        <f t="shared" si="17"/>
        <v>T0.5SpongeKVH200</v>
      </c>
      <c r="F105" s="915" t="str">
        <f t="shared" si="19"/>
        <v>T0.5Sponge</v>
      </c>
      <c r="G105" s="927" t="s">
        <v>1815</v>
      </c>
      <c r="H105" s="914">
        <f t="shared" si="18"/>
        <v>6.0294117647058822</v>
      </c>
      <c r="I105" s="914">
        <f t="shared" si="15"/>
        <v>41</v>
      </c>
      <c r="J105" s="914"/>
      <c r="K105" s="914"/>
      <c r="L105" s="914"/>
      <c r="M105" s="914"/>
      <c r="N105" s="914">
        <v>41</v>
      </c>
      <c r="O105" s="914"/>
      <c r="P105" s="914"/>
      <c r="Q105" s="914"/>
      <c r="R105" s="914"/>
    </row>
    <row r="106" spans="1:18">
      <c r="A106" s="917"/>
      <c r="B106" s="916"/>
      <c r="C106" s="916"/>
      <c r="D106" s="914"/>
      <c r="E106" s="915" t="str">
        <f t="shared" si="17"/>
        <v>T0.5SpongeLV100</v>
      </c>
      <c r="F106" s="915" t="str">
        <f t="shared" si="19"/>
        <v>T0.5Sponge</v>
      </c>
      <c r="G106" s="927" t="s">
        <v>3331</v>
      </c>
      <c r="H106" s="914">
        <f t="shared" ref="H106" si="20">I106/$H$1</f>
        <v>7.7941176470588234</v>
      </c>
      <c r="I106" s="914">
        <f t="shared" ref="I106" si="21">MIN(J106:V106)</f>
        <v>53</v>
      </c>
      <c r="J106" s="914"/>
      <c r="K106" s="914">
        <v>53</v>
      </c>
      <c r="L106" s="914"/>
      <c r="M106" s="914"/>
      <c r="N106" s="914"/>
      <c r="O106" s="914"/>
      <c r="P106" s="914">
        <v>53</v>
      </c>
      <c r="Q106" s="914"/>
      <c r="R106" s="914"/>
    </row>
    <row r="107" spans="1:18">
      <c r="A107" s="917"/>
      <c r="B107" s="916"/>
      <c r="C107" s="916"/>
      <c r="D107" s="914"/>
      <c r="E107" s="915" t="str">
        <f t="shared" si="17"/>
        <v>T0.5SpongePORON_SRS40P</v>
      </c>
      <c r="F107" s="915" t="str">
        <f t="shared" si="19"/>
        <v>T0.5Sponge</v>
      </c>
      <c r="G107" s="927" t="s">
        <v>1540</v>
      </c>
      <c r="H107" s="914">
        <f t="shared" si="18"/>
        <v>13.23529411764706</v>
      </c>
      <c r="I107" s="914">
        <f t="shared" si="15"/>
        <v>90</v>
      </c>
      <c r="J107" s="914">
        <v>90</v>
      </c>
      <c r="K107" s="914"/>
      <c r="L107" s="914">
        <v>102.69</v>
      </c>
      <c r="M107" s="914">
        <v>138.6</v>
      </c>
      <c r="N107" s="914">
        <v>99</v>
      </c>
      <c r="O107" s="914"/>
      <c r="P107" s="914"/>
      <c r="Q107" s="914">
        <v>90</v>
      </c>
      <c r="R107" s="914"/>
    </row>
    <row r="108" spans="1:18">
      <c r="A108" s="917"/>
      <c r="B108" s="916"/>
      <c r="C108" s="916"/>
      <c r="D108" s="914"/>
      <c r="E108" s="915" t="str">
        <f t="shared" si="17"/>
        <v>T0.5SpongePORON_SRS32P</v>
      </c>
      <c r="F108" s="915" t="str">
        <f t="shared" si="19"/>
        <v>T0.5Sponge</v>
      </c>
      <c r="G108" s="927" t="s">
        <v>1534</v>
      </c>
      <c r="H108" s="914">
        <f t="shared" si="18"/>
        <v>15.882352941176471</v>
      </c>
      <c r="I108" s="914">
        <f t="shared" si="15"/>
        <v>108</v>
      </c>
      <c r="J108" s="914">
        <v>170</v>
      </c>
      <c r="K108" s="914">
        <v>170</v>
      </c>
      <c r="L108" s="914">
        <v>119.91</v>
      </c>
      <c r="M108" s="914">
        <v>149.80000000000001</v>
      </c>
      <c r="N108" s="914">
        <v>108</v>
      </c>
      <c r="O108" s="914"/>
      <c r="P108" s="914">
        <v>170</v>
      </c>
      <c r="Q108" s="914">
        <v>170</v>
      </c>
      <c r="R108" s="914"/>
    </row>
    <row r="109" spans="1:18">
      <c r="A109" s="917"/>
      <c r="B109" s="916"/>
      <c r="C109" s="916"/>
      <c r="D109" s="914"/>
      <c r="E109" s="915" t="str">
        <f t="shared" si="17"/>
        <v>T0.5SpongePORON_ML32</v>
      </c>
      <c r="F109" s="915" t="str">
        <f t="shared" si="19"/>
        <v>T0.5Sponge</v>
      </c>
      <c r="G109" s="927" t="s">
        <v>1551</v>
      </c>
      <c r="H109" s="914">
        <f t="shared" si="18"/>
        <v>10.952941176470588</v>
      </c>
      <c r="I109" s="914">
        <f t="shared" si="15"/>
        <v>74.48</v>
      </c>
      <c r="J109" s="914"/>
      <c r="K109" s="914"/>
      <c r="L109" s="914"/>
      <c r="M109" s="914">
        <v>74.48</v>
      </c>
      <c r="N109" s="914">
        <v>115.5</v>
      </c>
      <c r="O109" s="914"/>
      <c r="P109" s="914"/>
      <c r="Q109" s="914"/>
      <c r="R109" s="914"/>
    </row>
    <row r="110" spans="1:18">
      <c r="A110" s="917"/>
      <c r="B110" s="916"/>
      <c r="C110" s="916"/>
      <c r="D110" s="914"/>
      <c r="E110" s="915" t="str">
        <f t="shared" si="16"/>
        <v>T0.5SpongeOther_Fill_ME_Remark</v>
      </c>
      <c r="F110" s="915" t="str">
        <f t="shared" si="19"/>
        <v>T0.5Sponge</v>
      </c>
      <c r="G110" s="927" t="s">
        <v>1668</v>
      </c>
      <c r="H110" s="914"/>
      <c r="I110" s="914"/>
      <c r="J110" s="914"/>
      <c r="K110" s="914"/>
      <c r="L110" s="914"/>
      <c r="M110" s="914"/>
      <c r="N110" s="914"/>
      <c r="O110" s="914"/>
      <c r="P110" s="914"/>
      <c r="Q110" s="914"/>
      <c r="R110" s="914"/>
    </row>
    <row r="111" spans="1:18">
      <c r="A111" s="917"/>
      <c r="B111" s="916"/>
      <c r="C111" s="916"/>
      <c r="D111" s="914"/>
      <c r="E111" s="915"/>
      <c r="F111" s="915"/>
      <c r="G111" s="927"/>
      <c r="H111" s="914"/>
      <c r="I111" s="914"/>
      <c r="J111" s="914"/>
      <c r="K111" s="914"/>
      <c r="L111" s="914"/>
      <c r="M111" s="914"/>
      <c r="N111" s="914"/>
      <c r="O111" s="914"/>
      <c r="P111" s="914"/>
      <c r="Q111" s="914"/>
      <c r="R111" s="914"/>
    </row>
    <row r="112" spans="1:18">
      <c r="A112" s="917"/>
      <c r="B112" s="916"/>
      <c r="C112" s="916"/>
      <c r="D112" s="914" t="s">
        <v>1552</v>
      </c>
      <c r="E112" s="915" t="str">
        <f t="shared" si="16"/>
        <v>T0.6SpongePORON_SRS32P</v>
      </c>
      <c r="F112" s="915" t="str">
        <f>$D$112&amp;$A$85</f>
        <v>T0.6Sponge</v>
      </c>
      <c r="G112" s="927" t="s">
        <v>1534</v>
      </c>
      <c r="H112" s="914">
        <f t="shared" ref="H112:H147" si="22">I112/$H$1</f>
        <v>16.176470588235293</v>
      </c>
      <c r="I112" s="914">
        <f t="shared" si="15"/>
        <v>110</v>
      </c>
      <c r="J112" s="914"/>
      <c r="K112" s="914"/>
      <c r="L112" s="914"/>
      <c r="M112" s="914">
        <v>142.80000000000001</v>
      </c>
      <c r="N112" s="914">
        <v>110</v>
      </c>
      <c r="O112" s="914"/>
      <c r="P112" s="914"/>
      <c r="Q112" s="914"/>
      <c r="R112" s="914">
        <v>163.35</v>
      </c>
    </row>
    <row r="113" spans="3:18">
      <c r="C113" s="916"/>
      <c r="D113" s="914"/>
      <c r="E113" s="915" t="str">
        <f t="shared" si="16"/>
        <v>T0.6SpongePORON_SRS40P</v>
      </c>
      <c r="F113" s="915" t="str">
        <f>$D$112&amp;$A$85</f>
        <v>T0.6Sponge</v>
      </c>
      <c r="G113" s="927" t="s">
        <v>1540</v>
      </c>
      <c r="H113" s="914">
        <f t="shared" si="22"/>
        <v>18.602941176470587</v>
      </c>
      <c r="I113" s="914">
        <f t="shared" si="15"/>
        <v>126.5</v>
      </c>
      <c r="J113" s="914"/>
      <c r="K113" s="914"/>
      <c r="L113" s="914"/>
      <c r="M113" s="914"/>
      <c r="N113" s="914">
        <v>126.5</v>
      </c>
      <c r="O113" s="914"/>
      <c r="P113" s="914"/>
      <c r="Q113" s="914"/>
      <c r="R113" s="914">
        <v>187.85</v>
      </c>
    </row>
    <row r="114" spans="3:18">
      <c r="C114" s="916"/>
      <c r="D114" s="914"/>
      <c r="E114" s="915" t="str">
        <f t="shared" si="16"/>
        <v>T0.6SpongeOther_Fill_ME_Remark</v>
      </c>
      <c r="F114" s="915" t="str">
        <f>$D$112&amp;$A$85</f>
        <v>T0.6Sponge</v>
      </c>
      <c r="G114" s="927" t="s">
        <v>1510</v>
      </c>
      <c r="H114" s="914"/>
      <c r="I114" s="914"/>
      <c r="J114" s="914"/>
      <c r="K114" s="914"/>
      <c r="L114" s="914"/>
      <c r="M114" s="914"/>
      <c r="N114" s="914"/>
      <c r="O114" s="914"/>
      <c r="P114" s="914"/>
      <c r="Q114" s="914"/>
      <c r="R114" s="914"/>
    </row>
    <row r="115" spans="3:18">
      <c r="C115" s="916"/>
      <c r="D115" s="914"/>
      <c r="E115" s="915"/>
      <c r="F115" s="915"/>
      <c r="G115" s="927"/>
      <c r="H115" s="914"/>
      <c r="I115" s="914"/>
      <c r="J115" s="914"/>
      <c r="K115" s="914"/>
      <c r="L115" s="914"/>
      <c r="M115" s="914"/>
      <c r="N115" s="914"/>
      <c r="O115" s="914"/>
      <c r="P115" s="914"/>
      <c r="Q115" s="914"/>
      <c r="R115" s="914"/>
    </row>
    <row r="116" spans="3:18">
      <c r="C116" s="916"/>
      <c r="D116" s="914" t="s">
        <v>1553</v>
      </c>
      <c r="E116" s="915" t="str">
        <f t="shared" ref="E116:E121" si="23">F116&amp;G116</f>
        <v>T0.7SpongeYU356</v>
      </c>
      <c r="F116" s="915" t="str">
        <f t="shared" ref="F116:F122" si="24">$D$116&amp;$A$85</f>
        <v>T0.7Sponge</v>
      </c>
      <c r="G116" s="927" t="s">
        <v>1554</v>
      </c>
      <c r="H116" s="914">
        <f t="shared" ref="H116:H121" si="25">I116/$H$1</f>
        <v>3.8235294117647061</v>
      </c>
      <c r="I116" s="914">
        <f t="shared" si="15"/>
        <v>26</v>
      </c>
      <c r="J116" s="914"/>
      <c r="K116" s="914"/>
      <c r="L116" s="914"/>
      <c r="M116" s="914"/>
      <c r="N116" s="914">
        <v>26</v>
      </c>
      <c r="O116" s="914"/>
      <c r="P116" s="914"/>
      <c r="Q116" s="914"/>
      <c r="R116" s="914"/>
    </row>
    <row r="117" spans="3:18">
      <c r="C117" s="916"/>
      <c r="D117" s="914"/>
      <c r="E117" s="915" t="str">
        <f t="shared" si="23"/>
        <v>T0.7SpongeKVH200</v>
      </c>
      <c r="F117" s="915" t="str">
        <f t="shared" si="24"/>
        <v>T0.7Sponge</v>
      </c>
      <c r="G117" s="927" t="s">
        <v>1815</v>
      </c>
      <c r="H117" s="914">
        <f t="shared" si="25"/>
        <v>5.1470588235294121</v>
      </c>
      <c r="I117" s="914">
        <f t="shared" si="15"/>
        <v>35</v>
      </c>
      <c r="J117" s="914"/>
      <c r="K117" s="914"/>
      <c r="L117" s="914"/>
      <c r="M117" s="914"/>
      <c r="N117" s="914">
        <v>35</v>
      </c>
      <c r="O117" s="914"/>
      <c r="P117" s="914"/>
      <c r="Q117" s="914"/>
      <c r="R117" s="914"/>
    </row>
    <row r="118" spans="3:18">
      <c r="C118" s="916"/>
      <c r="D118" s="914"/>
      <c r="E118" s="915" t="str">
        <f t="shared" si="23"/>
        <v>T0.7SpongeLV100</v>
      </c>
      <c r="F118" s="915" t="str">
        <f t="shared" si="24"/>
        <v>T0.7Sponge</v>
      </c>
      <c r="G118" s="927" t="s">
        <v>3331</v>
      </c>
      <c r="H118" s="914">
        <f t="shared" si="25"/>
        <v>7.0588235294117645</v>
      </c>
      <c r="I118" s="914">
        <f t="shared" ref="I118" si="26">MIN(J118:V118)</f>
        <v>48</v>
      </c>
      <c r="J118" s="914"/>
      <c r="K118" s="914">
        <v>48</v>
      </c>
      <c r="L118" s="914"/>
      <c r="M118" s="914"/>
      <c r="N118" s="914"/>
      <c r="O118" s="914"/>
      <c r="P118" s="914">
        <v>48</v>
      </c>
      <c r="Q118" s="914"/>
      <c r="R118" s="914"/>
    </row>
    <row r="119" spans="3:18">
      <c r="C119" s="916"/>
      <c r="D119" s="914"/>
      <c r="E119" s="915" t="str">
        <f t="shared" si="23"/>
        <v>T0.7SpongePORON_SRS40P</v>
      </c>
      <c r="F119" s="915" t="str">
        <f t="shared" si="24"/>
        <v>T0.7Sponge</v>
      </c>
      <c r="G119" s="927" t="s">
        <v>1540</v>
      </c>
      <c r="H119" s="914">
        <f t="shared" si="25"/>
        <v>15.044117647058824</v>
      </c>
      <c r="I119" s="914">
        <f t="shared" si="15"/>
        <v>102.3</v>
      </c>
      <c r="J119" s="914"/>
      <c r="K119" s="914"/>
      <c r="L119" s="914">
        <v>130.83000000000001</v>
      </c>
      <c r="M119" s="914">
        <v>148.4</v>
      </c>
      <c r="N119" s="914">
        <v>102.3</v>
      </c>
      <c r="O119" s="914"/>
      <c r="P119" s="914"/>
      <c r="Q119" s="914"/>
      <c r="R119" s="914">
        <v>151.91999999999999</v>
      </c>
    </row>
    <row r="120" spans="3:18">
      <c r="C120" s="916"/>
      <c r="D120" s="914"/>
      <c r="E120" s="915" t="str">
        <f t="shared" si="23"/>
        <v>T0.7SpongePORON_SRS24P</v>
      </c>
      <c r="F120" s="915" t="str">
        <f t="shared" si="24"/>
        <v>T0.7Sponge</v>
      </c>
      <c r="G120" s="927" t="s">
        <v>1555</v>
      </c>
      <c r="H120" s="914">
        <f t="shared" si="25"/>
        <v>16.029411764705884</v>
      </c>
      <c r="I120" s="914">
        <f t="shared" si="15"/>
        <v>109</v>
      </c>
      <c r="J120" s="914"/>
      <c r="K120" s="914"/>
      <c r="L120" s="914">
        <v>147.21</v>
      </c>
      <c r="M120" s="914">
        <v>159.6</v>
      </c>
      <c r="N120" s="914">
        <v>109</v>
      </c>
      <c r="O120" s="914"/>
      <c r="P120" s="914"/>
      <c r="Q120" s="914"/>
      <c r="R120" s="914"/>
    </row>
    <row r="121" spans="3:18">
      <c r="C121" s="916"/>
      <c r="D121" s="914"/>
      <c r="E121" s="915" t="str">
        <f t="shared" si="23"/>
        <v>T0.7SpongePORON_SRS32P</v>
      </c>
      <c r="F121" s="915" t="str">
        <f t="shared" si="24"/>
        <v>T0.7Sponge</v>
      </c>
      <c r="G121" s="927" t="s">
        <v>1534</v>
      </c>
      <c r="H121" s="914">
        <f t="shared" si="25"/>
        <v>16.985294117647058</v>
      </c>
      <c r="I121" s="914">
        <f t="shared" si="15"/>
        <v>115.5</v>
      </c>
      <c r="J121" s="914"/>
      <c r="K121" s="914"/>
      <c r="L121" s="914">
        <v>137.76</v>
      </c>
      <c r="M121" s="914">
        <v>149.80000000000001</v>
      </c>
      <c r="N121" s="914">
        <v>115.5</v>
      </c>
      <c r="O121" s="914"/>
      <c r="P121" s="914"/>
      <c r="Q121" s="914"/>
      <c r="R121" s="914"/>
    </row>
    <row r="122" spans="3:18">
      <c r="C122" s="916"/>
      <c r="D122" s="914"/>
      <c r="E122" s="915" t="str">
        <f t="shared" si="16"/>
        <v>T0.7SpongeOther_Fill_ME_Remark</v>
      </c>
      <c r="F122" s="915" t="str">
        <f t="shared" si="24"/>
        <v>T0.7Sponge</v>
      </c>
      <c r="G122" s="927" t="s">
        <v>1510</v>
      </c>
      <c r="H122" s="914"/>
      <c r="I122" s="914"/>
      <c r="J122" s="914"/>
      <c r="K122" s="914"/>
      <c r="L122" s="914"/>
      <c r="M122" s="914"/>
      <c r="N122" s="914"/>
      <c r="O122" s="914"/>
      <c r="P122" s="914"/>
      <c r="Q122" s="914"/>
      <c r="R122" s="914"/>
    </row>
    <row r="123" spans="3:18">
      <c r="C123" s="916"/>
      <c r="D123" s="914"/>
      <c r="E123" s="915"/>
      <c r="F123" s="915"/>
      <c r="G123" s="927"/>
      <c r="H123" s="914"/>
      <c r="I123" s="914"/>
      <c r="J123" s="914"/>
      <c r="K123" s="914"/>
      <c r="L123" s="914"/>
      <c r="M123" s="914"/>
      <c r="N123" s="914"/>
      <c r="O123" s="914"/>
      <c r="P123" s="914"/>
      <c r="Q123" s="914"/>
      <c r="R123" s="914"/>
    </row>
    <row r="124" spans="3:18">
      <c r="C124" s="916"/>
      <c r="D124" s="914" t="s">
        <v>1527</v>
      </c>
      <c r="E124" s="915" t="str">
        <f t="shared" si="16"/>
        <v>T0.8SpongeCR1015</v>
      </c>
      <c r="F124" s="915" t="str">
        <f>$D$124&amp;$A$85</f>
        <v>T0.8Sponge</v>
      </c>
      <c r="G124" s="927" t="s">
        <v>267</v>
      </c>
      <c r="H124" s="914">
        <f t="shared" si="22"/>
        <v>1.0294117647058825</v>
      </c>
      <c r="I124" s="914">
        <f t="shared" si="15"/>
        <v>7</v>
      </c>
      <c r="J124" s="914">
        <v>7</v>
      </c>
      <c r="K124" s="914">
        <v>7</v>
      </c>
      <c r="L124" s="914"/>
      <c r="M124" s="914">
        <v>12.6</v>
      </c>
      <c r="N124" s="914"/>
      <c r="O124" s="914"/>
      <c r="P124" s="914">
        <v>7</v>
      </c>
      <c r="Q124" s="914">
        <v>12</v>
      </c>
      <c r="R124" s="914"/>
    </row>
    <row r="125" spans="3:18">
      <c r="C125" s="916"/>
      <c r="D125" s="914"/>
      <c r="E125" s="915" t="str">
        <f t="shared" si="16"/>
        <v>T0.8SpongeKVH200</v>
      </c>
      <c r="F125" s="915" t="str">
        <f>$D$124&amp;$A$85</f>
        <v>T0.8Sponge</v>
      </c>
      <c r="G125" s="927" t="s">
        <v>1815</v>
      </c>
      <c r="H125" s="914">
        <f t="shared" ref="H125" si="27">I125/$H$1</f>
        <v>4.8529411764705888</v>
      </c>
      <c r="I125" s="914">
        <f t="shared" si="15"/>
        <v>33</v>
      </c>
      <c r="J125" s="914"/>
      <c r="K125" s="914"/>
      <c r="L125" s="914">
        <v>35.81</v>
      </c>
      <c r="M125" s="914"/>
      <c r="N125" s="914">
        <v>33</v>
      </c>
      <c r="O125" s="914"/>
      <c r="P125" s="914"/>
      <c r="Q125" s="914"/>
      <c r="R125" s="914"/>
    </row>
    <row r="126" spans="3:18">
      <c r="C126" s="916"/>
      <c r="D126" s="914"/>
      <c r="E126" s="915" t="str">
        <f t="shared" si="16"/>
        <v>T0.8SpongeSM55</v>
      </c>
      <c r="F126" s="915" t="str">
        <f>D124&amp;$A$85</f>
        <v>T0.8Sponge</v>
      </c>
      <c r="G126" s="927" t="s">
        <v>1550</v>
      </c>
      <c r="H126" s="914">
        <f t="shared" si="22"/>
        <v>3.0882352941176472</v>
      </c>
      <c r="I126" s="914">
        <f t="shared" si="15"/>
        <v>21</v>
      </c>
      <c r="J126" s="914"/>
      <c r="K126" s="914"/>
      <c r="L126" s="914"/>
      <c r="M126" s="914">
        <v>21</v>
      </c>
      <c r="N126" s="914">
        <v>38</v>
      </c>
      <c r="O126" s="914"/>
      <c r="P126" s="914"/>
      <c r="Q126" s="914"/>
      <c r="R126" s="914"/>
    </row>
    <row r="127" spans="3:18">
      <c r="C127" s="916"/>
      <c r="D127" s="914"/>
      <c r="E127" s="915" t="str">
        <f t="shared" si="16"/>
        <v>T0.8SpongePORON_SRS24P</v>
      </c>
      <c r="F127" s="915" t="str">
        <f>D124&amp;$A$85</f>
        <v>T0.8Sponge</v>
      </c>
      <c r="G127" s="927" t="s">
        <v>1555</v>
      </c>
      <c r="H127" s="914">
        <f t="shared" si="22"/>
        <v>18.455882352941178</v>
      </c>
      <c r="I127" s="914">
        <f t="shared" si="15"/>
        <v>125.5</v>
      </c>
      <c r="J127" s="914"/>
      <c r="K127" s="914"/>
      <c r="L127" s="914"/>
      <c r="M127" s="914">
        <v>154</v>
      </c>
      <c r="N127" s="914">
        <v>125.5</v>
      </c>
      <c r="O127" s="914"/>
      <c r="P127" s="914"/>
      <c r="Q127" s="914"/>
      <c r="R127" s="914"/>
    </row>
    <row r="128" spans="3:18">
      <c r="C128" s="916"/>
      <c r="D128" s="914"/>
      <c r="E128" s="915" t="str">
        <f t="shared" si="16"/>
        <v>T0.8SpongeOther_Fill_ME_Remark</v>
      </c>
      <c r="F128" s="915" t="str">
        <f>D124&amp;$A$85</f>
        <v>T0.8Sponge</v>
      </c>
      <c r="G128" s="927" t="s">
        <v>1510</v>
      </c>
      <c r="H128" s="914"/>
      <c r="I128" s="914"/>
      <c r="J128" s="914"/>
      <c r="K128" s="914"/>
      <c r="L128" s="914"/>
      <c r="M128" s="914"/>
      <c r="N128" s="914"/>
      <c r="O128" s="914"/>
      <c r="P128" s="914"/>
      <c r="Q128" s="914"/>
      <c r="R128" s="914"/>
    </row>
    <row r="129" spans="3:18">
      <c r="C129" s="916"/>
      <c r="D129" s="914"/>
      <c r="E129" s="915"/>
      <c r="F129" s="915"/>
      <c r="G129" s="927"/>
      <c r="H129" s="914"/>
      <c r="I129" s="914"/>
      <c r="J129" s="914"/>
      <c r="K129" s="914"/>
      <c r="L129" s="914"/>
      <c r="M129" s="914"/>
      <c r="N129" s="914"/>
      <c r="O129" s="914"/>
      <c r="P129" s="914"/>
      <c r="Q129" s="914"/>
      <c r="R129" s="914"/>
    </row>
    <row r="130" spans="3:18">
      <c r="C130" s="916"/>
      <c r="D130" s="914" t="s">
        <v>1556</v>
      </c>
      <c r="E130" s="915" t="str">
        <f t="shared" si="16"/>
        <v>T0.9SpongePORON_SRS24P</v>
      </c>
      <c r="F130" s="915" t="str">
        <f>D130&amp;$A$85</f>
        <v>T0.9Sponge</v>
      </c>
      <c r="G130" s="927" t="s">
        <v>1555</v>
      </c>
      <c r="H130" s="914">
        <f t="shared" si="22"/>
        <v>19.632352941176471</v>
      </c>
      <c r="I130" s="914">
        <f t="shared" si="15"/>
        <v>133.5</v>
      </c>
      <c r="J130" s="914"/>
      <c r="K130" s="914"/>
      <c r="L130" s="914"/>
      <c r="M130" s="914">
        <v>162.4</v>
      </c>
      <c r="N130" s="914">
        <v>133.5</v>
      </c>
      <c r="O130" s="914"/>
      <c r="P130" s="914"/>
      <c r="Q130" s="914"/>
      <c r="R130" s="914"/>
    </row>
    <row r="131" spans="3:18">
      <c r="C131" s="916"/>
      <c r="D131" s="914"/>
      <c r="E131" s="915" t="str">
        <f t="shared" si="16"/>
        <v>T0.9SpongeOther_Fill_ME_Remark</v>
      </c>
      <c r="F131" s="915" t="str">
        <f>D130&amp;$A$85</f>
        <v>T0.9Sponge</v>
      </c>
      <c r="G131" s="927" t="s">
        <v>1510</v>
      </c>
      <c r="H131" s="914"/>
      <c r="I131" s="914"/>
      <c r="J131" s="914"/>
      <c r="K131" s="914"/>
      <c r="L131" s="914"/>
      <c r="M131" s="914"/>
      <c r="N131" s="914"/>
      <c r="O131" s="914"/>
      <c r="P131" s="914"/>
      <c r="Q131" s="914"/>
      <c r="R131" s="914"/>
    </row>
    <row r="132" spans="3:18">
      <c r="C132" s="916"/>
      <c r="D132" s="914"/>
      <c r="E132" s="915"/>
      <c r="F132" s="915"/>
      <c r="G132" s="927"/>
      <c r="H132" s="914"/>
      <c r="I132" s="914"/>
      <c r="J132" s="914"/>
      <c r="K132" s="914"/>
      <c r="L132" s="914"/>
      <c r="M132" s="914"/>
      <c r="N132" s="914"/>
      <c r="O132" s="914"/>
      <c r="P132" s="914"/>
      <c r="Q132" s="914"/>
      <c r="R132" s="914"/>
    </row>
    <row r="133" spans="3:18">
      <c r="C133" s="916"/>
      <c r="D133" s="914" t="s">
        <v>1528</v>
      </c>
      <c r="E133" s="915" t="str">
        <f t="shared" si="16"/>
        <v>T1.0SpongeEVA</v>
      </c>
      <c r="F133" s="915" t="str">
        <f>D133&amp;$A$85</f>
        <v>T1.0Sponge</v>
      </c>
      <c r="G133" s="927" t="s">
        <v>1557</v>
      </c>
      <c r="H133" s="914">
        <f t="shared" si="22"/>
        <v>0.7720588235294118</v>
      </c>
      <c r="I133" s="914">
        <f t="shared" si="15"/>
        <v>5.25</v>
      </c>
      <c r="J133" s="914"/>
      <c r="K133" s="914"/>
      <c r="L133" s="914">
        <v>13.86</v>
      </c>
      <c r="M133" s="914">
        <v>7</v>
      </c>
      <c r="N133" s="914">
        <v>8</v>
      </c>
      <c r="O133" s="914"/>
      <c r="P133" s="914"/>
      <c r="Q133" s="914"/>
      <c r="R133" s="914">
        <v>5.25</v>
      </c>
    </row>
    <row r="134" spans="3:18">
      <c r="C134" s="916"/>
      <c r="D134" s="914"/>
      <c r="E134" s="915" t="str">
        <f t="shared" si="16"/>
        <v>T1.0SpongeCR1015</v>
      </c>
      <c r="F134" s="915" t="str">
        <f>D133&amp;$A$85</f>
        <v>T1.0Sponge</v>
      </c>
      <c r="G134" s="927" t="s">
        <v>267</v>
      </c>
      <c r="H134" s="914">
        <f t="shared" si="22"/>
        <v>1.1764705882352942</v>
      </c>
      <c r="I134" s="914">
        <f t="shared" si="15"/>
        <v>8</v>
      </c>
      <c r="J134" s="914">
        <v>8</v>
      </c>
      <c r="K134" s="914">
        <v>8</v>
      </c>
      <c r="L134" s="914"/>
      <c r="M134" s="914">
        <v>12.6</v>
      </c>
      <c r="N134" s="914">
        <v>33</v>
      </c>
      <c r="O134" s="914"/>
      <c r="P134" s="914">
        <v>8</v>
      </c>
      <c r="Q134" s="914">
        <v>10</v>
      </c>
      <c r="R134" s="914"/>
    </row>
    <row r="135" spans="3:18">
      <c r="C135" s="916"/>
      <c r="D135" s="914"/>
      <c r="E135" s="915" t="str">
        <f t="shared" si="16"/>
        <v>T1.0SpongeE4308</v>
      </c>
      <c r="F135" s="915" t="str">
        <f>D133&amp;$A$85</f>
        <v>T1.0Sponge</v>
      </c>
      <c r="G135" s="927" t="s">
        <v>1545</v>
      </c>
      <c r="H135" s="914">
        <f t="shared" si="22"/>
        <v>2.0588235294117649</v>
      </c>
      <c r="I135" s="914">
        <f t="shared" si="15"/>
        <v>14</v>
      </c>
      <c r="J135" s="914"/>
      <c r="K135" s="914"/>
      <c r="L135" s="914">
        <v>29.72</v>
      </c>
      <c r="M135" s="914">
        <v>14</v>
      </c>
      <c r="N135" s="914"/>
      <c r="O135" s="914"/>
      <c r="P135" s="914"/>
      <c r="Q135" s="914"/>
      <c r="R135" s="914"/>
    </row>
    <row r="136" spans="3:18">
      <c r="C136" s="916"/>
      <c r="D136" s="914"/>
      <c r="E136" s="915" t="str">
        <f t="shared" si="16"/>
        <v>T1.0SpongeYU55</v>
      </c>
      <c r="F136" s="915" t="str">
        <f>$D$133&amp;$A$85</f>
        <v>T1.0Sponge</v>
      </c>
      <c r="G136" s="927" t="s">
        <v>1558</v>
      </c>
      <c r="H136" s="914">
        <f t="shared" si="22"/>
        <v>4.0441176470588234</v>
      </c>
      <c r="I136" s="914">
        <f t="shared" si="15"/>
        <v>27.5</v>
      </c>
      <c r="J136" s="914"/>
      <c r="K136" s="914"/>
      <c r="L136" s="914"/>
      <c r="M136" s="914"/>
      <c r="N136" s="914">
        <v>27.5</v>
      </c>
      <c r="O136" s="914"/>
      <c r="P136" s="914"/>
      <c r="Q136" s="914"/>
      <c r="R136" s="914">
        <v>36</v>
      </c>
    </row>
    <row r="137" spans="3:18">
      <c r="C137" s="916"/>
      <c r="D137" s="914"/>
      <c r="E137" s="915" t="str">
        <f t="shared" si="16"/>
        <v>T1.0SpongeKVH200</v>
      </c>
      <c r="F137" s="915" t="str">
        <f>$D$133&amp;$A$85</f>
        <v>T1.0Sponge</v>
      </c>
      <c r="G137" s="927" t="s">
        <v>1815</v>
      </c>
      <c r="H137" s="914">
        <f t="shared" ref="H137" si="28">I137/$H$1</f>
        <v>4.4117647058823533</v>
      </c>
      <c r="I137" s="914">
        <f t="shared" ref="I137:I201" si="29">MIN(J137:V137)</f>
        <v>30</v>
      </c>
      <c r="J137" s="914"/>
      <c r="K137" s="914"/>
      <c r="L137" s="914"/>
      <c r="M137" s="914"/>
      <c r="N137" s="914">
        <v>30</v>
      </c>
      <c r="O137" s="914"/>
      <c r="P137" s="914"/>
      <c r="Q137" s="914"/>
      <c r="R137" s="914"/>
    </row>
    <row r="138" spans="3:18">
      <c r="C138" s="916"/>
      <c r="D138" s="914"/>
      <c r="E138" s="915" t="str">
        <f t="shared" si="16"/>
        <v>T1.0SpongeYU356</v>
      </c>
      <c r="F138" s="915" t="str">
        <f>D133&amp;$A$85</f>
        <v>T1.0Sponge</v>
      </c>
      <c r="G138" s="927" t="s">
        <v>1549</v>
      </c>
      <c r="H138" s="914">
        <f t="shared" si="22"/>
        <v>0.7720588235294118</v>
      </c>
      <c r="I138" s="914">
        <f t="shared" si="29"/>
        <v>5.25</v>
      </c>
      <c r="J138" s="914"/>
      <c r="K138" s="914"/>
      <c r="L138" s="914">
        <v>5.25</v>
      </c>
      <c r="M138" s="914"/>
      <c r="N138" s="914">
        <v>30</v>
      </c>
      <c r="O138" s="914"/>
      <c r="P138" s="914"/>
      <c r="Q138" s="914"/>
      <c r="R138" s="914"/>
    </row>
    <row r="139" spans="3:18">
      <c r="C139" s="916"/>
      <c r="D139" s="914"/>
      <c r="E139" s="915" t="str">
        <f t="shared" si="16"/>
        <v>T1.0SpongeE4382</v>
      </c>
      <c r="F139" s="915" t="str">
        <f>D133&amp;$A$85</f>
        <v>T1.0Sponge</v>
      </c>
      <c r="G139" s="927" t="s">
        <v>297</v>
      </c>
      <c r="H139" s="914">
        <f t="shared" si="22"/>
        <v>4.4117647058823533</v>
      </c>
      <c r="I139" s="914">
        <f t="shared" si="29"/>
        <v>30</v>
      </c>
      <c r="J139" s="914">
        <v>30</v>
      </c>
      <c r="K139" s="914">
        <v>30</v>
      </c>
      <c r="L139" s="914"/>
      <c r="M139" s="914"/>
      <c r="N139" s="914"/>
      <c r="O139" s="914"/>
      <c r="P139" s="914">
        <v>30</v>
      </c>
      <c r="Q139" s="914">
        <v>30</v>
      </c>
      <c r="R139" s="914"/>
    </row>
    <row r="140" spans="3:18">
      <c r="C140" s="916"/>
      <c r="D140" s="914"/>
      <c r="E140" s="915" t="str">
        <f t="shared" si="16"/>
        <v>T1.0SpongeSM55</v>
      </c>
      <c r="F140" s="915" t="str">
        <f>D133&amp;$A$85</f>
        <v>T1.0Sponge</v>
      </c>
      <c r="G140" s="927" t="s">
        <v>1550</v>
      </c>
      <c r="H140" s="914">
        <f t="shared" si="22"/>
        <v>2.2544117647058823</v>
      </c>
      <c r="I140" s="914">
        <f t="shared" si="29"/>
        <v>15.33</v>
      </c>
      <c r="J140" s="914"/>
      <c r="K140" s="914"/>
      <c r="L140" s="914">
        <v>15.33</v>
      </c>
      <c r="M140" s="914">
        <v>21</v>
      </c>
      <c r="N140" s="914">
        <v>34.5</v>
      </c>
      <c r="O140" s="914"/>
      <c r="P140" s="914"/>
      <c r="Q140" s="914"/>
      <c r="R140" s="914"/>
    </row>
    <row r="141" spans="3:18">
      <c r="C141" s="916"/>
      <c r="D141" s="914"/>
      <c r="E141" s="915" t="str">
        <f t="shared" si="16"/>
        <v>T1.0SpongePMP1800</v>
      </c>
      <c r="F141" s="915" t="str">
        <f>D133&amp;$A$85</f>
        <v>T1.0Sponge</v>
      </c>
      <c r="G141" s="927" t="s">
        <v>1559</v>
      </c>
      <c r="H141" s="914">
        <f t="shared" si="22"/>
        <v>5.2941176470588234</v>
      </c>
      <c r="I141" s="914">
        <f t="shared" si="29"/>
        <v>36</v>
      </c>
      <c r="J141" s="914">
        <v>36</v>
      </c>
      <c r="K141" s="914">
        <v>36</v>
      </c>
      <c r="L141" s="914"/>
      <c r="M141" s="914"/>
      <c r="N141" s="914"/>
      <c r="O141" s="914"/>
      <c r="P141" s="914">
        <v>36</v>
      </c>
      <c r="Q141" s="914">
        <v>36</v>
      </c>
      <c r="R141" s="914"/>
    </row>
    <row r="142" spans="3:18">
      <c r="C142" s="916"/>
      <c r="D142" s="914"/>
      <c r="E142" s="915" t="str">
        <f t="shared" si="16"/>
        <v>T1.0SpongeLV100</v>
      </c>
      <c r="F142" s="915" t="str">
        <f>D133&amp;$A$85</f>
        <v>T1.0Sponge</v>
      </c>
      <c r="G142" s="927" t="s">
        <v>3331</v>
      </c>
      <c r="H142" s="914">
        <f t="shared" ref="H142" si="30">I142/$H$1</f>
        <v>6.3235294117647056</v>
      </c>
      <c r="I142" s="914">
        <f t="shared" ref="I142" si="31">MIN(J142:V142)</f>
        <v>43</v>
      </c>
      <c r="J142" s="914"/>
      <c r="K142" s="914">
        <v>43</v>
      </c>
      <c r="L142" s="914"/>
      <c r="M142" s="914"/>
      <c r="N142" s="914"/>
      <c r="O142" s="914"/>
      <c r="P142" s="914">
        <v>43</v>
      </c>
      <c r="Q142" s="914"/>
      <c r="R142" s="914"/>
    </row>
    <row r="143" spans="3:18">
      <c r="C143" s="916"/>
      <c r="D143" s="914"/>
      <c r="E143" s="915" t="str">
        <f t="shared" si="16"/>
        <v>T1.0SpongeCR2030</v>
      </c>
      <c r="F143" s="915" t="str">
        <f>D133&amp;$A$85</f>
        <v>T1.0Sponge</v>
      </c>
      <c r="G143" s="927" t="s">
        <v>1560</v>
      </c>
      <c r="H143" s="914">
        <f t="shared" si="22"/>
        <v>6.8249999999999993</v>
      </c>
      <c r="I143" s="914">
        <f t="shared" si="29"/>
        <v>46.41</v>
      </c>
      <c r="J143" s="914"/>
      <c r="K143" s="914"/>
      <c r="L143" s="914">
        <v>46.41</v>
      </c>
      <c r="M143" s="914"/>
      <c r="N143" s="914"/>
      <c r="O143" s="914"/>
      <c r="P143" s="914"/>
      <c r="Q143" s="914"/>
      <c r="R143" s="914"/>
    </row>
    <row r="144" spans="3:18">
      <c r="C144" s="916"/>
      <c r="D144" s="914"/>
      <c r="E144" s="915" t="str">
        <f t="shared" si="16"/>
        <v>T1.0SpongePORON_SRS40P</v>
      </c>
      <c r="F144" s="915" t="str">
        <f>D133&amp;$A$85</f>
        <v>T1.0Sponge</v>
      </c>
      <c r="G144" s="927" t="s">
        <v>1540</v>
      </c>
      <c r="H144" s="914">
        <f t="shared" si="22"/>
        <v>14.705882352941178</v>
      </c>
      <c r="I144" s="914">
        <f t="shared" si="29"/>
        <v>100</v>
      </c>
      <c r="J144" s="914">
        <v>100</v>
      </c>
      <c r="K144" s="914">
        <v>100</v>
      </c>
      <c r="L144" s="914">
        <v>116.32</v>
      </c>
      <c r="M144" s="914">
        <v>151.19999999999999</v>
      </c>
      <c r="N144" s="914">
        <v>110</v>
      </c>
      <c r="O144" s="914"/>
      <c r="P144" s="914">
        <v>100</v>
      </c>
      <c r="Q144" s="914">
        <v>104</v>
      </c>
      <c r="R144" s="914"/>
    </row>
    <row r="145" spans="3:18">
      <c r="C145" s="916"/>
      <c r="D145" s="914"/>
      <c r="E145" s="915" t="str">
        <f t="shared" si="16"/>
        <v>T1.0SpongePORON_ML32</v>
      </c>
      <c r="F145" s="915" t="str">
        <f>D133&amp;$A$85</f>
        <v>T1.0Sponge</v>
      </c>
      <c r="G145" s="927" t="s">
        <v>1551</v>
      </c>
      <c r="H145" s="914">
        <f t="shared" si="22"/>
        <v>10.335294117647059</v>
      </c>
      <c r="I145" s="914">
        <f t="shared" si="29"/>
        <v>70.28</v>
      </c>
      <c r="J145" s="914"/>
      <c r="K145" s="914"/>
      <c r="L145" s="914">
        <v>81.900000000000006</v>
      </c>
      <c r="M145" s="914">
        <v>70.28</v>
      </c>
      <c r="N145" s="914">
        <v>115.5</v>
      </c>
      <c r="O145" s="914"/>
      <c r="P145" s="914"/>
      <c r="Q145" s="914"/>
      <c r="R145" s="914"/>
    </row>
    <row r="146" spans="3:18">
      <c r="C146" s="916"/>
      <c r="D146" s="914"/>
      <c r="E146" s="915" t="str">
        <f t="shared" si="16"/>
        <v>T1.0SpongePORON_SRS24P</v>
      </c>
      <c r="F146" s="915" t="str">
        <f>D133&amp;$A$85</f>
        <v>T1.0Sponge</v>
      </c>
      <c r="G146" s="927" t="s">
        <v>1555</v>
      </c>
      <c r="H146" s="914">
        <f t="shared" si="22"/>
        <v>19.411764705882355</v>
      </c>
      <c r="I146" s="914">
        <f t="shared" si="29"/>
        <v>132</v>
      </c>
      <c r="J146" s="914"/>
      <c r="K146" s="914"/>
      <c r="L146" s="914">
        <v>135.97999999999999</v>
      </c>
      <c r="M146" s="914">
        <v>190.4</v>
      </c>
      <c r="N146" s="914">
        <v>132</v>
      </c>
      <c r="O146" s="914"/>
      <c r="P146" s="914"/>
      <c r="Q146" s="914"/>
      <c r="R146" s="914"/>
    </row>
    <row r="147" spans="3:18">
      <c r="C147" s="916"/>
      <c r="D147" s="914"/>
      <c r="E147" s="915" t="str">
        <f t="shared" si="16"/>
        <v>T1.0SpongePORON_SRS32P</v>
      </c>
      <c r="F147" s="915" t="str">
        <f>D133&amp;$A$85</f>
        <v>T1.0Sponge</v>
      </c>
      <c r="G147" s="927" t="s">
        <v>1534</v>
      </c>
      <c r="H147" s="914">
        <f t="shared" si="22"/>
        <v>20.382352941176471</v>
      </c>
      <c r="I147" s="914">
        <f t="shared" si="29"/>
        <v>138.6</v>
      </c>
      <c r="J147" s="914"/>
      <c r="K147" s="914"/>
      <c r="L147" s="914">
        <v>138.6</v>
      </c>
      <c r="M147" s="914">
        <v>168</v>
      </c>
      <c r="N147" s="914">
        <v>139</v>
      </c>
      <c r="O147" s="914"/>
      <c r="P147" s="914"/>
      <c r="Q147" s="914"/>
      <c r="R147" s="914"/>
    </row>
    <row r="148" spans="3:18">
      <c r="C148" s="916"/>
      <c r="D148" s="914"/>
      <c r="E148" s="915" t="str">
        <f t="shared" si="16"/>
        <v>T1.0SpongeOther_Fill_ME_Remark</v>
      </c>
      <c r="F148" s="915" t="str">
        <f>D133&amp;$A$85</f>
        <v>T1.0Sponge</v>
      </c>
      <c r="G148" s="927" t="s">
        <v>1510</v>
      </c>
      <c r="H148" s="914"/>
      <c r="I148" s="914"/>
      <c r="J148" s="914"/>
      <c r="K148" s="914"/>
      <c r="L148" s="914"/>
      <c r="M148" s="914"/>
      <c r="N148" s="914"/>
      <c r="O148" s="914"/>
      <c r="P148" s="914"/>
      <c r="Q148" s="914"/>
      <c r="R148" s="914"/>
    </row>
    <row r="149" spans="3:18">
      <c r="C149" s="916"/>
      <c r="D149" s="914"/>
      <c r="E149" s="915"/>
      <c r="F149" s="915"/>
      <c r="G149" s="927"/>
      <c r="H149" s="914"/>
      <c r="I149" s="914"/>
      <c r="J149" s="914"/>
      <c r="K149" s="914"/>
      <c r="L149" s="914"/>
      <c r="M149" s="914"/>
      <c r="N149" s="914"/>
      <c r="O149" s="914"/>
      <c r="P149" s="914"/>
      <c r="Q149" s="914"/>
      <c r="R149" s="914"/>
    </row>
    <row r="150" spans="3:18">
      <c r="C150" s="916"/>
      <c r="D150" s="914" t="s">
        <v>1537</v>
      </c>
      <c r="E150" s="915" t="str">
        <f t="shared" ref="E150:E159" si="32">F150&amp;G150</f>
        <v>T1.5SpongeCR1015</v>
      </c>
      <c r="F150" s="915" t="str">
        <f>D150&amp;$A$85</f>
        <v>T1.5Sponge</v>
      </c>
      <c r="G150" s="927" t="s">
        <v>1561</v>
      </c>
      <c r="H150" s="914">
        <f t="shared" ref="H150:H159" si="33">I150/$H$1</f>
        <v>2.2058823529411766</v>
      </c>
      <c r="I150" s="914">
        <f t="shared" si="29"/>
        <v>15</v>
      </c>
      <c r="J150" s="914">
        <v>15</v>
      </c>
      <c r="K150" s="914">
        <v>16</v>
      </c>
      <c r="L150" s="914"/>
      <c r="M150" s="914">
        <v>19.600000000000001</v>
      </c>
      <c r="N150" s="914"/>
      <c r="O150" s="914"/>
      <c r="P150" s="914">
        <v>16</v>
      </c>
      <c r="Q150" s="914">
        <v>16</v>
      </c>
      <c r="R150" s="914"/>
    </row>
    <row r="151" spans="3:18">
      <c r="C151" s="916"/>
      <c r="D151" s="914"/>
      <c r="E151" s="915" t="str">
        <f t="shared" si="32"/>
        <v>T1.5SpongeE4308</v>
      </c>
      <c r="F151" s="915" t="str">
        <f>$D$150&amp;$A$85</f>
        <v>T1.5Sponge</v>
      </c>
      <c r="G151" s="927" t="s">
        <v>1545</v>
      </c>
      <c r="H151" s="914">
        <f t="shared" si="33"/>
        <v>3.0882352941176472</v>
      </c>
      <c r="I151" s="914">
        <f t="shared" si="29"/>
        <v>21</v>
      </c>
      <c r="J151" s="914"/>
      <c r="K151" s="914"/>
      <c r="L151" s="914">
        <v>43.47</v>
      </c>
      <c r="M151" s="914">
        <v>21</v>
      </c>
      <c r="N151" s="914"/>
      <c r="O151" s="914"/>
      <c r="P151" s="914"/>
      <c r="Q151" s="914"/>
      <c r="R151" s="914"/>
    </row>
    <row r="152" spans="3:18">
      <c r="C152" s="916"/>
      <c r="D152" s="914"/>
      <c r="E152" s="915" t="str">
        <f t="shared" si="32"/>
        <v>T1.5SpongeYU356</v>
      </c>
      <c r="F152" s="915" t="str">
        <f>$D$150&amp;$A$85</f>
        <v>T1.5Sponge</v>
      </c>
      <c r="G152" s="927" t="s">
        <v>1554</v>
      </c>
      <c r="H152" s="914">
        <f t="shared" si="33"/>
        <v>1.1588235294117648</v>
      </c>
      <c r="I152" s="914">
        <f t="shared" si="29"/>
        <v>7.88</v>
      </c>
      <c r="J152" s="914"/>
      <c r="K152" s="914"/>
      <c r="L152" s="914">
        <v>7.88</v>
      </c>
      <c r="M152" s="914"/>
      <c r="N152" s="914">
        <v>31.5</v>
      </c>
      <c r="O152" s="914"/>
      <c r="P152" s="914"/>
      <c r="Q152" s="914"/>
      <c r="R152" s="914">
        <v>18</v>
      </c>
    </row>
    <row r="153" spans="3:18">
      <c r="C153" s="916"/>
      <c r="D153" s="914"/>
      <c r="E153" s="915" t="str">
        <f t="shared" si="32"/>
        <v>T1.5SpongeKVH200</v>
      </c>
      <c r="F153" s="915" t="str">
        <f>$D$150&amp;$A$85</f>
        <v>T1.5Sponge</v>
      </c>
      <c r="G153" s="927" t="s">
        <v>1815</v>
      </c>
      <c r="H153" s="914">
        <f t="shared" si="33"/>
        <v>5</v>
      </c>
      <c r="I153" s="914">
        <f t="shared" si="29"/>
        <v>34</v>
      </c>
      <c r="J153" s="914"/>
      <c r="K153" s="914"/>
      <c r="L153" s="914">
        <v>38.43</v>
      </c>
      <c r="M153" s="914"/>
      <c r="N153" s="914">
        <v>34</v>
      </c>
      <c r="O153" s="914"/>
      <c r="P153" s="914"/>
      <c r="Q153" s="914">
        <v>50</v>
      </c>
      <c r="R153" s="914"/>
    </row>
    <row r="154" spans="3:18">
      <c r="C154" s="916"/>
      <c r="D154" s="914"/>
      <c r="E154" s="915" t="str">
        <f t="shared" si="32"/>
        <v>T1.5SpongePMP1800</v>
      </c>
      <c r="F154" s="915" t="str">
        <f>D150&amp;$A$85</f>
        <v>T1.5Sponge</v>
      </c>
      <c r="G154" s="927" t="s">
        <v>1559</v>
      </c>
      <c r="H154" s="914">
        <f t="shared" si="33"/>
        <v>5.882352941176471</v>
      </c>
      <c r="I154" s="914">
        <f t="shared" si="29"/>
        <v>40</v>
      </c>
      <c r="J154" s="914">
        <v>40</v>
      </c>
      <c r="K154" s="914">
        <v>40</v>
      </c>
      <c r="L154" s="914"/>
      <c r="M154" s="914"/>
      <c r="N154" s="914"/>
      <c r="O154" s="914"/>
      <c r="P154" s="914">
        <v>40</v>
      </c>
      <c r="Q154" s="914"/>
      <c r="R154" s="914"/>
    </row>
    <row r="155" spans="3:18">
      <c r="C155" s="916"/>
      <c r="D155" s="914"/>
      <c r="E155" s="915" t="str">
        <f t="shared" si="32"/>
        <v>T1.5SpongeSM55</v>
      </c>
      <c r="F155" s="915" t="str">
        <f>D150&amp;$A$85</f>
        <v>T1.5Sponge</v>
      </c>
      <c r="G155" s="927" t="s">
        <v>1550</v>
      </c>
      <c r="H155" s="914">
        <f t="shared" si="33"/>
        <v>3.0882352941176472</v>
      </c>
      <c r="I155" s="914">
        <f t="shared" si="29"/>
        <v>21</v>
      </c>
      <c r="J155" s="914"/>
      <c r="K155" s="914"/>
      <c r="L155" s="914">
        <v>23</v>
      </c>
      <c r="M155" s="914">
        <v>21</v>
      </c>
      <c r="N155" s="914">
        <v>44</v>
      </c>
      <c r="O155" s="914"/>
      <c r="P155" s="914"/>
      <c r="Q155" s="914"/>
      <c r="R155" s="914"/>
    </row>
    <row r="156" spans="3:18">
      <c r="C156" s="916"/>
      <c r="D156" s="914"/>
      <c r="E156" s="915" t="str">
        <f t="shared" si="32"/>
        <v>T1.5SpongeE4382</v>
      </c>
      <c r="F156" s="915" t="str">
        <f>D150&amp;$A$85</f>
        <v>T1.5Sponge</v>
      </c>
      <c r="G156" s="927" t="s">
        <v>297</v>
      </c>
      <c r="H156" s="914">
        <f t="shared" si="33"/>
        <v>6.6176470588235299</v>
      </c>
      <c r="I156" s="914">
        <f t="shared" si="29"/>
        <v>45</v>
      </c>
      <c r="J156" s="914">
        <v>45</v>
      </c>
      <c r="K156" s="914">
        <v>45</v>
      </c>
      <c r="L156" s="914"/>
      <c r="M156" s="914"/>
      <c r="N156" s="914"/>
      <c r="O156" s="914"/>
      <c r="P156" s="914">
        <v>45</v>
      </c>
      <c r="Q156" s="914">
        <v>45</v>
      </c>
      <c r="R156" s="914"/>
    </row>
    <row r="157" spans="3:18">
      <c r="C157" s="916"/>
      <c r="D157" s="914"/>
      <c r="E157" s="915" t="str">
        <f t="shared" si="32"/>
        <v>T1.5SpongePORON_ML32</v>
      </c>
      <c r="F157" s="915" t="str">
        <f>D150&amp;$A$85</f>
        <v>T1.5Sponge</v>
      </c>
      <c r="G157" s="927" t="s">
        <v>1551</v>
      </c>
      <c r="H157" s="914">
        <f t="shared" si="33"/>
        <v>13.602941176470589</v>
      </c>
      <c r="I157" s="914">
        <f t="shared" si="29"/>
        <v>92.5</v>
      </c>
      <c r="J157" s="914"/>
      <c r="K157" s="914"/>
      <c r="L157" s="914">
        <v>106.68</v>
      </c>
      <c r="M157" s="914">
        <v>123.2</v>
      </c>
      <c r="N157" s="914">
        <v>92.5</v>
      </c>
      <c r="O157" s="914"/>
      <c r="P157" s="914"/>
      <c r="Q157" s="914"/>
      <c r="R157" s="914"/>
    </row>
    <row r="158" spans="3:18">
      <c r="C158" s="916"/>
      <c r="D158" s="914"/>
      <c r="E158" s="915" t="str">
        <f t="shared" si="32"/>
        <v>T1.5SpongePORON_SRS32P</v>
      </c>
      <c r="F158" s="915" t="str">
        <f>D150&amp;$A$85</f>
        <v>T1.5Sponge</v>
      </c>
      <c r="G158" s="927" t="s">
        <v>1534</v>
      </c>
      <c r="H158" s="914">
        <f t="shared" si="33"/>
        <v>16.176470588235293</v>
      </c>
      <c r="I158" s="914">
        <f t="shared" si="29"/>
        <v>110</v>
      </c>
      <c r="J158" s="914">
        <v>110</v>
      </c>
      <c r="K158" s="914">
        <v>110</v>
      </c>
      <c r="L158" s="914">
        <v>154.35</v>
      </c>
      <c r="M158" s="914">
        <v>175</v>
      </c>
      <c r="N158" s="914">
        <v>136.5</v>
      </c>
      <c r="O158" s="914"/>
      <c r="P158" s="914">
        <v>110</v>
      </c>
      <c r="Q158" s="914">
        <v>147</v>
      </c>
      <c r="R158" s="914"/>
    </row>
    <row r="159" spans="3:18">
      <c r="C159" s="916"/>
      <c r="D159" s="914"/>
      <c r="E159" s="915" t="str">
        <f t="shared" si="32"/>
        <v>T1.5SpongePORON_SRS24P</v>
      </c>
      <c r="F159" s="915" t="str">
        <f>D150&amp;$A$85</f>
        <v>T1.5Sponge</v>
      </c>
      <c r="G159" s="927" t="s">
        <v>1555</v>
      </c>
      <c r="H159" s="914">
        <f t="shared" si="33"/>
        <v>19.264705882352942</v>
      </c>
      <c r="I159" s="914">
        <f t="shared" si="29"/>
        <v>131</v>
      </c>
      <c r="J159" s="914"/>
      <c r="K159" s="914"/>
      <c r="L159" s="914">
        <v>163.38</v>
      </c>
      <c r="M159" s="914">
        <v>184.8</v>
      </c>
      <c r="N159" s="914">
        <v>131</v>
      </c>
      <c r="O159" s="914"/>
      <c r="P159" s="914"/>
      <c r="Q159" s="914"/>
      <c r="R159" s="914"/>
    </row>
    <row r="160" spans="3:18">
      <c r="C160" s="916"/>
      <c r="D160" s="914"/>
      <c r="E160" s="915" t="str">
        <f t="shared" si="16"/>
        <v>T1.5SpongeOther_Fill_ME_Remark</v>
      </c>
      <c r="F160" s="915" t="str">
        <f>D150&amp;$A$85</f>
        <v>T1.5Sponge</v>
      </c>
      <c r="G160" s="927" t="s">
        <v>1510</v>
      </c>
      <c r="H160" s="914"/>
      <c r="I160" s="914"/>
      <c r="J160" s="914"/>
      <c r="K160" s="914"/>
      <c r="L160" s="914"/>
      <c r="M160" s="914"/>
      <c r="N160" s="914"/>
      <c r="O160" s="914"/>
      <c r="P160" s="914"/>
      <c r="Q160" s="914"/>
      <c r="R160" s="914"/>
    </row>
    <row r="161" spans="3:18">
      <c r="C161" s="916"/>
      <c r="D161" s="914"/>
      <c r="E161" s="915" t="str">
        <f t="shared" si="16"/>
        <v/>
      </c>
      <c r="F161" s="915"/>
      <c r="G161" s="927"/>
      <c r="H161" s="914"/>
      <c r="I161" s="914"/>
      <c r="J161" s="914"/>
      <c r="K161" s="914"/>
      <c r="L161" s="914"/>
      <c r="M161" s="914"/>
      <c r="N161" s="914"/>
      <c r="O161" s="914"/>
      <c r="P161" s="914"/>
      <c r="Q161" s="914"/>
      <c r="R161" s="914"/>
    </row>
    <row r="162" spans="3:18">
      <c r="C162" s="916"/>
      <c r="D162" s="914" t="s">
        <v>1538</v>
      </c>
      <c r="E162" s="915" t="str">
        <f t="shared" si="16"/>
        <v>T2.0SpongeCR1015</v>
      </c>
      <c r="F162" s="915" t="str">
        <f>D162&amp;$A$85</f>
        <v>T2.0Sponge</v>
      </c>
      <c r="G162" s="927" t="s">
        <v>1561</v>
      </c>
      <c r="H162" s="914">
        <f t="shared" ref="H162:H211" si="34">I162/$H$1</f>
        <v>2.3529411764705883</v>
      </c>
      <c r="I162" s="914">
        <f t="shared" si="29"/>
        <v>16</v>
      </c>
      <c r="J162" s="914">
        <v>16</v>
      </c>
      <c r="K162" s="914">
        <v>16</v>
      </c>
      <c r="L162" s="914"/>
      <c r="M162" s="914">
        <v>25.2</v>
      </c>
      <c r="N162" s="914"/>
      <c r="O162" s="914"/>
      <c r="P162" s="914">
        <v>16</v>
      </c>
      <c r="Q162" s="914">
        <v>20</v>
      </c>
      <c r="R162" s="914"/>
    </row>
    <row r="163" spans="3:18">
      <c r="C163" s="916"/>
      <c r="D163" s="914"/>
      <c r="E163" s="915" t="str">
        <f t="shared" si="16"/>
        <v>T2.0SpongeYU356</v>
      </c>
      <c r="F163" s="915" t="str">
        <f>D162&amp;$A$85</f>
        <v>T2.0Sponge</v>
      </c>
      <c r="G163" s="927" t="s">
        <v>1554</v>
      </c>
      <c r="H163" s="914">
        <f t="shared" si="34"/>
        <v>1.5441176470588236</v>
      </c>
      <c r="I163" s="914">
        <f t="shared" si="29"/>
        <v>10.5</v>
      </c>
      <c r="J163" s="914"/>
      <c r="K163" s="914"/>
      <c r="L163" s="914">
        <v>10.5</v>
      </c>
      <c r="M163" s="914"/>
      <c r="N163" s="914">
        <v>17</v>
      </c>
      <c r="O163" s="914"/>
      <c r="P163" s="914"/>
      <c r="Q163" s="914"/>
      <c r="R163" s="914">
        <v>24</v>
      </c>
    </row>
    <row r="164" spans="3:18">
      <c r="C164" s="916"/>
      <c r="D164" s="914"/>
      <c r="E164" s="915" t="str">
        <f t="shared" si="16"/>
        <v>T2.0SpongeSM55</v>
      </c>
      <c r="F164" s="915" t="str">
        <f>$D$162&amp;$A$85</f>
        <v>T2.0Sponge</v>
      </c>
      <c r="G164" s="927" t="s">
        <v>1550</v>
      </c>
      <c r="H164" s="914">
        <f t="shared" si="34"/>
        <v>3.0882352941176472</v>
      </c>
      <c r="I164" s="914">
        <f t="shared" si="29"/>
        <v>21</v>
      </c>
      <c r="J164" s="914">
        <v>27</v>
      </c>
      <c r="K164" s="914">
        <v>27</v>
      </c>
      <c r="L164" s="914">
        <v>30.66</v>
      </c>
      <c r="M164" s="914">
        <v>21</v>
      </c>
      <c r="N164" s="914">
        <v>55.5</v>
      </c>
      <c r="O164" s="914"/>
      <c r="P164" s="914">
        <v>27</v>
      </c>
      <c r="Q164" s="914">
        <v>27</v>
      </c>
      <c r="R164" s="914"/>
    </row>
    <row r="165" spans="3:18">
      <c r="C165" s="916"/>
      <c r="D165" s="914"/>
      <c r="E165" s="915" t="str">
        <f t="shared" si="16"/>
        <v>T2.0SpongeKVH200</v>
      </c>
      <c r="F165" s="915" t="str">
        <f>$D$162&amp;$A$85</f>
        <v>T2.0Sponge</v>
      </c>
      <c r="G165" s="927" t="s">
        <v>1815</v>
      </c>
      <c r="H165" s="914">
        <f t="shared" ref="H165" si="35">I165/$H$1</f>
        <v>5.4411764705882355</v>
      </c>
      <c r="I165" s="914">
        <f t="shared" si="29"/>
        <v>37</v>
      </c>
      <c r="J165" s="914"/>
      <c r="K165" s="914"/>
      <c r="L165" s="914">
        <v>42.42</v>
      </c>
      <c r="M165" s="914"/>
      <c r="N165" s="914">
        <v>37</v>
      </c>
      <c r="O165" s="914"/>
      <c r="P165" s="914"/>
      <c r="Q165" s="914">
        <v>55</v>
      </c>
      <c r="R165" s="914"/>
    </row>
    <row r="166" spans="3:18">
      <c r="C166" s="916"/>
      <c r="D166" s="914"/>
      <c r="E166" s="915" t="str">
        <f t="shared" si="16"/>
        <v>T2.0SpongePMP1800</v>
      </c>
      <c r="F166" s="915" t="str">
        <f>D162&amp;$A$85</f>
        <v>T2.0Sponge</v>
      </c>
      <c r="G166" s="927" t="s">
        <v>1559</v>
      </c>
      <c r="H166" s="914">
        <f t="shared" si="34"/>
        <v>5.882352941176471</v>
      </c>
      <c r="I166" s="914">
        <f t="shared" si="29"/>
        <v>40</v>
      </c>
      <c r="J166" s="914">
        <v>40</v>
      </c>
      <c r="K166" s="914">
        <v>40</v>
      </c>
      <c r="L166" s="914"/>
      <c r="M166" s="914"/>
      <c r="N166" s="914"/>
      <c r="O166" s="914"/>
      <c r="P166" s="914">
        <v>40</v>
      </c>
      <c r="Q166" s="914">
        <v>40</v>
      </c>
      <c r="R166" s="914"/>
    </row>
    <row r="167" spans="3:18">
      <c r="C167" s="916"/>
      <c r="D167" s="914"/>
      <c r="E167" s="915" t="str">
        <f t="shared" si="16"/>
        <v>T2.0SpongePORON_ML32</v>
      </c>
      <c r="F167" s="915" t="str">
        <f>D162&amp;$A$85</f>
        <v>T2.0Sponge</v>
      </c>
      <c r="G167" s="927" t="s">
        <v>1551</v>
      </c>
      <c r="H167" s="914">
        <f t="shared" si="34"/>
        <v>13.970588235294118</v>
      </c>
      <c r="I167" s="914">
        <f t="shared" si="29"/>
        <v>95</v>
      </c>
      <c r="J167" s="914"/>
      <c r="K167" s="914"/>
      <c r="L167" s="914">
        <v>117.08</v>
      </c>
      <c r="M167" s="914">
        <v>140</v>
      </c>
      <c r="N167" s="914">
        <v>95</v>
      </c>
      <c r="O167" s="914"/>
      <c r="P167" s="914"/>
      <c r="Q167" s="914"/>
      <c r="R167" s="914">
        <v>175.5</v>
      </c>
    </row>
    <row r="168" spans="3:18">
      <c r="C168" s="916"/>
      <c r="D168" s="914"/>
      <c r="E168" s="915" t="str">
        <f t="shared" si="16"/>
        <v>T2.0SpongePORON_SRS32P</v>
      </c>
      <c r="F168" s="915" t="str">
        <f>D162&amp;$A$85</f>
        <v>T2.0Sponge</v>
      </c>
      <c r="G168" s="927" t="s">
        <v>1534</v>
      </c>
      <c r="H168" s="914">
        <f t="shared" si="34"/>
        <v>19.117647058823529</v>
      </c>
      <c r="I168" s="914">
        <f t="shared" si="29"/>
        <v>130</v>
      </c>
      <c r="J168" s="914">
        <v>130</v>
      </c>
      <c r="K168" s="914">
        <v>130</v>
      </c>
      <c r="L168" s="914">
        <v>161.69999999999999</v>
      </c>
      <c r="M168" s="914">
        <v>204.4</v>
      </c>
      <c r="N168" s="914">
        <v>147.5</v>
      </c>
      <c r="O168" s="914"/>
      <c r="P168" s="914">
        <v>130</v>
      </c>
      <c r="Q168" s="914">
        <v>133</v>
      </c>
      <c r="R168" s="914"/>
    </row>
    <row r="169" spans="3:18">
      <c r="C169" s="916"/>
      <c r="D169" s="914"/>
      <c r="E169" s="915" t="str">
        <f t="shared" si="16"/>
        <v>T2.0SpongePORON_SRS24P</v>
      </c>
      <c r="F169" s="915" t="str">
        <f>D162&amp;$A$85</f>
        <v>T2.0Sponge</v>
      </c>
      <c r="G169" s="927" t="s">
        <v>1555</v>
      </c>
      <c r="H169" s="914">
        <f t="shared" si="34"/>
        <v>25.555882352941179</v>
      </c>
      <c r="I169" s="914">
        <f t="shared" si="29"/>
        <v>173.78</v>
      </c>
      <c r="J169" s="914"/>
      <c r="K169" s="914"/>
      <c r="L169" s="914">
        <v>173.78</v>
      </c>
      <c r="M169" s="914">
        <v>196</v>
      </c>
      <c r="N169" s="914">
        <v>180.5</v>
      </c>
      <c r="O169" s="914"/>
      <c r="P169" s="914"/>
      <c r="Q169" s="914"/>
      <c r="R169" s="914"/>
    </row>
    <row r="170" spans="3:18">
      <c r="C170" s="916"/>
      <c r="D170" s="914"/>
      <c r="E170" s="915" t="str">
        <f t="shared" si="16"/>
        <v>T2.0SpongeOther_Fill_ME_Remark</v>
      </c>
      <c r="F170" s="915" t="str">
        <f>D162&amp;$A$85</f>
        <v>T2.0Sponge</v>
      </c>
      <c r="G170" s="927" t="s">
        <v>1510</v>
      </c>
      <c r="H170" s="914"/>
      <c r="I170" s="914"/>
      <c r="J170" s="914"/>
      <c r="K170" s="914"/>
      <c r="L170" s="914"/>
      <c r="M170" s="914"/>
      <c r="N170" s="914"/>
      <c r="O170" s="914"/>
      <c r="P170" s="914"/>
      <c r="Q170" s="914"/>
      <c r="R170" s="914"/>
    </row>
    <row r="171" spans="3:18">
      <c r="C171" s="916"/>
      <c r="D171" s="914"/>
      <c r="E171" s="915" t="str">
        <f t="shared" si="16"/>
        <v/>
      </c>
      <c r="F171" s="915"/>
      <c r="G171" s="927"/>
      <c r="H171" s="914"/>
      <c r="I171" s="914"/>
      <c r="J171" s="914"/>
      <c r="K171" s="914"/>
      <c r="L171" s="914"/>
      <c r="M171" s="914"/>
      <c r="N171" s="914"/>
      <c r="O171" s="914"/>
      <c r="P171" s="914"/>
      <c r="Q171" s="914"/>
      <c r="R171" s="914"/>
    </row>
    <row r="172" spans="3:18">
      <c r="C172" s="916"/>
      <c r="D172" s="914" t="s">
        <v>1541</v>
      </c>
      <c r="E172" s="915" t="str">
        <f t="shared" si="16"/>
        <v>T2.5SpongeCR1015</v>
      </c>
      <c r="F172" s="915" t="str">
        <f>D172&amp;$A$85</f>
        <v>T2.5Sponge</v>
      </c>
      <c r="G172" s="927" t="s">
        <v>1561</v>
      </c>
      <c r="H172" s="914">
        <f t="shared" si="34"/>
        <v>3.5294117647058822</v>
      </c>
      <c r="I172" s="914">
        <f t="shared" si="29"/>
        <v>24</v>
      </c>
      <c r="J172" s="914">
        <v>24</v>
      </c>
      <c r="K172" s="914">
        <v>24</v>
      </c>
      <c r="L172" s="914"/>
      <c r="M172" s="914">
        <v>32.200000000000003</v>
      </c>
      <c r="N172" s="914"/>
      <c r="O172" s="914"/>
      <c r="P172" s="914">
        <v>24</v>
      </c>
      <c r="Q172" s="914">
        <v>25</v>
      </c>
      <c r="R172" s="914"/>
    </row>
    <row r="173" spans="3:18">
      <c r="C173" s="916"/>
      <c r="D173" s="914"/>
      <c r="E173" s="915" t="str">
        <f t="shared" si="16"/>
        <v>T2.5SpongeE4308</v>
      </c>
      <c r="F173" s="915" t="str">
        <f>D172&amp;$A$85</f>
        <v>T2.5Sponge</v>
      </c>
      <c r="G173" s="927" t="s">
        <v>1545</v>
      </c>
      <c r="H173" s="914">
        <f t="shared" si="34"/>
        <v>5.1470588235294121</v>
      </c>
      <c r="I173" s="914">
        <f t="shared" si="29"/>
        <v>35</v>
      </c>
      <c r="J173" s="914"/>
      <c r="K173" s="914"/>
      <c r="L173" s="914">
        <v>74.3</v>
      </c>
      <c r="M173" s="914">
        <v>35</v>
      </c>
      <c r="N173" s="914"/>
      <c r="O173" s="914"/>
      <c r="P173" s="914"/>
      <c r="Q173" s="914"/>
      <c r="R173" s="914">
        <v>90.63</v>
      </c>
    </row>
    <row r="174" spans="3:18">
      <c r="C174" s="916"/>
      <c r="D174" s="914"/>
      <c r="E174" s="915" t="str">
        <f t="shared" ref="E174:E212" si="36">F174&amp;G174</f>
        <v>T2.5SpongeSM55</v>
      </c>
      <c r="F174" s="915" t="str">
        <f>D172&amp;$A$85</f>
        <v>T2.5Sponge</v>
      </c>
      <c r="G174" s="927" t="s">
        <v>1550</v>
      </c>
      <c r="H174" s="914">
        <f t="shared" si="34"/>
        <v>3.7058823529411766</v>
      </c>
      <c r="I174" s="914">
        <f t="shared" si="29"/>
        <v>25.2</v>
      </c>
      <c r="J174" s="914">
        <v>28</v>
      </c>
      <c r="K174" s="914">
        <v>28</v>
      </c>
      <c r="L174" s="914">
        <v>38.33</v>
      </c>
      <c r="M174" s="914">
        <v>25.2</v>
      </c>
      <c r="N174" s="914">
        <v>66</v>
      </c>
      <c r="O174" s="914"/>
      <c r="P174" s="914">
        <v>28</v>
      </c>
      <c r="Q174" s="914">
        <v>33.5</v>
      </c>
      <c r="R174" s="914"/>
    </row>
    <row r="175" spans="3:18">
      <c r="C175" s="916"/>
      <c r="D175" s="914"/>
      <c r="E175" s="915" t="str">
        <f t="shared" si="36"/>
        <v>T2.5SpongePMP1800</v>
      </c>
      <c r="F175" s="915" t="str">
        <f>$D$172&amp;$A$85</f>
        <v>T2.5Sponge</v>
      </c>
      <c r="G175" s="927" t="s">
        <v>1559</v>
      </c>
      <c r="H175" s="914">
        <f t="shared" si="34"/>
        <v>7.0588235294117645</v>
      </c>
      <c r="I175" s="914">
        <f t="shared" si="29"/>
        <v>48</v>
      </c>
      <c r="J175" s="914">
        <v>48</v>
      </c>
      <c r="K175" s="914">
        <v>48</v>
      </c>
      <c r="L175" s="914"/>
      <c r="M175" s="914"/>
      <c r="N175" s="914"/>
      <c r="O175" s="914"/>
      <c r="P175" s="914">
        <v>48</v>
      </c>
      <c r="Q175" s="914"/>
      <c r="R175" s="914"/>
    </row>
    <row r="176" spans="3:18">
      <c r="C176" s="916"/>
      <c r="D176" s="914"/>
      <c r="E176" s="915" t="str">
        <f t="shared" si="36"/>
        <v>T2.5SpongeKVH200</v>
      </c>
      <c r="F176" s="915" t="str">
        <f>$D$172&amp;$A$85</f>
        <v>T2.5Sponge</v>
      </c>
      <c r="G176" s="927" t="s">
        <v>1815</v>
      </c>
      <c r="H176" s="914">
        <f t="shared" ref="H176" si="37">I176/$H$1</f>
        <v>7.7941176470588234</v>
      </c>
      <c r="I176" s="914">
        <f t="shared" si="29"/>
        <v>53</v>
      </c>
      <c r="J176" s="914"/>
      <c r="K176" s="914"/>
      <c r="L176" s="914">
        <v>60.9</v>
      </c>
      <c r="M176" s="914"/>
      <c r="N176" s="914">
        <v>53</v>
      </c>
      <c r="O176" s="914"/>
      <c r="P176" s="914"/>
      <c r="Q176" s="914"/>
      <c r="R176" s="914"/>
    </row>
    <row r="177" spans="3:18">
      <c r="C177" s="916"/>
      <c r="D177" s="914"/>
      <c r="E177" s="915" t="str">
        <f t="shared" si="36"/>
        <v>T2.5SpongeE4382</v>
      </c>
      <c r="F177" s="915" t="str">
        <f>D172&amp;$A$85</f>
        <v>T2.5Sponge</v>
      </c>
      <c r="G177" s="927" t="s">
        <v>297</v>
      </c>
      <c r="H177" s="914">
        <f t="shared" si="34"/>
        <v>11.029411764705882</v>
      </c>
      <c r="I177" s="914">
        <f t="shared" si="29"/>
        <v>75</v>
      </c>
      <c r="J177" s="914">
        <v>75</v>
      </c>
      <c r="K177" s="914">
        <v>75</v>
      </c>
      <c r="L177" s="914"/>
      <c r="M177" s="914"/>
      <c r="N177" s="914"/>
      <c r="O177" s="914"/>
      <c r="P177" s="914">
        <v>75</v>
      </c>
      <c r="Q177" s="914">
        <v>75</v>
      </c>
      <c r="R177" s="914"/>
    </row>
    <row r="178" spans="3:18">
      <c r="C178" s="916"/>
      <c r="D178" s="914"/>
      <c r="E178" s="915" t="str">
        <f t="shared" si="36"/>
        <v>T2.5SpongePORON_ML32</v>
      </c>
      <c r="F178" s="915" t="str">
        <f>D172&amp;$A$85</f>
        <v>T2.5Sponge</v>
      </c>
      <c r="G178" s="927" t="s">
        <v>1551</v>
      </c>
      <c r="H178" s="914">
        <f t="shared" si="34"/>
        <v>16.176470588235293</v>
      </c>
      <c r="I178" s="914">
        <f t="shared" si="29"/>
        <v>110</v>
      </c>
      <c r="J178" s="914"/>
      <c r="K178" s="914"/>
      <c r="L178" s="914">
        <v>126</v>
      </c>
      <c r="M178" s="914">
        <v>131.6</v>
      </c>
      <c r="N178" s="914">
        <v>110</v>
      </c>
      <c r="O178" s="914"/>
      <c r="P178" s="914"/>
      <c r="Q178" s="914"/>
      <c r="R178" s="914"/>
    </row>
    <row r="179" spans="3:18">
      <c r="C179" s="916"/>
      <c r="D179" s="914"/>
      <c r="E179" s="915" t="str">
        <f t="shared" si="36"/>
        <v>T2.5SpongeOther_Fill_ME_Remark</v>
      </c>
      <c r="F179" s="915" t="str">
        <f>D172&amp;$A$85</f>
        <v>T2.5Sponge</v>
      </c>
      <c r="G179" s="927" t="s">
        <v>1510</v>
      </c>
      <c r="H179" s="914"/>
      <c r="I179" s="914"/>
      <c r="J179" s="914"/>
      <c r="K179" s="914"/>
      <c r="L179" s="914"/>
      <c r="M179" s="914"/>
      <c r="N179" s="914"/>
      <c r="O179" s="914"/>
      <c r="P179" s="914"/>
      <c r="Q179" s="914"/>
      <c r="R179" s="914"/>
    </row>
    <row r="180" spans="3:18">
      <c r="C180" s="916"/>
      <c r="D180" s="914"/>
      <c r="E180" s="915" t="str">
        <f t="shared" si="36"/>
        <v/>
      </c>
      <c r="F180" s="915"/>
      <c r="G180" s="927"/>
      <c r="H180" s="914"/>
      <c r="I180" s="914"/>
      <c r="J180" s="914"/>
      <c r="K180" s="914"/>
      <c r="L180" s="914"/>
      <c r="M180" s="914"/>
      <c r="N180" s="914"/>
      <c r="O180" s="914"/>
      <c r="P180" s="914"/>
      <c r="Q180" s="914"/>
      <c r="R180" s="914"/>
    </row>
    <row r="181" spans="3:18">
      <c r="C181" s="916"/>
      <c r="D181" s="914" t="s">
        <v>1542</v>
      </c>
      <c r="E181" s="915" t="str">
        <f t="shared" si="36"/>
        <v>T3.0SpongeCR1015</v>
      </c>
      <c r="F181" s="915" t="str">
        <f>D181&amp;$A$85</f>
        <v>T3.0Sponge</v>
      </c>
      <c r="G181" s="927" t="s">
        <v>267</v>
      </c>
      <c r="H181" s="914">
        <f t="shared" si="34"/>
        <v>3.5294117647058822</v>
      </c>
      <c r="I181" s="914">
        <f t="shared" si="29"/>
        <v>24</v>
      </c>
      <c r="J181" s="914">
        <v>24</v>
      </c>
      <c r="K181" s="914">
        <v>24</v>
      </c>
      <c r="L181" s="914"/>
      <c r="M181" s="914">
        <v>37.799999999999997</v>
      </c>
      <c r="N181" s="914"/>
      <c r="O181" s="914"/>
      <c r="P181" s="914">
        <v>24</v>
      </c>
      <c r="Q181" s="914">
        <v>25</v>
      </c>
      <c r="R181" s="914"/>
    </row>
    <row r="182" spans="3:18">
      <c r="C182" s="916"/>
      <c r="D182" s="914"/>
      <c r="E182" s="915" t="str">
        <f t="shared" si="36"/>
        <v>T3.0SpongeSM55</v>
      </c>
      <c r="F182" s="915" t="str">
        <f>D181&amp;$A$85</f>
        <v>T3.0Sponge</v>
      </c>
      <c r="G182" s="927" t="s">
        <v>1550</v>
      </c>
      <c r="H182" s="914">
        <f t="shared" si="34"/>
        <v>4.2647058823529411</v>
      </c>
      <c r="I182" s="914">
        <f t="shared" si="29"/>
        <v>29</v>
      </c>
      <c r="J182" s="914">
        <v>29</v>
      </c>
      <c r="K182" s="914">
        <v>29</v>
      </c>
      <c r="L182" s="914">
        <v>45.99</v>
      </c>
      <c r="M182" s="914">
        <v>30.8</v>
      </c>
      <c r="N182" s="914">
        <v>75.5</v>
      </c>
      <c r="O182" s="914"/>
      <c r="P182" s="914">
        <v>29</v>
      </c>
      <c r="Q182" s="914">
        <v>35.6</v>
      </c>
      <c r="R182" s="914"/>
    </row>
    <row r="183" spans="3:18">
      <c r="C183" s="916"/>
      <c r="D183" s="914"/>
      <c r="E183" s="915" t="str">
        <f t="shared" si="36"/>
        <v>T3.0SpongeYU356</v>
      </c>
      <c r="F183" s="915" t="str">
        <f>D181&amp;$A$85</f>
        <v>T3.0Sponge</v>
      </c>
      <c r="G183" s="927" t="s">
        <v>1554</v>
      </c>
      <c r="H183" s="914">
        <f t="shared" si="34"/>
        <v>2.3161764705882355</v>
      </c>
      <c r="I183" s="914">
        <f t="shared" si="29"/>
        <v>15.75</v>
      </c>
      <c r="J183" s="914"/>
      <c r="K183" s="914"/>
      <c r="L183" s="914">
        <v>15.75</v>
      </c>
      <c r="M183" s="914"/>
      <c r="N183" s="914">
        <v>37</v>
      </c>
      <c r="O183" s="914"/>
      <c r="P183" s="914"/>
      <c r="Q183" s="914"/>
      <c r="R183" s="914">
        <v>36</v>
      </c>
    </row>
    <row r="184" spans="3:18">
      <c r="C184" s="916"/>
      <c r="D184" s="914"/>
      <c r="E184" s="915" t="str">
        <f t="shared" si="36"/>
        <v>T3.0SpongePMP1800</v>
      </c>
      <c r="F184" s="915" t="str">
        <f>$D$181&amp;$A$85</f>
        <v>T3.0Sponge</v>
      </c>
      <c r="G184" s="927" t="s">
        <v>1559</v>
      </c>
      <c r="H184" s="914">
        <f t="shared" si="34"/>
        <v>7.3529411764705888</v>
      </c>
      <c r="I184" s="914">
        <f t="shared" si="29"/>
        <v>50</v>
      </c>
      <c r="J184" s="914">
        <v>50</v>
      </c>
      <c r="K184" s="914">
        <v>50</v>
      </c>
      <c r="L184" s="914"/>
      <c r="M184" s="914"/>
      <c r="N184" s="914"/>
      <c r="O184" s="914"/>
      <c r="P184" s="914">
        <v>50</v>
      </c>
      <c r="Q184" s="914">
        <v>50</v>
      </c>
      <c r="R184" s="914"/>
    </row>
    <row r="185" spans="3:18">
      <c r="C185" s="916"/>
      <c r="D185" s="914"/>
      <c r="E185" s="915" t="str">
        <f t="shared" si="36"/>
        <v>T3.0SpongeKVH200</v>
      </c>
      <c r="F185" s="915" t="str">
        <f>$D$181&amp;$A$85</f>
        <v>T3.0Sponge</v>
      </c>
      <c r="G185" s="927" t="s">
        <v>1815</v>
      </c>
      <c r="H185" s="914">
        <f t="shared" ref="H185" si="38">I185/$H$1</f>
        <v>9.7058823529411775</v>
      </c>
      <c r="I185" s="914">
        <f t="shared" si="29"/>
        <v>66</v>
      </c>
      <c r="J185" s="914"/>
      <c r="K185" s="914"/>
      <c r="L185" s="914">
        <v>75.599999999999994</v>
      </c>
      <c r="M185" s="914"/>
      <c r="N185" s="914">
        <v>66</v>
      </c>
      <c r="O185" s="914"/>
      <c r="P185" s="914"/>
      <c r="Q185" s="914"/>
      <c r="R185" s="914"/>
    </row>
    <row r="186" spans="3:18">
      <c r="C186" s="916"/>
      <c r="D186" s="914"/>
      <c r="E186" s="915" t="str">
        <f t="shared" si="36"/>
        <v>T3.0SpongePORON_ML32</v>
      </c>
      <c r="F186" s="915" t="str">
        <f>D181&amp;$A$85</f>
        <v>T3.0Sponge</v>
      </c>
      <c r="G186" s="927" t="s">
        <v>1551</v>
      </c>
      <c r="H186" s="914">
        <f t="shared" si="34"/>
        <v>14.705882352941178</v>
      </c>
      <c r="I186" s="914">
        <f t="shared" si="29"/>
        <v>100</v>
      </c>
      <c r="J186" s="914"/>
      <c r="K186" s="914">
        <v>100</v>
      </c>
      <c r="L186" s="914">
        <v>149.63</v>
      </c>
      <c r="M186" s="914">
        <v>175.56</v>
      </c>
      <c r="N186" s="914">
        <v>126.5</v>
      </c>
      <c r="O186" s="914"/>
      <c r="P186" s="914">
        <v>100</v>
      </c>
      <c r="Q186" s="914"/>
      <c r="R186" s="914"/>
    </row>
    <row r="187" spans="3:18">
      <c r="C187" s="916"/>
      <c r="D187" s="914"/>
      <c r="E187" s="915" t="str">
        <f t="shared" si="36"/>
        <v>T3.0SpongePORON_SRS24P</v>
      </c>
      <c r="F187" s="915" t="str">
        <f>D181&amp;$A$85</f>
        <v>T3.0Sponge</v>
      </c>
      <c r="G187" s="927" t="s">
        <v>1555</v>
      </c>
      <c r="H187" s="914">
        <f t="shared" si="34"/>
        <v>22.058823529411764</v>
      </c>
      <c r="I187" s="914">
        <f t="shared" si="29"/>
        <v>150</v>
      </c>
      <c r="J187" s="914">
        <v>150</v>
      </c>
      <c r="K187" s="914">
        <v>150</v>
      </c>
      <c r="L187" s="914">
        <v>194.04</v>
      </c>
      <c r="M187" s="914">
        <v>218.4</v>
      </c>
      <c r="N187" s="914">
        <v>172</v>
      </c>
      <c r="O187" s="914"/>
      <c r="P187" s="914">
        <v>150</v>
      </c>
      <c r="Q187" s="914">
        <v>150</v>
      </c>
      <c r="R187" s="914"/>
    </row>
    <row r="188" spans="3:18">
      <c r="C188" s="916"/>
      <c r="D188" s="914"/>
      <c r="E188" s="915" t="str">
        <f t="shared" si="36"/>
        <v>T3.0SpongeOther_Fill_ME_Remark</v>
      </c>
      <c r="F188" s="915" t="str">
        <f>D181&amp;$A$85</f>
        <v>T3.0Sponge</v>
      </c>
      <c r="G188" s="927" t="s">
        <v>1510</v>
      </c>
      <c r="H188" s="914"/>
      <c r="I188" s="914"/>
      <c r="J188" s="914"/>
      <c r="K188" s="914"/>
      <c r="L188" s="914"/>
      <c r="M188" s="914"/>
      <c r="N188" s="914"/>
      <c r="O188" s="914"/>
      <c r="P188" s="914"/>
      <c r="Q188" s="914"/>
      <c r="R188" s="914"/>
    </row>
    <row r="189" spans="3:18">
      <c r="C189" s="916"/>
      <c r="D189" s="914"/>
      <c r="E189" s="915" t="str">
        <f t="shared" si="36"/>
        <v/>
      </c>
      <c r="F189" s="915"/>
      <c r="G189" s="927"/>
      <c r="H189" s="914"/>
      <c r="I189" s="914"/>
      <c r="J189" s="914"/>
      <c r="K189" s="914"/>
      <c r="L189" s="914"/>
      <c r="M189" s="914"/>
      <c r="N189" s="914"/>
      <c r="O189" s="914"/>
      <c r="P189" s="914"/>
      <c r="Q189" s="914"/>
      <c r="R189" s="914"/>
    </row>
    <row r="190" spans="3:18">
      <c r="C190" s="916"/>
      <c r="D190" s="914" t="s">
        <v>1543</v>
      </c>
      <c r="E190" s="915" t="str">
        <f t="shared" si="36"/>
        <v>T3.5SpongeE4308</v>
      </c>
      <c r="F190" s="915" t="str">
        <f>D190&amp;$A$85</f>
        <v>T3.5Sponge</v>
      </c>
      <c r="G190" s="927" t="s">
        <v>1545</v>
      </c>
      <c r="H190" s="914">
        <f t="shared" si="34"/>
        <v>7.2058823529411766</v>
      </c>
      <c r="I190" s="914">
        <f t="shared" si="29"/>
        <v>49</v>
      </c>
      <c r="J190" s="914"/>
      <c r="K190" s="914"/>
      <c r="L190" s="914">
        <v>104.02</v>
      </c>
      <c r="M190" s="914">
        <v>49</v>
      </c>
      <c r="N190" s="914"/>
      <c r="O190" s="914"/>
      <c r="P190" s="914"/>
      <c r="Q190" s="914"/>
      <c r="R190" s="914">
        <v>122.5</v>
      </c>
    </row>
    <row r="191" spans="3:18">
      <c r="C191" s="916"/>
      <c r="D191" s="914"/>
      <c r="E191" s="915" t="str">
        <f t="shared" si="36"/>
        <v>T3.5SpongeSM55</v>
      </c>
      <c r="F191" s="915" t="str">
        <f>D190&amp;$A$85</f>
        <v>T3.5Sponge</v>
      </c>
      <c r="G191" s="927" t="s">
        <v>1550</v>
      </c>
      <c r="H191" s="914">
        <f t="shared" si="34"/>
        <v>5.3529411764705879</v>
      </c>
      <c r="I191" s="914">
        <f t="shared" si="29"/>
        <v>36.4</v>
      </c>
      <c r="J191" s="914"/>
      <c r="K191" s="914"/>
      <c r="L191" s="914">
        <v>53.66</v>
      </c>
      <c r="M191" s="914">
        <v>36.4</v>
      </c>
      <c r="N191" s="914">
        <v>86.5</v>
      </c>
      <c r="O191" s="914"/>
      <c r="P191" s="914"/>
      <c r="Q191" s="914"/>
      <c r="R191" s="914"/>
    </row>
    <row r="192" spans="3:18">
      <c r="C192" s="916"/>
      <c r="D192" s="914"/>
      <c r="E192" s="915" t="str">
        <f t="shared" si="36"/>
        <v>T3.5SpongeE4382</v>
      </c>
      <c r="F192" s="915" t="str">
        <f>D190&amp;$A$85</f>
        <v>T3.5Sponge</v>
      </c>
      <c r="G192" s="927" t="s">
        <v>1562</v>
      </c>
      <c r="H192" s="914">
        <f t="shared" si="34"/>
        <v>15.441176470588236</v>
      </c>
      <c r="I192" s="914">
        <f t="shared" si="29"/>
        <v>105</v>
      </c>
      <c r="J192" s="914">
        <v>105</v>
      </c>
      <c r="K192" s="914">
        <v>105</v>
      </c>
      <c r="L192" s="914"/>
      <c r="M192" s="914"/>
      <c r="N192" s="914"/>
      <c r="O192" s="914"/>
      <c r="P192" s="914">
        <v>105</v>
      </c>
      <c r="Q192" s="914">
        <v>105</v>
      </c>
      <c r="R192" s="914">
        <v>122.5</v>
      </c>
    </row>
    <row r="193" spans="3:18">
      <c r="C193" s="916"/>
      <c r="D193" s="914"/>
      <c r="E193" s="915" t="str">
        <f t="shared" si="36"/>
        <v>T3.5SpongeOther_Fill_ME_Remark</v>
      </c>
      <c r="F193" s="915" t="str">
        <f>D190&amp;$A$85</f>
        <v>T3.5Sponge</v>
      </c>
      <c r="G193" s="927" t="s">
        <v>1510</v>
      </c>
      <c r="H193" s="914"/>
      <c r="I193" s="914"/>
      <c r="J193" s="914"/>
      <c r="K193" s="914"/>
      <c r="L193" s="914"/>
      <c r="M193" s="914"/>
      <c r="N193" s="914"/>
      <c r="O193" s="914"/>
      <c r="P193" s="914"/>
      <c r="Q193" s="914"/>
      <c r="R193" s="914"/>
    </row>
    <row r="194" spans="3:18">
      <c r="C194" s="916"/>
      <c r="D194" s="914"/>
      <c r="E194" s="915" t="str">
        <f t="shared" si="36"/>
        <v/>
      </c>
      <c r="F194" s="915"/>
      <c r="G194" s="927"/>
      <c r="H194" s="914"/>
      <c r="I194" s="914"/>
      <c r="J194" s="914"/>
      <c r="K194" s="914"/>
      <c r="L194" s="914"/>
      <c r="M194" s="914"/>
      <c r="N194" s="914"/>
      <c r="O194" s="914"/>
      <c r="P194" s="914"/>
      <c r="Q194" s="914">
        <v>32.5</v>
      </c>
      <c r="R194" s="914"/>
    </row>
    <row r="195" spans="3:18">
      <c r="C195" s="916"/>
      <c r="D195" s="914" t="s">
        <v>1563</v>
      </c>
      <c r="E195" s="915" t="str">
        <f t="shared" si="36"/>
        <v>T4.0SpongeCR1015</v>
      </c>
      <c r="F195" s="915" t="str">
        <f>D195&amp;$A$85</f>
        <v>T4.0Sponge</v>
      </c>
      <c r="G195" s="927" t="s">
        <v>267</v>
      </c>
      <c r="H195" s="914">
        <f t="shared" si="34"/>
        <v>4.7058823529411766</v>
      </c>
      <c r="I195" s="914">
        <f t="shared" si="29"/>
        <v>32</v>
      </c>
      <c r="J195" s="914">
        <v>32</v>
      </c>
      <c r="K195" s="914">
        <v>32</v>
      </c>
      <c r="L195" s="914"/>
      <c r="M195" s="914">
        <v>50.4</v>
      </c>
      <c r="N195" s="914"/>
      <c r="O195" s="914"/>
      <c r="P195" s="914">
        <v>32</v>
      </c>
      <c r="Q195" s="914">
        <v>46.8</v>
      </c>
      <c r="R195" s="914"/>
    </row>
    <row r="196" spans="3:18">
      <c r="C196" s="916"/>
      <c r="D196" s="914"/>
      <c r="E196" s="915" t="str">
        <f t="shared" si="36"/>
        <v>T4.0SpongeSM55</v>
      </c>
      <c r="F196" s="915" t="str">
        <f>$D$195&amp;$A$85</f>
        <v>T4.0Sponge</v>
      </c>
      <c r="G196" s="927" t="s">
        <v>1550</v>
      </c>
      <c r="H196" s="914">
        <f t="shared" si="34"/>
        <v>5.1470588235294121</v>
      </c>
      <c r="I196" s="914">
        <f t="shared" si="29"/>
        <v>35</v>
      </c>
      <c r="J196" s="914">
        <v>35</v>
      </c>
      <c r="K196" s="914">
        <v>35</v>
      </c>
      <c r="L196" s="914">
        <v>61.32</v>
      </c>
      <c r="M196" s="914">
        <v>42</v>
      </c>
      <c r="N196" s="914">
        <v>113</v>
      </c>
      <c r="O196" s="914"/>
      <c r="P196" s="914">
        <v>35</v>
      </c>
      <c r="Q196" s="914"/>
      <c r="R196" s="914"/>
    </row>
    <row r="197" spans="3:18">
      <c r="C197" s="916"/>
      <c r="D197" s="914"/>
      <c r="E197" s="915" t="str">
        <f t="shared" si="36"/>
        <v>T4.0SpongeKVH200</v>
      </c>
      <c r="F197" s="915" t="str">
        <f>$D$195&amp;$A$85</f>
        <v>T4.0Sponge</v>
      </c>
      <c r="G197" s="927" t="s">
        <v>1815</v>
      </c>
      <c r="H197" s="914">
        <f t="shared" ref="H197" si="39">I197/$H$1</f>
        <v>11.911764705882353</v>
      </c>
      <c r="I197" s="914">
        <f t="shared" si="29"/>
        <v>81</v>
      </c>
      <c r="J197" s="914"/>
      <c r="K197" s="914"/>
      <c r="L197" s="914">
        <v>85.05</v>
      </c>
      <c r="M197" s="914"/>
      <c r="N197" s="914">
        <v>81</v>
      </c>
      <c r="O197" s="914"/>
      <c r="P197" s="914"/>
      <c r="Q197" s="914"/>
      <c r="R197" s="914"/>
    </row>
    <row r="198" spans="3:18">
      <c r="C198" s="916"/>
      <c r="D198" s="914"/>
      <c r="E198" s="915" t="str">
        <f t="shared" si="36"/>
        <v>T4.0SpongePORON_ML32</v>
      </c>
      <c r="F198" s="915" t="str">
        <f>D195&amp;$A$85</f>
        <v>T4.0Sponge</v>
      </c>
      <c r="G198" s="927" t="s">
        <v>1551</v>
      </c>
      <c r="H198" s="914">
        <f t="shared" si="34"/>
        <v>22.5</v>
      </c>
      <c r="I198" s="914">
        <f t="shared" si="29"/>
        <v>153</v>
      </c>
      <c r="J198" s="914"/>
      <c r="K198" s="914"/>
      <c r="L198" s="914">
        <v>181.02</v>
      </c>
      <c r="M198" s="914">
        <v>173.6</v>
      </c>
      <c r="N198" s="914">
        <v>153</v>
      </c>
      <c r="O198" s="914"/>
      <c r="P198" s="914"/>
      <c r="Q198" s="914"/>
      <c r="R198" s="914"/>
    </row>
    <row r="199" spans="3:18">
      <c r="C199" s="916"/>
      <c r="D199" s="914"/>
      <c r="E199" s="915" t="str">
        <f t="shared" si="36"/>
        <v>T4.0SpongeOther_Fill_ME_Remark</v>
      </c>
      <c r="F199" s="915" t="str">
        <f>D195&amp;$A$85</f>
        <v>T4.0Sponge</v>
      </c>
      <c r="G199" s="927" t="s">
        <v>1510</v>
      </c>
      <c r="H199" s="914"/>
      <c r="I199" s="914"/>
      <c r="J199" s="914"/>
      <c r="K199" s="914"/>
      <c r="L199" s="914"/>
      <c r="M199" s="914"/>
      <c r="N199" s="914"/>
      <c r="O199" s="914"/>
      <c r="P199" s="914"/>
      <c r="Q199" s="914"/>
      <c r="R199" s="914"/>
    </row>
    <row r="200" spans="3:18">
      <c r="C200" s="916"/>
      <c r="D200" s="914"/>
      <c r="E200" s="915" t="str">
        <f t="shared" si="36"/>
        <v/>
      </c>
      <c r="F200" s="915"/>
      <c r="G200" s="927"/>
      <c r="H200" s="914"/>
      <c r="I200" s="914"/>
      <c r="J200" s="914"/>
      <c r="K200" s="914"/>
      <c r="L200" s="914"/>
      <c r="M200" s="914"/>
      <c r="N200" s="914"/>
      <c r="O200" s="914"/>
      <c r="P200" s="914"/>
      <c r="Q200" s="914"/>
      <c r="R200" s="914"/>
    </row>
    <row r="201" spans="3:18">
      <c r="C201" s="916"/>
      <c r="D201" s="914" t="s">
        <v>1546</v>
      </c>
      <c r="E201" s="915" t="str">
        <f t="shared" si="36"/>
        <v>T4.5SpongeEVA</v>
      </c>
      <c r="F201" s="915" t="str">
        <f>D201&amp;$A$85</f>
        <v>T4.5Sponge</v>
      </c>
      <c r="G201" s="927" t="s">
        <v>1544</v>
      </c>
      <c r="H201" s="914">
        <f t="shared" si="34"/>
        <v>3.4750000000000001</v>
      </c>
      <c r="I201" s="914">
        <f t="shared" si="29"/>
        <v>23.63</v>
      </c>
      <c r="J201" s="914"/>
      <c r="K201" s="914"/>
      <c r="L201" s="914">
        <v>29.52</v>
      </c>
      <c r="M201" s="914">
        <v>31.5</v>
      </c>
      <c r="N201" s="914">
        <v>36</v>
      </c>
      <c r="O201" s="914"/>
      <c r="P201" s="914"/>
      <c r="Q201" s="914"/>
      <c r="R201" s="914">
        <v>23.63</v>
      </c>
    </row>
    <row r="202" spans="3:18">
      <c r="C202" s="916"/>
      <c r="D202" s="914"/>
      <c r="E202" s="915" t="str">
        <f t="shared" si="36"/>
        <v>T4.5SpongeSM55</v>
      </c>
      <c r="F202" s="915" t="str">
        <f>D201&amp;$A$85</f>
        <v>T4.5Sponge</v>
      </c>
      <c r="G202" s="927" t="s">
        <v>1550</v>
      </c>
      <c r="H202" s="914">
        <f t="shared" si="34"/>
        <v>5.5882352941176476</v>
      </c>
      <c r="I202" s="914">
        <f t="shared" ref="I202:I240" si="40">MIN(J202:V202)</f>
        <v>38</v>
      </c>
      <c r="J202" s="914">
        <v>38</v>
      </c>
      <c r="K202" s="914">
        <v>38</v>
      </c>
      <c r="L202" s="914">
        <v>68.989999999999995</v>
      </c>
      <c r="M202" s="914">
        <v>46.2</v>
      </c>
      <c r="N202" s="914"/>
      <c r="O202" s="914"/>
      <c r="P202" s="914">
        <v>38</v>
      </c>
      <c r="Q202" s="914">
        <v>53</v>
      </c>
      <c r="R202" s="914"/>
    </row>
    <row r="203" spans="3:18">
      <c r="C203" s="916"/>
      <c r="D203" s="914"/>
      <c r="E203" s="915" t="str">
        <f t="shared" si="36"/>
        <v>T4.5SpongeE4308</v>
      </c>
      <c r="F203" s="915" t="str">
        <f>D201&amp;$A$85</f>
        <v>T4.5Sponge</v>
      </c>
      <c r="G203" s="927" t="s">
        <v>1545</v>
      </c>
      <c r="H203" s="914">
        <f t="shared" si="34"/>
        <v>9.264705882352942</v>
      </c>
      <c r="I203" s="914">
        <f t="shared" si="40"/>
        <v>63</v>
      </c>
      <c r="J203" s="914"/>
      <c r="K203" s="914"/>
      <c r="L203" s="914">
        <v>133.74</v>
      </c>
      <c r="M203" s="914">
        <v>63</v>
      </c>
      <c r="N203" s="914"/>
      <c r="O203" s="914"/>
      <c r="P203" s="914"/>
      <c r="Q203" s="914"/>
      <c r="R203" s="914"/>
    </row>
    <row r="204" spans="3:18">
      <c r="C204" s="916"/>
      <c r="D204" s="914"/>
      <c r="E204" s="915" t="str">
        <f t="shared" si="36"/>
        <v>T4.5SpongeYU55</v>
      </c>
      <c r="F204" s="915" t="str">
        <f>D201&amp;$A$85</f>
        <v>T4.5Sponge</v>
      </c>
      <c r="G204" s="927" t="s">
        <v>1558</v>
      </c>
      <c r="H204" s="914">
        <f t="shared" si="34"/>
        <v>11.617647058823529</v>
      </c>
      <c r="I204" s="914">
        <f t="shared" si="40"/>
        <v>79</v>
      </c>
      <c r="J204" s="914"/>
      <c r="K204" s="914"/>
      <c r="L204" s="914"/>
      <c r="M204" s="914"/>
      <c r="N204" s="914">
        <v>79</v>
      </c>
      <c r="O204" s="914"/>
      <c r="P204" s="914"/>
      <c r="Q204" s="914"/>
      <c r="R204" s="914"/>
    </row>
    <row r="205" spans="3:18">
      <c r="D205" s="914"/>
      <c r="E205" s="915" t="str">
        <f t="shared" si="36"/>
        <v>T4.5SpongeE4382</v>
      </c>
      <c r="F205" s="915" t="str">
        <f>D201&amp;$A$85</f>
        <v>T4.5Sponge</v>
      </c>
      <c r="G205" s="927" t="s">
        <v>1562</v>
      </c>
      <c r="H205" s="914">
        <f t="shared" si="34"/>
        <v>19.852941176470587</v>
      </c>
      <c r="I205" s="914">
        <f t="shared" si="40"/>
        <v>135</v>
      </c>
      <c r="J205" s="914">
        <v>135</v>
      </c>
      <c r="K205" s="914">
        <v>135</v>
      </c>
      <c r="L205" s="914"/>
      <c r="M205" s="914"/>
      <c r="N205" s="914"/>
      <c r="O205" s="914"/>
      <c r="P205" s="914">
        <v>135</v>
      </c>
      <c r="Q205" s="914">
        <v>135</v>
      </c>
      <c r="R205" s="914"/>
    </row>
    <row r="206" spans="3:18">
      <c r="C206" s="917"/>
      <c r="D206" s="914"/>
      <c r="E206" s="915" t="str">
        <f t="shared" si="36"/>
        <v>T4.5SpongeOther_Fill_ME_Remark</v>
      </c>
      <c r="F206" s="915" t="str">
        <f>D201&amp;$A$85</f>
        <v>T4.5Sponge</v>
      </c>
      <c r="G206" s="927" t="s">
        <v>1510</v>
      </c>
      <c r="H206" s="914"/>
      <c r="I206" s="914"/>
      <c r="J206" s="914"/>
      <c r="K206" s="914"/>
      <c r="L206" s="914"/>
      <c r="M206" s="914"/>
      <c r="N206" s="914"/>
      <c r="O206" s="914"/>
      <c r="P206" s="914"/>
      <c r="Q206" s="914"/>
      <c r="R206" s="914"/>
    </row>
    <row r="207" spans="3:18">
      <c r="C207" s="919"/>
      <c r="D207" s="914"/>
      <c r="E207" s="915" t="str">
        <f t="shared" si="36"/>
        <v/>
      </c>
      <c r="F207" s="915"/>
      <c r="G207" s="927"/>
      <c r="H207" s="914"/>
      <c r="I207" s="914"/>
      <c r="J207" s="914"/>
      <c r="K207" s="914"/>
      <c r="L207" s="914"/>
      <c r="M207" s="914"/>
      <c r="N207" s="914"/>
      <c r="O207" s="914"/>
      <c r="P207" s="914"/>
      <c r="Q207" s="914"/>
      <c r="R207" s="914"/>
    </row>
    <row r="208" spans="3:18">
      <c r="C208" s="916"/>
      <c r="D208" s="914" t="s">
        <v>1548</v>
      </c>
      <c r="E208" s="915" t="str">
        <f t="shared" si="36"/>
        <v>T5.0SpongeCR1015</v>
      </c>
      <c r="F208" s="915" t="str">
        <f>D208&amp;$A$85</f>
        <v>T5.0Sponge</v>
      </c>
      <c r="G208" s="927" t="s">
        <v>267</v>
      </c>
      <c r="H208" s="914">
        <f t="shared" si="34"/>
        <v>5.882352941176471</v>
      </c>
      <c r="I208" s="914">
        <f t="shared" si="40"/>
        <v>40</v>
      </c>
      <c r="J208" s="914">
        <v>40</v>
      </c>
      <c r="K208" s="914">
        <v>40</v>
      </c>
      <c r="L208" s="914"/>
      <c r="M208" s="914">
        <v>63</v>
      </c>
      <c r="N208" s="914"/>
      <c r="O208" s="914"/>
      <c r="P208" s="914">
        <v>40</v>
      </c>
      <c r="Q208" s="914">
        <v>40</v>
      </c>
      <c r="R208" s="914"/>
    </row>
    <row r="209" spans="1:18">
      <c r="C209" s="916"/>
      <c r="D209" s="914"/>
      <c r="E209" s="915" t="str">
        <f t="shared" si="36"/>
        <v>T5.0SpongeSM55</v>
      </c>
      <c r="F209" s="915" t="str">
        <f>$D$208&amp;$A$85</f>
        <v>T5.0Sponge</v>
      </c>
      <c r="G209" s="927" t="s">
        <v>1550</v>
      </c>
      <c r="H209" s="914">
        <f t="shared" si="34"/>
        <v>6.6176470588235299</v>
      </c>
      <c r="I209" s="914">
        <f t="shared" si="40"/>
        <v>45</v>
      </c>
      <c r="J209" s="914">
        <v>45</v>
      </c>
      <c r="K209" s="914">
        <v>45</v>
      </c>
      <c r="L209" s="914">
        <v>76.650000000000006</v>
      </c>
      <c r="M209" s="914">
        <v>50.4</v>
      </c>
      <c r="N209" s="914">
        <v>115</v>
      </c>
      <c r="O209" s="914"/>
      <c r="P209" s="914">
        <v>45</v>
      </c>
      <c r="Q209" s="914">
        <v>58</v>
      </c>
      <c r="R209" s="914"/>
    </row>
    <row r="210" spans="1:18">
      <c r="C210" s="916"/>
      <c r="D210" s="914"/>
      <c r="E210" s="915" t="str">
        <f t="shared" si="36"/>
        <v>T5.0SpongeKVH200</v>
      </c>
      <c r="F210" s="915" t="str">
        <f>$D$208&amp;$A$85</f>
        <v>T5.0Sponge</v>
      </c>
      <c r="G210" s="927" t="s">
        <v>1815</v>
      </c>
      <c r="H210" s="914">
        <f t="shared" ref="H210" si="41">I210/$H$1</f>
        <v>16.176470588235293</v>
      </c>
      <c r="I210" s="914">
        <f t="shared" si="40"/>
        <v>110</v>
      </c>
      <c r="J210" s="914"/>
      <c r="K210" s="914"/>
      <c r="L210" s="914">
        <v>121.28</v>
      </c>
      <c r="M210" s="914"/>
      <c r="N210" s="914">
        <v>110</v>
      </c>
      <c r="O210" s="914"/>
      <c r="P210" s="914"/>
      <c r="Q210" s="914"/>
      <c r="R210" s="914"/>
    </row>
    <row r="211" spans="1:18">
      <c r="C211" s="916"/>
      <c r="D211" s="914"/>
      <c r="E211" s="915" t="str">
        <f t="shared" si="36"/>
        <v>T5.0SpongePORON_ML32</v>
      </c>
      <c r="F211" s="915" t="str">
        <f>$D$208&amp;$A$85</f>
        <v>T5.0Sponge</v>
      </c>
      <c r="G211" s="927" t="s">
        <v>1551</v>
      </c>
      <c r="H211" s="914">
        <f t="shared" si="34"/>
        <v>22.235294117647058</v>
      </c>
      <c r="I211" s="914">
        <f t="shared" si="40"/>
        <v>151.19999999999999</v>
      </c>
      <c r="J211" s="914"/>
      <c r="K211" s="914"/>
      <c r="L211" s="914">
        <v>238.14</v>
      </c>
      <c r="M211" s="914">
        <v>151.19999999999999</v>
      </c>
      <c r="N211" s="914">
        <v>198</v>
      </c>
      <c r="O211" s="914"/>
      <c r="P211" s="914"/>
      <c r="Q211" s="914"/>
      <c r="R211" s="914"/>
    </row>
    <row r="212" spans="1:18">
      <c r="C212" s="916"/>
      <c r="D212" s="914"/>
      <c r="E212" s="915" t="str">
        <f t="shared" si="36"/>
        <v>T5.0SpongeOther_Fill_ME_Remark</v>
      </c>
      <c r="F212" s="915" t="str">
        <f>$D$208&amp;$A$85</f>
        <v>T5.0Sponge</v>
      </c>
      <c r="G212" s="927" t="s">
        <v>1510</v>
      </c>
      <c r="H212" s="914"/>
      <c r="I212" s="914"/>
      <c r="J212" s="914"/>
      <c r="K212" s="914"/>
      <c r="L212" s="914"/>
      <c r="M212" s="914"/>
      <c r="N212" s="914"/>
      <c r="O212" s="914"/>
      <c r="P212" s="914"/>
      <c r="Q212" s="914"/>
      <c r="R212" s="914"/>
    </row>
    <row r="213" spans="1:18">
      <c r="C213" s="916"/>
      <c r="D213" s="914"/>
      <c r="E213" s="915" t="str">
        <f t="shared" ref="E213" si="42">G213&amp;F213</f>
        <v/>
      </c>
      <c r="F213" s="915"/>
      <c r="G213" s="927"/>
      <c r="H213" s="914"/>
      <c r="I213" s="914"/>
      <c r="J213" s="914"/>
      <c r="K213" s="914"/>
      <c r="L213" s="914"/>
      <c r="M213" s="914"/>
      <c r="N213" s="914"/>
      <c r="O213" s="914"/>
      <c r="P213" s="914"/>
      <c r="Q213" s="914"/>
      <c r="R213" s="914"/>
    </row>
    <row r="214" spans="1:18">
      <c r="C214" s="916"/>
      <c r="I214" s="918"/>
    </row>
    <row r="215" spans="1:18">
      <c r="A215" s="916"/>
      <c r="B215" s="916"/>
      <c r="C215" s="916"/>
      <c r="D215" s="918"/>
      <c r="E215" s="919"/>
      <c r="F215" s="916"/>
      <c r="G215" s="933" t="s">
        <v>1529</v>
      </c>
      <c r="H215" s="918">
        <v>6.8</v>
      </c>
      <c r="I215" s="918"/>
      <c r="J215" s="918"/>
      <c r="L215" s="919"/>
      <c r="M215" s="919"/>
    </row>
    <row r="216" spans="1:18" ht="54">
      <c r="A216" s="921" t="s">
        <v>1672</v>
      </c>
      <c r="B216" s="922" t="s">
        <v>1414</v>
      </c>
      <c r="C216" s="916"/>
      <c r="D216" s="921" t="s">
        <v>1499</v>
      </c>
      <c r="E216" s="921" t="s">
        <v>1500</v>
      </c>
      <c r="F216" s="922" t="s">
        <v>1414</v>
      </c>
      <c r="G216" s="923" t="s">
        <v>3332</v>
      </c>
      <c r="H216" s="924" t="s">
        <v>1505</v>
      </c>
      <c r="I216" s="925" t="s">
        <v>1532</v>
      </c>
      <c r="J216" s="925" t="s">
        <v>3398</v>
      </c>
      <c r="K216" s="925" t="s">
        <v>3399</v>
      </c>
      <c r="L216" s="925" t="s">
        <v>1501</v>
      </c>
      <c r="M216" s="925" t="s">
        <v>1502</v>
      </c>
      <c r="N216" s="925" t="s">
        <v>1503</v>
      </c>
      <c r="O216" s="925" t="s">
        <v>1504</v>
      </c>
      <c r="P216" s="925" t="s">
        <v>3321</v>
      </c>
      <c r="Q216" s="925" t="s">
        <v>1577</v>
      </c>
      <c r="R216" s="925" t="s">
        <v>3310</v>
      </c>
    </row>
    <row r="217" spans="1:18">
      <c r="A217" s="914">
        <v>1</v>
      </c>
      <c r="B217" s="915" t="str">
        <f>D217&amp;$A$216</f>
        <v>T0.05Protection</v>
      </c>
      <c r="C217" s="916"/>
      <c r="D217" s="914" t="s">
        <v>1506</v>
      </c>
      <c r="E217" s="915" t="str">
        <f>F217&amp;G217</f>
        <v>T0.05ProtectionFZ_015E保護膜_8515B</v>
      </c>
      <c r="F217" s="915" t="str">
        <f>D217&amp;$A$216</f>
        <v>T0.05Protection</v>
      </c>
      <c r="G217" s="935" t="s">
        <v>1564</v>
      </c>
      <c r="H217" s="914">
        <f>I217/$H$1</f>
        <v>0.38911764705882351</v>
      </c>
      <c r="I217" s="914">
        <f t="shared" si="40"/>
        <v>2.6459999999999999</v>
      </c>
      <c r="J217" s="936"/>
      <c r="K217" s="914"/>
      <c r="L217" s="936"/>
      <c r="M217" s="936">
        <v>5.32</v>
      </c>
      <c r="N217" s="937">
        <v>2.6459999999999999</v>
      </c>
      <c r="O217" s="914"/>
      <c r="P217" s="914"/>
      <c r="Q217" s="914"/>
      <c r="R217" s="914"/>
    </row>
    <row r="218" spans="1:18">
      <c r="A218" s="914">
        <v>2</v>
      </c>
      <c r="B218" s="915" t="str">
        <f>D226&amp;$A$216</f>
        <v>T0.06Protection</v>
      </c>
      <c r="C218" s="916"/>
      <c r="D218" s="914"/>
      <c r="E218" s="915" t="str">
        <f t="shared" ref="E218:E241" si="43">F218&amp;G218</f>
        <v>T0.05ProtectionPE_T_58保護膜</v>
      </c>
      <c r="F218" s="915" t="str">
        <f>D217&amp;$A$216</f>
        <v>T0.05Protection</v>
      </c>
      <c r="G218" s="935" t="s">
        <v>1566</v>
      </c>
      <c r="H218" s="914">
        <f t="shared" ref="H218:H223" si="44">I218/$H$1</f>
        <v>0.38911764705882351</v>
      </c>
      <c r="I218" s="914">
        <f t="shared" si="40"/>
        <v>2.6459999999999999</v>
      </c>
      <c r="J218" s="936"/>
      <c r="K218" s="914"/>
      <c r="L218" s="936"/>
      <c r="M218" s="936">
        <v>5.32</v>
      </c>
      <c r="N218" s="937">
        <v>2.6459999999999999</v>
      </c>
      <c r="O218" s="914"/>
      <c r="P218" s="914"/>
      <c r="Q218" s="914"/>
      <c r="R218" s="914">
        <v>5.25</v>
      </c>
    </row>
    <row r="219" spans="1:18">
      <c r="A219" s="914"/>
      <c r="B219" s="915" t="str">
        <f>D230&amp;$A$216</f>
        <v>T0.075Protection</v>
      </c>
      <c r="C219" s="916"/>
      <c r="D219" s="914"/>
      <c r="E219" s="915" t="str">
        <f t="shared" si="43"/>
        <v>T0.05ProtectionSJ_450P保護膜</v>
      </c>
      <c r="F219" s="915" t="str">
        <f>D217&amp;$A$216</f>
        <v>T0.05Protection</v>
      </c>
      <c r="G219" s="935" t="s">
        <v>1567</v>
      </c>
      <c r="H219" s="914">
        <f t="shared" si="44"/>
        <v>0.38911764705882351</v>
      </c>
      <c r="I219" s="914">
        <f t="shared" si="40"/>
        <v>2.6459999999999999</v>
      </c>
      <c r="J219" s="936"/>
      <c r="K219" s="914"/>
      <c r="L219" s="936"/>
      <c r="M219" s="936">
        <v>5.32</v>
      </c>
      <c r="N219" s="937">
        <v>2.6459999999999999</v>
      </c>
      <c r="O219" s="914"/>
      <c r="P219" s="914"/>
      <c r="Q219" s="914"/>
      <c r="R219" s="914"/>
    </row>
    <row r="220" spans="1:18">
      <c r="A220" s="914">
        <v>3</v>
      </c>
      <c r="B220" s="915" t="str">
        <f>D234&amp;$A$216</f>
        <v>T0.1Protection</v>
      </c>
      <c r="C220" s="917"/>
      <c r="D220" s="914"/>
      <c r="E220" s="915" t="str">
        <f t="shared" si="43"/>
        <v>T0.05ProtectionPE_W150保護膜</v>
      </c>
      <c r="F220" s="915" t="str">
        <f>$D$217&amp;$A$216</f>
        <v>T0.05Protection</v>
      </c>
      <c r="G220" s="935" t="s">
        <v>1568</v>
      </c>
      <c r="H220" s="914">
        <f t="shared" si="44"/>
        <v>0.38911764705882351</v>
      </c>
      <c r="I220" s="914">
        <f t="shared" si="40"/>
        <v>2.6459999999999999</v>
      </c>
      <c r="J220" s="936"/>
      <c r="K220" s="914"/>
      <c r="L220" s="936"/>
      <c r="M220" s="936">
        <v>5.32</v>
      </c>
      <c r="N220" s="937">
        <v>2.6459999999999999</v>
      </c>
      <c r="O220" s="914"/>
      <c r="P220" s="914"/>
      <c r="Q220" s="914"/>
      <c r="R220" s="914"/>
    </row>
    <row r="221" spans="1:18">
      <c r="A221" s="914">
        <v>4</v>
      </c>
      <c r="B221" s="915" t="s">
        <v>1677</v>
      </c>
      <c r="C221" s="917"/>
      <c r="D221" s="914"/>
      <c r="E221" s="915" t="str">
        <f t="shared" si="43"/>
        <v>T0.05ProtectionTR-5001-LP</v>
      </c>
      <c r="F221" s="915" t="str">
        <f>$D$217&amp;$A$216</f>
        <v>T0.05Protection</v>
      </c>
      <c r="G221" s="935" t="s">
        <v>1819</v>
      </c>
      <c r="H221" s="914">
        <f t="shared" si="44"/>
        <v>1.0588235294117647</v>
      </c>
      <c r="I221" s="914">
        <f t="shared" si="40"/>
        <v>7.2</v>
      </c>
      <c r="J221" s="936"/>
      <c r="K221" s="914"/>
      <c r="L221" s="936"/>
      <c r="M221" s="936"/>
      <c r="N221" s="937"/>
      <c r="O221" s="914">
        <v>7.2</v>
      </c>
      <c r="P221" s="914"/>
      <c r="Q221" s="914"/>
      <c r="R221" s="914"/>
    </row>
    <row r="222" spans="1:18">
      <c r="A222" s="914">
        <v>5</v>
      </c>
      <c r="B222" s="915"/>
      <c r="C222" s="917"/>
      <c r="D222" s="914"/>
      <c r="E222" s="915" t="str">
        <f t="shared" si="43"/>
        <v>T0.05ProtectionTR-5001-MP</v>
      </c>
      <c r="F222" s="915" t="str">
        <f>$D$217&amp;$A$216</f>
        <v>T0.05Protection</v>
      </c>
      <c r="G222" s="935" t="s">
        <v>1821</v>
      </c>
      <c r="H222" s="914">
        <f t="shared" si="44"/>
        <v>1.0941176470588236</v>
      </c>
      <c r="I222" s="914">
        <f t="shared" si="40"/>
        <v>7.44</v>
      </c>
      <c r="J222" s="936"/>
      <c r="K222" s="914"/>
      <c r="L222" s="936"/>
      <c r="M222" s="936"/>
      <c r="N222" s="937"/>
      <c r="O222" s="914">
        <v>7.44</v>
      </c>
      <c r="P222" s="914"/>
      <c r="Q222" s="914"/>
      <c r="R222" s="914"/>
    </row>
    <row r="223" spans="1:18">
      <c r="A223" s="918"/>
      <c r="B223" s="916"/>
      <c r="C223" s="917"/>
      <c r="D223" s="914"/>
      <c r="E223" s="915" t="str">
        <f t="shared" si="43"/>
        <v>T0.05ProtectionTR-5001-HP</v>
      </c>
      <c r="F223" s="915" t="str">
        <f>$D$217&amp;$A$216</f>
        <v>T0.05Protection</v>
      </c>
      <c r="G223" s="935" t="s">
        <v>1820</v>
      </c>
      <c r="H223" s="914">
        <f t="shared" si="44"/>
        <v>1.2352941176470589</v>
      </c>
      <c r="I223" s="914">
        <f t="shared" si="40"/>
        <v>8.4</v>
      </c>
      <c r="J223" s="936"/>
      <c r="K223" s="914"/>
      <c r="L223" s="936"/>
      <c r="M223" s="936"/>
      <c r="N223" s="937"/>
      <c r="O223" s="914">
        <v>8.4</v>
      </c>
      <c r="P223" s="914"/>
      <c r="Q223" s="914"/>
      <c r="R223" s="914"/>
    </row>
    <row r="224" spans="1:18">
      <c r="A224" s="918"/>
      <c r="B224" s="916"/>
      <c r="C224" s="917"/>
      <c r="D224" s="914"/>
      <c r="E224" s="915" t="str">
        <f t="shared" si="43"/>
        <v>T0.05ProtectionOther_Fill_ME_Remark</v>
      </c>
      <c r="F224" s="915" t="str">
        <f>D217&amp;$A$216</f>
        <v>T0.05Protection</v>
      </c>
      <c r="G224" s="927" t="s">
        <v>1510</v>
      </c>
      <c r="H224" s="914"/>
      <c r="I224" s="914"/>
      <c r="J224" s="936"/>
      <c r="K224" s="914"/>
      <c r="L224" s="936"/>
      <c r="M224" s="936"/>
      <c r="N224" s="936"/>
      <c r="O224" s="914"/>
      <c r="P224" s="914"/>
      <c r="Q224" s="914"/>
      <c r="R224" s="914"/>
    </row>
    <row r="225" spans="1:18">
      <c r="A225" s="918"/>
      <c r="B225" s="916"/>
      <c r="C225" s="917"/>
      <c r="D225" s="914"/>
      <c r="E225" s="915"/>
      <c r="F225" s="915"/>
      <c r="G225" s="935"/>
      <c r="H225" s="914"/>
      <c r="I225" s="914"/>
      <c r="J225" s="936"/>
      <c r="K225" s="914"/>
      <c r="L225" s="936"/>
      <c r="M225" s="936"/>
      <c r="N225" s="936"/>
      <c r="O225" s="914"/>
      <c r="P225" s="914"/>
      <c r="Q225" s="914"/>
      <c r="R225" s="914"/>
    </row>
    <row r="226" spans="1:18">
      <c r="A226" s="918"/>
      <c r="B226" s="916"/>
      <c r="C226" s="917"/>
      <c r="D226" s="914" t="s">
        <v>1565</v>
      </c>
      <c r="E226" s="915" t="str">
        <f t="shared" si="43"/>
        <v>T0.06ProtectionRH7027</v>
      </c>
      <c r="F226" s="915" t="str">
        <f>D226&amp;$A$216</f>
        <v>T0.06Protection</v>
      </c>
      <c r="G226" s="935" t="s">
        <v>1569</v>
      </c>
      <c r="H226" s="914">
        <f t="shared" ref="H226:H240" si="45">I226/$H$1</f>
        <v>0.64852941176470591</v>
      </c>
      <c r="I226" s="914">
        <f t="shared" si="40"/>
        <v>4.41</v>
      </c>
      <c r="J226" s="936"/>
      <c r="K226" s="914"/>
      <c r="L226" s="936">
        <v>4.41</v>
      </c>
      <c r="M226" s="936">
        <v>5.32</v>
      </c>
      <c r="N226" s="936"/>
      <c r="O226" s="914"/>
      <c r="P226" s="914"/>
      <c r="Q226" s="914"/>
      <c r="R226" s="914"/>
    </row>
    <row r="227" spans="1:18">
      <c r="A227" s="918"/>
      <c r="B227" s="916"/>
      <c r="D227" s="914"/>
      <c r="E227" s="915" t="str">
        <f t="shared" si="43"/>
        <v>T0.06ProtectionPET_E_006</v>
      </c>
      <c r="F227" s="915" t="str">
        <f>D226&amp;$A$216</f>
        <v>T0.06Protection</v>
      </c>
      <c r="G227" s="935" t="s">
        <v>1679</v>
      </c>
      <c r="H227" s="914">
        <f t="shared" si="45"/>
        <v>0.7823529411764707</v>
      </c>
      <c r="I227" s="914">
        <f t="shared" si="40"/>
        <v>5.32</v>
      </c>
      <c r="J227" s="936"/>
      <c r="K227" s="914"/>
      <c r="L227" s="936">
        <v>10.5</v>
      </c>
      <c r="M227" s="936">
        <v>5.32</v>
      </c>
      <c r="N227" s="936"/>
      <c r="O227" s="914"/>
      <c r="P227" s="914"/>
      <c r="Q227" s="914"/>
      <c r="R227" s="914"/>
    </row>
    <row r="228" spans="1:18">
      <c r="A228" s="918"/>
      <c r="B228" s="916"/>
      <c r="C228" s="917"/>
      <c r="D228" s="914"/>
      <c r="E228" s="915" t="str">
        <f t="shared" si="43"/>
        <v>T0.06ProtectionOther_Fill_ME_Remark</v>
      </c>
      <c r="F228" s="915" t="str">
        <f>D226&amp;$A$216</f>
        <v>T0.06Protection</v>
      </c>
      <c r="G228" s="927" t="s">
        <v>1510</v>
      </c>
      <c r="H228" s="914"/>
      <c r="I228" s="914"/>
      <c r="J228" s="914"/>
      <c r="K228" s="914"/>
      <c r="L228" s="914"/>
      <c r="M228" s="914"/>
      <c r="N228" s="914"/>
      <c r="O228" s="914"/>
      <c r="P228" s="914"/>
      <c r="Q228" s="914"/>
      <c r="R228" s="914"/>
    </row>
    <row r="229" spans="1:18">
      <c r="A229" s="918"/>
      <c r="B229" s="916"/>
      <c r="C229" s="919"/>
      <c r="D229" s="914"/>
      <c r="E229" s="915" t="str">
        <f t="shared" si="43"/>
        <v/>
      </c>
      <c r="F229" s="915"/>
      <c r="G229" s="927"/>
      <c r="H229" s="914"/>
      <c r="I229" s="914"/>
      <c r="J229" s="914"/>
      <c r="K229" s="914"/>
      <c r="L229" s="914"/>
      <c r="M229" s="914"/>
      <c r="N229" s="914"/>
      <c r="O229" s="914"/>
      <c r="P229" s="914"/>
      <c r="Q229" s="914"/>
      <c r="R229" s="914"/>
    </row>
    <row r="230" spans="1:18">
      <c r="A230" s="918"/>
      <c r="B230" s="916"/>
      <c r="C230" s="919"/>
      <c r="D230" s="914" t="s">
        <v>1816</v>
      </c>
      <c r="E230" s="915" t="str">
        <f t="shared" si="43"/>
        <v>T0.075ProtectionQLD-G1208P-60A</v>
      </c>
      <c r="F230" s="915" t="str">
        <f>$D$230&amp;$A$216</f>
        <v>T0.075Protection</v>
      </c>
      <c r="G230" s="927" t="s">
        <v>1817</v>
      </c>
      <c r="H230" s="914">
        <f t="shared" ref="H230:H231" si="46">I230/$H$1</f>
        <v>2.4705882352941178</v>
      </c>
      <c r="I230" s="914">
        <f t="shared" si="40"/>
        <v>16.8</v>
      </c>
      <c r="J230" s="914"/>
      <c r="K230" s="914"/>
      <c r="L230" s="914"/>
      <c r="M230" s="914"/>
      <c r="N230" s="914"/>
      <c r="O230" s="914">
        <v>16.8</v>
      </c>
      <c r="P230" s="914"/>
      <c r="Q230" s="914"/>
      <c r="R230" s="914"/>
    </row>
    <row r="231" spans="1:18">
      <c r="A231" s="918"/>
      <c r="B231" s="916"/>
      <c r="C231" s="919"/>
      <c r="D231" s="914"/>
      <c r="E231" s="915" t="str">
        <f t="shared" si="43"/>
        <v>T0.075ProtectionTR-7501-H2P</v>
      </c>
      <c r="F231" s="915" t="str">
        <f>$D$230&amp;$A$216</f>
        <v>T0.075Protection</v>
      </c>
      <c r="G231" s="927" t="s">
        <v>1818</v>
      </c>
      <c r="H231" s="914">
        <f t="shared" si="46"/>
        <v>1.5</v>
      </c>
      <c r="I231" s="914">
        <f t="shared" si="40"/>
        <v>10.199999999999999</v>
      </c>
      <c r="J231" s="914"/>
      <c r="K231" s="914"/>
      <c r="L231" s="914"/>
      <c r="M231" s="914"/>
      <c r="N231" s="914"/>
      <c r="O231" s="914">
        <v>10.199999999999999</v>
      </c>
      <c r="P231" s="914"/>
      <c r="Q231" s="914"/>
      <c r="R231" s="914"/>
    </row>
    <row r="232" spans="1:18">
      <c r="A232" s="918"/>
      <c r="B232" s="916"/>
      <c r="C232" s="919"/>
      <c r="D232" s="914"/>
      <c r="E232" s="915" t="str">
        <f t="shared" si="43"/>
        <v>T0.075ProtectionOther_Fill_ME_Remark</v>
      </c>
      <c r="F232" s="915" t="str">
        <f>$D$230&amp;$A$216</f>
        <v>T0.075Protection</v>
      </c>
      <c r="G232" s="927" t="s">
        <v>1508</v>
      </c>
      <c r="H232" s="914"/>
      <c r="I232" s="914"/>
      <c r="J232" s="914"/>
      <c r="K232" s="914"/>
      <c r="L232" s="914"/>
      <c r="M232" s="914"/>
      <c r="N232" s="914"/>
      <c r="O232" s="914"/>
      <c r="P232" s="914"/>
      <c r="Q232" s="914"/>
      <c r="R232" s="914"/>
    </row>
    <row r="233" spans="1:18">
      <c r="A233" s="918"/>
      <c r="B233" s="916"/>
      <c r="C233" s="916"/>
      <c r="D233" s="914"/>
      <c r="E233" s="915" t="str">
        <f t="shared" si="43"/>
        <v/>
      </c>
      <c r="F233" s="915"/>
      <c r="G233" s="927"/>
      <c r="H233" s="914"/>
      <c r="I233" s="914"/>
      <c r="J233" s="914"/>
      <c r="K233" s="914"/>
      <c r="L233" s="914"/>
      <c r="M233" s="914"/>
      <c r="N233" s="914"/>
      <c r="O233" s="914"/>
      <c r="P233" s="914"/>
      <c r="Q233" s="914"/>
      <c r="R233" s="914"/>
    </row>
    <row r="234" spans="1:18">
      <c r="A234" s="917"/>
      <c r="B234" s="916"/>
      <c r="C234" s="916"/>
      <c r="D234" s="914" t="s">
        <v>1511</v>
      </c>
      <c r="E234" s="915" t="str">
        <f t="shared" si="43"/>
        <v>T0.1ProtectionTR_1001_H_20_30G</v>
      </c>
      <c r="F234" s="915" t="str">
        <f>D234&amp;$A$216</f>
        <v>T0.1Protection</v>
      </c>
      <c r="G234" s="938" t="s">
        <v>1570</v>
      </c>
      <c r="H234" s="914">
        <f t="shared" si="45"/>
        <v>1.1764705882352942</v>
      </c>
      <c r="I234" s="914">
        <f t="shared" si="40"/>
        <v>8</v>
      </c>
      <c r="J234" s="939">
        <v>8</v>
      </c>
      <c r="K234" s="939">
        <v>8</v>
      </c>
      <c r="L234" s="940"/>
      <c r="M234" s="940">
        <v>17.5</v>
      </c>
      <c r="N234" s="940"/>
      <c r="O234" s="914"/>
      <c r="P234" s="939">
        <v>8</v>
      </c>
      <c r="Q234" s="914">
        <v>8</v>
      </c>
      <c r="R234" s="914"/>
    </row>
    <row r="235" spans="1:18">
      <c r="A235" s="917"/>
      <c r="B235" s="916"/>
      <c r="C235" s="916"/>
      <c r="D235" s="914"/>
      <c r="E235" s="915" t="str">
        <f t="shared" si="43"/>
        <v>T0.1ProtectionTR_1001_L_6_12G</v>
      </c>
      <c r="F235" s="915" t="str">
        <f>D234&amp;$A$216</f>
        <v>T0.1Protection</v>
      </c>
      <c r="G235" s="938" t="s">
        <v>1571</v>
      </c>
      <c r="H235" s="914">
        <f t="shared" si="45"/>
        <v>1.1764705882352942</v>
      </c>
      <c r="I235" s="914">
        <f t="shared" si="40"/>
        <v>8</v>
      </c>
      <c r="J235" s="939">
        <v>8</v>
      </c>
      <c r="K235" s="939">
        <v>8</v>
      </c>
      <c r="L235" s="940"/>
      <c r="M235" s="940">
        <v>17.5</v>
      </c>
      <c r="N235" s="940"/>
      <c r="O235" s="914"/>
      <c r="P235" s="939">
        <v>8</v>
      </c>
      <c r="Q235" s="914">
        <v>8</v>
      </c>
      <c r="R235" s="914"/>
    </row>
    <row r="236" spans="1:18">
      <c r="A236" s="917"/>
      <c r="B236" s="916"/>
      <c r="C236" s="916"/>
      <c r="D236" s="914"/>
      <c r="E236" s="915" t="str">
        <f t="shared" si="43"/>
        <v>T0.1ProtectionTR_1001_LL_3_6G</v>
      </c>
      <c r="F236" s="915" t="str">
        <f>D234&amp;$A$216</f>
        <v>T0.1Protection</v>
      </c>
      <c r="G236" s="938" t="s">
        <v>1572</v>
      </c>
      <c r="H236" s="914">
        <f t="shared" si="45"/>
        <v>1.1764705882352942</v>
      </c>
      <c r="I236" s="914">
        <f t="shared" si="40"/>
        <v>8</v>
      </c>
      <c r="J236" s="939">
        <v>8</v>
      </c>
      <c r="K236" s="939">
        <v>8</v>
      </c>
      <c r="L236" s="940"/>
      <c r="M236" s="940">
        <v>17.5</v>
      </c>
      <c r="N236" s="940"/>
      <c r="O236" s="914"/>
      <c r="P236" s="939">
        <v>8</v>
      </c>
      <c r="Q236" s="914">
        <v>8</v>
      </c>
      <c r="R236" s="914"/>
    </row>
    <row r="237" spans="1:18">
      <c r="A237" s="917"/>
      <c r="B237" s="916"/>
      <c r="C237" s="916"/>
      <c r="D237" s="914"/>
      <c r="E237" s="915" t="str">
        <f t="shared" si="43"/>
        <v>T0.1ProtectionTR_1001_LLL_1_3G</v>
      </c>
      <c r="F237" s="915" t="str">
        <f>D234&amp;$A$216</f>
        <v>T0.1Protection</v>
      </c>
      <c r="G237" s="938" t="s">
        <v>1573</v>
      </c>
      <c r="H237" s="914">
        <f t="shared" si="45"/>
        <v>1.1764705882352942</v>
      </c>
      <c r="I237" s="914">
        <f t="shared" si="40"/>
        <v>8</v>
      </c>
      <c r="J237" s="939">
        <v>8</v>
      </c>
      <c r="K237" s="939">
        <v>8</v>
      </c>
      <c r="L237" s="940"/>
      <c r="M237" s="940">
        <v>17.5</v>
      </c>
      <c r="N237" s="940"/>
      <c r="O237" s="914"/>
      <c r="P237" s="939">
        <v>8</v>
      </c>
      <c r="Q237" s="914">
        <v>8</v>
      </c>
      <c r="R237" s="914"/>
    </row>
    <row r="238" spans="1:18">
      <c r="A238" s="917"/>
      <c r="B238" s="916"/>
      <c r="C238" s="916"/>
      <c r="D238" s="914"/>
      <c r="E238" s="915" t="str">
        <f t="shared" si="43"/>
        <v>T0.1ProtectionTR_1001_LP_6_12G</v>
      </c>
      <c r="F238" s="915" t="str">
        <f>D234&amp;$A$216</f>
        <v>T0.1Protection</v>
      </c>
      <c r="G238" s="938" t="s">
        <v>1574</v>
      </c>
      <c r="H238" s="914">
        <f t="shared" si="45"/>
        <v>1.1764705882352942</v>
      </c>
      <c r="I238" s="914">
        <f t="shared" si="40"/>
        <v>8</v>
      </c>
      <c r="J238" s="939">
        <v>8</v>
      </c>
      <c r="K238" s="939">
        <v>8</v>
      </c>
      <c r="L238" s="940"/>
      <c r="M238" s="940">
        <v>17.5</v>
      </c>
      <c r="N238" s="940"/>
      <c r="O238" s="914"/>
      <c r="P238" s="939">
        <v>8</v>
      </c>
      <c r="Q238" s="914">
        <v>8.3000000000000007</v>
      </c>
      <c r="R238" s="914"/>
    </row>
    <row r="239" spans="1:18">
      <c r="A239" s="917"/>
      <c r="B239" s="916"/>
      <c r="C239" s="916"/>
      <c r="D239" s="914"/>
      <c r="E239" s="915" t="str">
        <f t="shared" si="43"/>
        <v>T0.1ProtectionTR_1001_M 12_20G</v>
      </c>
      <c r="F239" s="915" t="str">
        <f>D234&amp;$A$216</f>
        <v>T0.1Protection</v>
      </c>
      <c r="G239" s="938" t="s">
        <v>1575</v>
      </c>
      <c r="H239" s="914">
        <f t="shared" si="45"/>
        <v>1.3235294117647058</v>
      </c>
      <c r="I239" s="914">
        <f t="shared" si="40"/>
        <v>9</v>
      </c>
      <c r="J239" s="939">
        <v>9</v>
      </c>
      <c r="K239" s="939">
        <v>9</v>
      </c>
      <c r="L239" s="940"/>
      <c r="M239" s="940">
        <v>17.5</v>
      </c>
      <c r="N239" s="940"/>
      <c r="O239" s="914"/>
      <c r="P239" s="939">
        <v>9</v>
      </c>
      <c r="Q239" s="914">
        <v>9</v>
      </c>
      <c r="R239" s="914"/>
    </row>
    <row r="240" spans="1:18">
      <c r="A240" s="917"/>
      <c r="B240" s="916"/>
      <c r="C240" s="917"/>
      <c r="D240" s="914"/>
      <c r="E240" s="915" t="str">
        <f t="shared" si="43"/>
        <v>T0.1ProtectionTR_1001_MP</v>
      </c>
      <c r="F240" s="915" t="str">
        <f>D234&amp;$A$216</f>
        <v>T0.1Protection</v>
      </c>
      <c r="G240" s="938" t="s">
        <v>1576</v>
      </c>
      <c r="H240" s="914">
        <f t="shared" si="45"/>
        <v>1.3235294117647058</v>
      </c>
      <c r="I240" s="914">
        <f t="shared" si="40"/>
        <v>9</v>
      </c>
      <c r="J240" s="939">
        <v>9</v>
      </c>
      <c r="K240" s="939">
        <v>9</v>
      </c>
      <c r="L240" s="940"/>
      <c r="M240" s="940">
        <v>17.5</v>
      </c>
      <c r="N240" s="940"/>
      <c r="O240" s="914"/>
      <c r="P240" s="939">
        <v>9</v>
      </c>
      <c r="Q240" s="914">
        <v>9</v>
      </c>
      <c r="R240" s="914"/>
    </row>
    <row r="241" spans="1:18">
      <c r="A241" s="917"/>
      <c r="B241" s="916"/>
      <c r="C241" s="917"/>
      <c r="D241" s="914"/>
      <c r="E241" s="915" t="str">
        <f t="shared" si="43"/>
        <v>T0.1ProtectionOther_Fill_ME_Remark</v>
      </c>
      <c r="F241" s="915" t="str">
        <f>D234&amp;$A$216</f>
        <v>T0.1Protection</v>
      </c>
      <c r="G241" s="927" t="s">
        <v>1510</v>
      </c>
      <c r="H241" s="914"/>
      <c r="I241" s="914"/>
      <c r="J241" s="939"/>
      <c r="K241" s="914"/>
      <c r="L241" s="940"/>
      <c r="M241" s="940"/>
      <c r="N241" s="940"/>
      <c r="O241" s="914"/>
      <c r="P241" s="914"/>
      <c r="Q241" s="914"/>
      <c r="R241" s="914"/>
    </row>
    <row r="242" spans="1:18">
      <c r="A242" s="917"/>
      <c r="B242" s="916"/>
      <c r="C242" s="917"/>
      <c r="D242" s="914"/>
      <c r="E242" s="915" t="str">
        <f t="shared" ref="E242" si="47">G242&amp;F242</f>
        <v/>
      </c>
      <c r="F242" s="915"/>
      <c r="G242" s="927"/>
      <c r="H242" s="914"/>
      <c r="I242" s="914"/>
      <c r="J242" s="914"/>
      <c r="K242" s="914"/>
      <c r="L242" s="914"/>
      <c r="M242" s="914"/>
      <c r="N242" s="914"/>
      <c r="O242" s="914"/>
      <c r="P242" s="914"/>
      <c r="Q242" s="914"/>
      <c r="R242" s="914"/>
    </row>
    <row r="243" spans="1:18">
      <c r="C243" s="917"/>
      <c r="I243" s="918"/>
    </row>
    <row r="244" spans="1:18">
      <c r="A244" s="916"/>
      <c r="B244" s="916"/>
      <c r="C244" s="917"/>
      <c r="D244" s="918"/>
      <c r="E244" s="919"/>
      <c r="F244" s="916"/>
      <c r="G244" s="933" t="s">
        <v>1529</v>
      </c>
      <c r="H244" s="918">
        <v>6.8</v>
      </c>
      <c r="I244" s="918"/>
      <c r="J244" s="918"/>
      <c r="K244" s="919"/>
      <c r="L244" s="918"/>
      <c r="M244" s="919"/>
      <c r="N244" s="919"/>
      <c r="O244" s="919"/>
      <c r="P244" s="919"/>
      <c r="Q244" s="919"/>
    </row>
    <row r="245" spans="1:18" ht="54">
      <c r="A245" s="921" t="s">
        <v>314</v>
      </c>
      <c r="B245" s="922" t="s">
        <v>1414</v>
      </c>
      <c r="C245" s="917"/>
      <c r="D245" s="921" t="s">
        <v>1499</v>
      </c>
      <c r="E245" s="921" t="s">
        <v>1500</v>
      </c>
      <c r="F245" s="922" t="s">
        <v>1414</v>
      </c>
      <c r="G245" s="923" t="s">
        <v>314</v>
      </c>
      <c r="H245" s="924" t="s">
        <v>1505</v>
      </c>
      <c r="I245" s="925" t="s">
        <v>1532</v>
      </c>
      <c r="J245" s="925" t="s">
        <v>3398</v>
      </c>
      <c r="K245" s="925" t="s">
        <v>3399</v>
      </c>
      <c r="L245" s="925" t="s">
        <v>1501</v>
      </c>
      <c r="M245" s="925" t="s">
        <v>1502</v>
      </c>
      <c r="N245" s="925" t="s">
        <v>1503</v>
      </c>
      <c r="O245" s="925" t="s">
        <v>1504</v>
      </c>
      <c r="P245" s="925" t="s">
        <v>3321</v>
      </c>
      <c r="Q245" s="925" t="s">
        <v>1577</v>
      </c>
      <c r="R245" s="925" t="s">
        <v>3310</v>
      </c>
    </row>
    <row r="246" spans="1:18">
      <c r="A246" s="914">
        <v>1</v>
      </c>
      <c r="B246" s="915" t="str">
        <f>D246&amp;$A$245</f>
        <v>T0.05Adhesive</v>
      </c>
      <c r="C246" s="917"/>
      <c r="D246" s="914" t="s">
        <v>1506</v>
      </c>
      <c r="E246" s="915" t="str">
        <f t="shared" ref="E246:E268" si="48">F246&amp;G246</f>
        <v>T0.05AdhesiveDST_5</v>
      </c>
      <c r="F246" s="915" t="str">
        <f>D246&amp;$A$245</f>
        <v>T0.05Adhesive</v>
      </c>
      <c r="G246" s="935" t="s">
        <v>1454</v>
      </c>
      <c r="H246" s="914">
        <f t="shared" ref="H246:H267" si="49">I246/$H$1</f>
        <v>1.5</v>
      </c>
      <c r="I246" s="914">
        <f t="shared" ref="I246:I267" si="50">MIN(J246:V246)</f>
        <v>10.199999999999999</v>
      </c>
      <c r="J246" s="936">
        <v>13</v>
      </c>
      <c r="K246" s="936">
        <v>13</v>
      </c>
      <c r="L246" s="936"/>
      <c r="M246" s="936">
        <v>10.5</v>
      </c>
      <c r="N246" s="936"/>
      <c r="O246" s="936">
        <v>10.199999999999999</v>
      </c>
      <c r="P246" s="936">
        <v>13</v>
      </c>
      <c r="Q246" s="936">
        <v>13</v>
      </c>
      <c r="R246" s="937">
        <v>13.5</v>
      </c>
    </row>
    <row r="247" spans="1:18">
      <c r="A247" s="914">
        <v>2</v>
      </c>
      <c r="B247" s="915" t="str">
        <f>D270&amp;$A$245</f>
        <v>T0.07Adhesive</v>
      </c>
      <c r="C247" s="917"/>
      <c r="D247" s="914"/>
      <c r="E247" s="915" t="str">
        <f t="shared" si="48"/>
        <v>T0.05AdhesiveDS_5</v>
      </c>
      <c r="F247" s="915" t="str">
        <f>D246&amp;$A$245</f>
        <v>T0.05Adhesive</v>
      </c>
      <c r="G247" s="935" t="s">
        <v>3313</v>
      </c>
      <c r="H247" s="914">
        <f t="shared" si="49"/>
        <v>1.0294117647058825</v>
      </c>
      <c r="I247" s="914">
        <f t="shared" si="50"/>
        <v>7</v>
      </c>
      <c r="J247" s="936"/>
      <c r="K247" s="936"/>
      <c r="L247" s="936"/>
      <c r="M247" s="936">
        <v>7</v>
      </c>
      <c r="N247" s="936"/>
      <c r="O247" s="936"/>
      <c r="P247" s="936"/>
      <c r="Q247" s="936"/>
      <c r="R247" s="937"/>
    </row>
    <row r="248" spans="1:18">
      <c r="A248" s="914">
        <v>3</v>
      </c>
      <c r="B248" s="915" t="str">
        <f>D273&amp;$A$245</f>
        <v>T0.1Adhesive</v>
      </c>
      <c r="C248" s="917"/>
      <c r="D248" s="914"/>
      <c r="E248" s="915" t="str">
        <f t="shared" si="48"/>
        <v>T0.05Adhesive皇冠7972G</v>
      </c>
      <c r="F248" s="915" t="str">
        <f>D246&amp;$A$245</f>
        <v>T0.05Adhesive</v>
      </c>
      <c r="G248" s="938" t="s">
        <v>1579</v>
      </c>
      <c r="H248" s="914">
        <f t="shared" si="49"/>
        <v>1.5441176470588236</v>
      </c>
      <c r="I248" s="914">
        <f t="shared" si="50"/>
        <v>10.5</v>
      </c>
      <c r="J248" s="940"/>
      <c r="K248" s="940"/>
      <c r="L248" s="940"/>
      <c r="M248" s="940">
        <v>11.9</v>
      </c>
      <c r="N248" s="940">
        <v>10.5</v>
      </c>
      <c r="O248" s="940"/>
      <c r="P248" s="940"/>
      <c r="Q248" s="940"/>
      <c r="R248" s="914"/>
    </row>
    <row r="249" spans="1:18">
      <c r="A249" s="914">
        <v>4</v>
      </c>
      <c r="B249" s="915" t="str">
        <f>D281&amp;$A$245</f>
        <v>T0.13Adhesive</v>
      </c>
      <c r="C249" s="917"/>
      <c r="D249" s="914"/>
      <c r="E249" s="915" t="str">
        <f t="shared" si="48"/>
        <v>T0.05AdhesivePW_05</v>
      </c>
      <c r="F249" s="915" t="str">
        <f>D246&amp;$A$245</f>
        <v>T0.05Adhesive</v>
      </c>
      <c r="G249" s="927" t="s">
        <v>1580</v>
      </c>
      <c r="H249" s="914">
        <f t="shared" si="49"/>
        <v>2.085294117647059</v>
      </c>
      <c r="I249" s="914">
        <f t="shared" si="50"/>
        <v>14.18</v>
      </c>
      <c r="J249" s="914"/>
      <c r="K249" s="914"/>
      <c r="L249" s="914">
        <v>14.18</v>
      </c>
      <c r="M249" s="914"/>
      <c r="N249" s="914"/>
      <c r="O249" s="914"/>
      <c r="P249" s="914"/>
      <c r="Q249" s="914"/>
      <c r="R249" s="914"/>
    </row>
    <row r="250" spans="1:18">
      <c r="A250" s="914">
        <v>5</v>
      </c>
      <c r="B250" s="915" t="str">
        <f>D285&amp;$A$245</f>
        <v>T0.15Adhesive</v>
      </c>
      <c r="C250" s="917"/>
      <c r="D250" s="914"/>
      <c r="E250" s="915" t="str">
        <f t="shared" si="48"/>
        <v>T0.05AdhesiveJA305</v>
      </c>
      <c r="F250" s="915" t="str">
        <f>D246&amp;$A$245</f>
        <v>T0.05Adhesive</v>
      </c>
      <c r="G250" s="938" t="s">
        <v>1582</v>
      </c>
      <c r="H250" s="914">
        <f t="shared" si="49"/>
        <v>2.1029411764705883</v>
      </c>
      <c r="I250" s="914">
        <f t="shared" si="50"/>
        <v>14.3</v>
      </c>
      <c r="J250" s="940"/>
      <c r="K250" s="940"/>
      <c r="L250" s="940"/>
      <c r="M250" s="940">
        <v>16.8</v>
      </c>
      <c r="N250" s="940">
        <v>14.3</v>
      </c>
      <c r="O250" s="940"/>
      <c r="P250" s="940"/>
      <c r="Q250" s="940"/>
      <c r="R250" s="914"/>
    </row>
    <row r="251" spans="1:18">
      <c r="A251" s="914">
        <v>6</v>
      </c>
      <c r="B251" s="915" t="str">
        <f>D301&amp;$A$245</f>
        <v>T0.2Adhesive</v>
      </c>
      <c r="C251" s="917"/>
      <c r="D251" s="914"/>
      <c r="E251" s="915" t="str">
        <f t="shared" si="48"/>
        <v>T0.05AdhesiveJP005B</v>
      </c>
      <c r="F251" s="915" t="str">
        <f>D246&amp;$A$245</f>
        <v>T0.05Adhesive</v>
      </c>
      <c r="G251" s="938" t="s">
        <v>1584</v>
      </c>
      <c r="H251" s="914">
        <f t="shared" si="49"/>
        <v>2.0073529411764706</v>
      </c>
      <c r="I251" s="914">
        <f t="shared" si="50"/>
        <v>13.65</v>
      </c>
      <c r="J251" s="940"/>
      <c r="K251" s="940"/>
      <c r="L251" s="940">
        <v>13.65</v>
      </c>
      <c r="M251" s="940"/>
      <c r="N251" s="940"/>
      <c r="O251" s="940"/>
      <c r="P251" s="940"/>
      <c r="Q251" s="940"/>
      <c r="R251" s="914"/>
    </row>
    <row r="252" spans="1:18">
      <c r="A252" s="914">
        <v>7</v>
      </c>
      <c r="B252" s="915" t="str">
        <f>D309&amp;$A$245</f>
        <v>T0.25Adhesive</v>
      </c>
      <c r="C252" s="917"/>
      <c r="D252" s="914"/>
      <c r="E252" s="915" t="str">
        <f t="shared" si="48"/>
        <v>T0.05AdhesiveNITTO_GA835_上海產</v>
      </c>
      <c r="F252" s="915" t="str">
        <f>D246&amp;$A$245</f>
        <v>T0.05Adhesive</v>
      </c>
      <c r="G252" s="938" t="s">
        <v>1585</v>
      </c>
      <c r="H252" s="914">
        <f t="shared" si="49"/>
        <v>3.2117647058823531</v>
      </c>
      <c r="I252" s="914">
        <f t="shared" si="50"/>
        <v>21.84</v>
      </c>
      <c r="J252" s="940"/>
      <c r="K252" s="940"/>
      <c r="L252" s="940">
        <v>21.84</v>
      </c>
      <c r="M252" s="940">
        <v>30.33</v>
      </c>
      <c r="N252" s="940">
        <v>25</v>
      </c>
      <c r="O252" s="940"/>
      <c r="P252" s="940"/>
      <c r="Q252" s="940"/>
      <c r="R252" s="914"/>
    </row>
    <row r="253" spans="1:18">
      <c r="A253" s="914">
        <v>8</v>
      </c>
      <c r="B253" s="915" t="str">
        <f>D315&amp;$A$245</f>
        <v>T0.3Adhesive</v>
      </c>
      <c r="C253" s="917"/>
      <c r="D253" s="914"/>
      <c r="E253" s="915" t="str">
        <f t="shared" si="48"/>
        <v>T0.05AdhesiveNITTO_GA835_日本產</v>
      </c>
      <c r="F253" s="915" t="str">
        <f>D246&amp;$A$245</f>
        <v>T0.05Adhesive</v>
      </c>
      <c r="G253" s="938" t="s">
        <v>1586</v>
      </c>
      <c r="H253" s="914">
        <f t="shared" si="49"/>
        <v>4.2647058823529411</v>
      </c>
      <c r="I253" s="914">
        <f t="shared" si="50"/>
        <v>29</v>
      </c>
      <c r="J253" s="940"/>
      <c r="K253" s="940"/>
      <c r="L253" s="940"/>
      <c r="M253" s="940">
        <v>30.33</v>
      </c>
      <c r="N253" s="940">
        <v>29</v>
      </c>
      <c r="O253" s="940"/>
      <c r="P253" s="940"/>
      <c r="Q253" s="940"/>
      <c r="R253" s="914"/>
    </row>
    <row r="254" spans="1:18">
      <c r="A254" s="914">
        <v>9</v>
      </c>
      <c r="B254" s="915" t="str">
        <f>D321&amp;$A$245</f>
        <v>T0.4Adhesive</v>
      </c>
      <c r="C254" s="917"/>
      <c r="D254" s="914"/>
      <c r="E254" s="915" t="str">
        <f t="shared" si="48"/>
        <v>T0.05Adhesive3M_467MP</v>
      </c>
      <c r="F254" s="915" t="str">
        <f>D246&amp;$A$245</f>
        <v>T0.05Adhesive</v>
      </c>
      <c r="G254" s="935" t="s">
        <v>1587</v>
      </c>
      <c r="H254" s="914">
        <f t="shared" si="49"/>
        <v>4.6941176470588237</v>
      </c>
      <c r="I254" s="914">
        <f t="shared" si="50"/>
        <v>31.92</v>
      </c>
      <c r="J254" s="936">
        <v>40</v>
      </c>
      <c r="K254" s="936">
        <v>40</v>
      </c>
      <c r="L254" s="936">
        <v>31.92</v>
      </c>
      <c r="M254" s="936">
        <v>37.590000000000003</v>
      </c>
      <c r="N254" s="936">
        <v>32</v>
      </c>
      <c r="O254" s="936"/>
      <c r="P254" s="936">
        <v>40</v>
      </c>
      <c r="Q254" s="936">
        <v>40</v>
      </c>
      <c r="R254" s="937">
        <v>45.9</v>
      </c>
    </row>
    <row r="255" spans="1:18">
      <c r="A255" s="914">
        <v>10</v>
      </c>
      <c r="B255" s="915" t="str">
        <f>D328&amp;$A$245</f>
        <v>T0.64Adhesive</v>
      </c>
      <c r="C255" s="917"/>
      <c r="D255" s="914"/>
      <c r="E255" s="915" t="str">
        <f t="shared" si="48"/>
        <v>T0.05Adhesive3M_55256</v>
      </c>
      <c r="F255" s="915" t="str">
        <f>D246&amp;$A$245</f>
        <v>T0.05Adhesive</v>
      </c>
      <c r="G255" s="938" t="s">
        <v>1588</v>
      </c>
      <c r="H255" s="914">
        <f t="shared" si="49"/>
        <v>4.2</v>
      </c>
      <c r="I255" s="914">
        <f t="shared" si="50"/>
        <v>28.56</v>
      </c>
      <c r="J255" s="940"/>
      <c r="K255" s="940"/>
      <c r="L255" s="940">
        <v>28.56</v>
      </c>
      <c r="M255" s="940">
        <v>32.200000000000003</v>
      </c>
      <c r="N255" s="940">
        <v>32</v>
      </c>
      <c r="O255" s="940"/>
      <c r="P255" s="940"/>
      <c r="Q255" s="940"/>
      <c r="R255" s="937">
        <v>44.55</v>
      </c>
    </row>
    <row r="256" spans="1:18">
      <c r="A256" s="914">
        <v>11</v>
      </c>
      <c r="B256" s="915" t="s">
        <v>1678</v>
      </c>
      <c r="C256" s="917"/>
      <c r="D256" s="914"/>
      <c r="E256" s="915" t="str">
        <f t="shared" si="48"/>
        <v>T0.05AdhesiveTESA_68842</v>
      </c>
      <c r="F256" s="915" t="str">
        <f>D246&amp;$A$245</f>
        <v>T0.05Adhesive</v>
      </c>
      <c r="G256" s="938" t="s">
        <v>3311</v>
      </c>
      <c r="H256" s="914">
        <f t="shared" si="49"/>
        <v>4.8529411764705888</v>
      </c>
      <c r="I256" s="914">
        <f t="shared" si="50"/>
        <v>33</v>
      </c>
      <c r="J256" s="940">
        <v>33</v>
      </c>
      <c r="K256" s="940">
        <v>33</v>
      </c>
      <c r="L256" s="940"/>
      <c r="M256" s="940"/>
      <c r="N256" s="940"/>
      <c r="O256" s="940"/>
      <c r="P256" s="940">
        <v>33</v>
      </c>
      <c r="Q256" s="940">
        <v>33</v>
      </c>
      <c r="R256" s="914"/>
    </row>
    <row r="257" spans="1:18">
      <c r="A257" s="918"/>
      <c r="B257" s="916"/>
      <c r="C257" s="917"/>
      <c r="D257" s="914"/>
      <c r="E257" s="915" t="str">
        <f t="shared" si="48"/>
        <v>T0.05AdhesiveTESA_68742</v>
      </c>
      <c r="F257" s="915" t="str">
        <f>D246&amp;$A$245</f>
        <v>T0.05Adhesive</v>
      </c>
      <c r="G257" s="938" t="s">
        <v>1589</v>
      </c>
      <c r="H257" s="914">
        <f t="shared" si="49"/>
        <v>4.8529411764705888</v>
      </c>
      <c r="I257" s="914">
        <f t="shared" si="50"/>
        <v>33</v>
      </c>
      <c r="J257" s="940"/>
      <c r="K257" s="940"/>
      <c r="L257" s="940"/>
      <c r="M257" s="940">
        <v>40.32</v>
      </c>
      <c r="N257" s="940">
        <v>33</v>
      </c>
      <c r="O257" s="940"/>
      <c r="P257" s="940"/>
      <c r="Q257" s="940"/>
      <c r="R257" s="914"/>
    </row>
    <row r="258" spans="1:18">
      <c r="A258" s="918"/>
      <c r="B258" s="916"/>
      <c r="C258" s="917"/>
      <c r="D258" s="914"/>
      <c r="E258" s="915" t="str">
        <f t="shared" si="48"/>
        <v>T0.05AdhesiveSONY_NP203</v>
      </c>
      <c r="F258" s="915" t="str">
        <f>D246&amp;$A$245</f>
        <v>T0.05Adhesive</v>
      </c>
      <c r="G258" s="938" t="s">
        <v>1590</v>
      </c>
      <c r="H258" s="914">
        <f t="shared" si="49"/>
        <v>5.1470588235294121</v>
      </c>
      <c r="I258" s="914">
        <f t="shared" si="50"/>
        <v>35</v>
      </c>
      <c r="J258" s="940"/>
      <c r="K258" s="940"/>
      <c r="L258" s="940">
        <v>39.270000000000003</v>
      </c>
      <c r="M258" s="940">
        <v>51.8</v>
      </c>
      <c r="N258" s="940">
        <v>35</v>
      </c>
      <c r="O258" s="940"/>
      <c r="P258" s="940"/>
      <c r="Q258" s="940"/>
      <c r="R258" s="914"/>
    </row>
    <row r="259" spans="1:18">
      <c r="A259" s="918"/>
      <c r="B259" s="916"/>
      <c r="C259" s="917"/>
      <c r="D259" s="914"/>
      <c r="E259" s="915" t="str">
        <f t="shared" si="48"/>
        <v>T0.05AdhesiveTESA_4972</v>
      </c>
      <c r="F259" s="915" t="str">
        <f>D246&amp;$A$245</f>
        <v>T0.05Adhesive</v>
      </c>
      <c r="G259" s="938" t="s">
        <v>1591</v>
      </c>
      <c r="H259" s="914">
        <f t="shared" si="49"/>
        <v>5.4411764705882355</v>
      </c>
      <c r="I259" s="914">
        <f t="shared" si="50"/>
        <v>37</v>
      </c>
      <c r="J259" s="940">
        <v>40</v>
      </c>
      <c r="K259" s="940">
        <v>41</v>
      </c>
      <c r="L259" s="940">
        <v>42</v>
      </c>
      <c r="M259" s="940">
        <v>45.92</v>
      </c>
      <c r="N259" s="940">
        <v>37</v>
      </c>
      <c r="O259" s="940">
        <v>45.6</v>
      </c>
      <c r="P259" s="940">
        <v>40</v>
      </c>
      <c r="Q259" s="940">
        <v>40</v>
      </c>
      <c r="R259" s="937">
        <v>54</v>
      </c>
    </row>
    <row r="260" spans="1:18">
      <c r="A260" s="918"/>
      <c r="B260" s="916"/>
      <c r="C260" s="917"/>
      <c r="D260" s="914"/>
      <c r="E260" s="915" t="str">
        <f t="shared" si="48"/>
        <v>T0.05AdhesiveTESA_51972</v>
      </c>
      <c r="F260" s="915" t="str">
        <f>D246&amp;$A$245</f>
        <v>T0.05Adhesive</v>
      </c>
      <c r="G260" s="938" t="s">
        <v>1592</v>
      </c>
      <c r="H260" s="914">
        <f t="shared" si="49"/>
        <v>6.6911764705882355</v>
      </c>
      <c r="I260" s="914">
        <f t="shared" si="50"/>
        <v>45.5</v>
      </c>
      <c r="J260" s="940"/>
      <c r="K260" s="940"/>
      <c r="L260" s="940"/>
      <c r="M260" s="940">
        <v>53.54</v>
      </c>
      <c r="N260" s="940">
        <v>45.5</v>
      </c>
      <c r="O260" s="940"/>
      <c r="P260" s="940"/>
      <c r="Q260" s="940"/>
      <c r="R260" s="914"/>
    </row>
    <row r="261" spans="1:18">
      <c r="A261" s="918"/>
      <c r="B261" s="916"/>
      <c r="D261" s="914"/>
      <c r="E261" s="915" t="str">
        <f t="shared" si="48"/>
        <v>T0.05AdhesiveNITTO_56605B</v>
      </c>
      <c r="F261" s="915" t="str">
        <f>D246&amp;$A$245</f>
        <v>T0.05Adhesive</v>
      </c>
      <c r="G261" s="938" t="s">
        <v>1593</v>
      </c>
      <c r="H261" s="914">
        <f t="shared" si="49"/>
        <v>6.7647058823529411</v>
      </c>
      <c r="I261" s="914">
        <f t="shared" si="50"/>
        <v>46</v>
      </c>
      <c r="J261" s="940"/>
      <c r="K261" s="940"/>
      <c r="L261" s="940"/>
      <c r="M261" s="940">
        <v>58.8</v>
      </c>
      <c r="N261" s="940">
        <v>46</v>
      </c>
      <c r="O261" s="940"/>
      <c r="P261" s="940"/>
      <c r="Q261" s="940"/>
      <c r="R261" s="914"/>
    </row>
    <row r="262" spans="1:18">
      <c r="A262" s="918"/>
      <c r="B262" s="916"/>
      <c r="D262" s="914"/>
      <c r="E262" s="915" t="str">
        <f t="shared" si="48"/>
        <v>T0.05Adhesive3M_9460PC</v>
      </c>
      <c r="F262" s="915" t="str">
        <f>D246&amp;$A$245</f>
        <v>T0.05Adhesive</v>
      </c>
      <c r="G262" s="938" t="s">
        <v>1594</v>
      </c>
      <c r="H262" s="914">
        <f t="shared" si="49"/>
        <v>7.0588235294117645</v>
      </c>
      <c r="I262" s="914">
        <f t="shared" si="50"/>
        <v>48</v>
      </c>
      <c r="J262" s="940"/>
      <c r="K262" s="940"/>
      <c r="L262" s="940">
        <v>49.88</v>
      </c>
      <c r="M262" s="940"/>
      <c r="N262" s="940">
        <v>48</v>
      </c>
      <c r="O262" s="940"/>
      <c r="P262" s="940"/>
      <c r="Q262" s="940"/>
      <c r="R262" s="914"/>
    </row>
    <row r="263" spans="1:18">
      <c r="A263" s="917"/>
      <c r="B263" s="916"/>
      <c r="D263" s="914"/>
      <c r="E263" s="915" t="str">
        <f t="shared" si="48"/>
        <v>T0.05Adhesive3M_9671LE</v>
      </c>
      <c r="F263" s="915" t="str">
        <f>D246&amp;$A$245</f>
        <v>T0.05Adhesive</v>
      </c>
      <c r="G263" s="938" t="s">
        <v>1595</v>
      </c>
      <c r="H263" s="914">
        <f t="shared" si="49"/>
        <v>7.7941176470588234</v>
      </c>
      <c r="I263" s="914">
        <f t="shared" si="50"/>
        <v>53</v>
      </c>
      <c r="J263" s="940"/>
      <c r="K263" s="940"/>
      <c r="L263" s="940">
        <v>58.49</v>
      </c>
      <c r="M263" s="940"/>
      <c r="N263" s="940">
        <v>53</v>
      </c>
      <c r="O263" s="940"/>
      <c r="P263" s="940"/>
      <c r="Q263" s="940"/>
      <c r="R263" s="914"/>
    </row>
    <row r="264" spans="1:18">
      <c r="A264" s="917"/>
      <c r="B264" s="916"/>
      <c r="D264" s="914"/>
      <c r="E264" s="915" t="str">
        <f t="shared" si="48"/>
        <v>T0.05Adhesive3M_8228B</v>
      </c>
      <c r="F264" s="915" t="str">
        <f>D246&amp;$A$245</f>
        <v>T0.05Adhesive</v>
      </c>
      <c r="G264" s="938" t="s">
        <v>1596</v>
      </c>
      <c r="H264" s="914">
        <f t="shared" si="49"/>
        <v>8.5294117647058822</v>
      </c>
      <c r="I264" s="914">
        <f t="shared" si="50"/>
        <v>58</v>
      </c>
      <c r="J264" s="940"/>
      <c r="K264" s="940"/>
      <c r="L264" s="940"/>
      <c r="M264" s="940"/>
      <c r="N264" s="940">
        <v>58</v>
      </c>
      <c r="O264" s="940"/>
      <c r="P264" s="940"/>
      <c r="Q264" s="940"/>
      <c r="R264" s="937">
        <v>81.680000000000007</v>
      </c>
    </row>
    <row r="265" spans="1:18">
      <c r="A265" s="917"/>
      <c r="B265" s="916"/>
      <c r="D265" s="914"/>
      <c r="E265" s="915" t="str">
        <f t="shared" si="48"/>
        <v>T0.05Adhesive3M_9626</v>
      </c>
      <c r="F265" s="915" t="str">
        <f>D246&amp;$A$245</f>
        <v>T0.05Adhesive</v>
      </c>
      <c r="G265" s="938" t="s">
        <v>1597</v>
      </c>
      <c r="H265" s="914">
        <f t="shared" si="49"/>
        <v>11.764705882352942</v>
      </c>
      <c r="I265" s="914">
        <f t="shared" si="50"/>
        <v>80</v>
      </c>
      <c r="J265" s="940"/>
      <c r="K265" s="940"/>
      <c r="L265" s="940">
        <v>93.14</v>
      </c>
      <c r="M265" s="940"/>
      <c r="N265" s="940">
        <v>80</v>
      </c>
      <c r="O265" s="940"/>
      <c r="P265" s="940"/>
      <c r="Q265" s="940"/>
      <c r="R265" s="914"/>
    </row>
    <row r="266" spans="1:18">
      <c r="A266" s="917"/>
      <c r="B266" s="916"/>
      <c r="D266" s="914"/>
      <c r="E266" s="915" t="str">
        <f t="shared" si="48"/>
        <v>T0.05AdhesiveTT219導電背膠</v>
      </c>
      <c r="F266" s="915" t="str">
        <f>D246&amp;$A$245</f>
        <v>T0.05Adhesive</v>
      </c>
      <c r="G266" s="938" t="s">
        <v>1638</v>
      </c>
      <c r="H266" s="914">
        <f t="shared" si="49"/>
        <v>3.6764705882352944</v>
      </c>
      <c r="I266" s="914">
        <f t="shared" si="50"/>
        <v>25</v>
      </c>
      <c r="J266" s="940"/>
      <c r="K266" s="940"/>
      <c r="L266" s="940"/>
      <c r="M266" s="940">
        <v>32.200000000000003</v>
      </c>
      <c r="N266" s="940">
        <v>25</v>
      </c>
      <c r="O266" s="940"/>
      <c r="P266" s="940"/>
      <c r="Q266" s="940">
        <v>27.5</v>
      </c>
      <c r="R266" s="914"/>
    </row>
    <row r="267" spans="1:18">
      <c r="A267" s="917"/>
      <c r="B267" s="916"/>
      <c r="D267" s="914"/>
      <c r="E267" s="915" t="str">
        <f t="shared" si="48"/>
        <v>T0.05AdhesiveJC205導電背膠</v>
      </c>
      <c r="F267" s="915" t="str">
        <f>D246&amp;$A$245</f>
        <v>T0.05Adhesive</v>
      </c>
      <c r="G267" s="935" t="s">
        <v>1639</v>
      </c>
      <c r="H267" s="914">
        <f t="shared" si="49"/>
        <v>2.75</v>
      </c>
      <c r="I267" s="914">
        <f t="shared" si="50"/>
        <v>18.7</v>
      </c>
      <c r="J267" s="936"/>
      <c r="K267" s="936"/>
      <c r="L267" s="936"/>
      <c r="M267" s="936"/>
      <c r="N267" s="936">
        <v>18.7</v>
      </c>
      <c r="O267" s="936"/>
      <c r="P267" s="936"/>
      <c r="Q267" s="936"/>
      <c r="R267" s="914"/>
    </row>
    <row r="268" spans="1:18">
      <c r="A268" s="917"/>
      <c r="B268" s="916"/>
      <c r="D268" s="914"/>
      <c r="E268" s="915" t="str">
        <f t="shared" si="48"/>
        <v>T0.05AdhesiveOther_Fill_ME_Remark</v>
      </c>
      <c r="F268" s="915" t="str">
        <f>D246&amp;$A$245</f>
        <v>T0.05Adhesive</v>
      </c>
      <c r="G268" s="927" t="s">
        <v>1510</v>
      </c>
      <c r="H268" s="914"/>
      <c r="I268" s="914"/>
      <c r="J268" s="940"/>
      <c r="K268" s="940"/>
      <c r="L268" s="940"/>
      <c r="M268" s="940"/>
      <c r="N268" s="940"/>
      <c r="O268" s="940"/>
      <c r="P268" s="940"/>
      <c r="Q268" s="940"/>
      <c r="R268" s="914"/>
    </row>
    <row r="269" spans="1:18">
      <c r="A269" s="917"/>
      <c r="B269" s="916"/>
      <c r="D269" s="914"/>
      <c r="E269" s="915" t="str">
        <f t="shared" ref="E269:E308" si="51">F269&amp;G269</f>
        <v/>
      </c>
      <c r="F269" s="915"/>
      <c r="G269" s="938"/>
      <c r="H269" s="914"/>
      <c r="I269" s="914"/>
      <c r="J269" s="940"/>
      <c r="K269" s="940"/>
      <c r="L269" s="940"/>
      <c r="M269" s="940"/>
      <c r="N269" s="940"/>
      <c r="O269" s="940"/>
      <c r="P269" s="940"/>
      <c r="Q269" s="940"/>
      <c r="R269" s="914"/>
    </row>
    <row r="270" spans="1:18">
      <c r="A270" s="917"/>
      <c r="B270" s="916"/>
      <c r="D270" s="914" t="s">
        <v>1578</v>
      </c>
      <c r="E270" s="915" t="str">
        <f t="shared" si="51"/>
        <v>T0.07AdhesiveDSTT_7N</v>
      </c>
      <c r="F270" s="915" t="str">
        <f>D270&amp;$A$245</f>
        <v>T0.07Adhesive</v>
      </c>
      <c r="G270" s="938" t="s">
        <v>1455</v>
      </c>
      <c r="H270" s="914">
        <f t="shared" ref="H270:H309" si="52">I270/$H$1</f>
        <v>3.3823529411764706</v>
      </c>
      <c r="I270" s="914">
        <f>MIN(J270:V270)</f>
        <v>23</v>
      </c>
      <c r="J270" s="940">
        <v>23</v>
      </c>
      <c r="K270" s="940"/>
      <c r="L270" s="940"/>
      <c r="M270" s="940">
        <v>25.9</v>
      </c>
      <c r="N270" s="940"/>
      <c r="O270" s="940"/>
      <c r="P270" s="940"/>
      <c r="Q270" s="940">
        <v>23</v>
      </c>
      <c r="R270" s="914"/>
    </row>
    <row r="271" spans="1:18">
      <c r="A271" s="917"/>
      <c r="B271" s="916"/>
      <c r="D271" s="914"/>
      <c r="E271" s="915" t="str">
        <f t="shared" si="51"/>
        <v>T0.07AdhesiveOther_Fill_ME_Remark</v>
      </c>
      <c r="F271" s="915" t="str">
        <f>D270&amp;$A$245</f>
        <v>T0.07Adhesive</v>
      </c>
      <c r="G271" s="927" t="s">
        <v>1510</v>
      </c>
      <c r="H271" s="914"/>
      <c r="I271" s="914"/>
      <c r="J271" s="940"/>
      <c r="K271" s="940"/>
      <c r="L271" s="940"/>
      <c r="M271" s="940"/>
      <c r="N271" s="940"/>
      <c r="O271" s="940"/>
      <c r="P271" s="940"/>
      <c r="Q271" s="940"/>
      <c r="R271" s="914"/>
    </row>
    <row r="272" spans="1:18">
      <c r="A272" s="917"/>
      <c r="B272" s="916"/>
      <c r="D272" s="914"/>
      <c r="E272" s="915" t="str">
        <f t="shared" si="51"/>
        <v/>
      </c>
      <c r="F272" s="915"/>
      <c r="G272" s="938"/>
      <c r="H272" s="914"/>
      <c r="I272" s="914"/>
      <c r="J272" s="940"/>
      <c r="K272" s="940"/>
      <c r="L272" s="940"/>
      <c r="M272" s="940"/>
      <c r="N272" s="940"/>
      <c r="O272" s="940"/>
      <c r="P272" s="940"/>
      <c r="Q272" s="940"/>
      <c r="R272" s="914"/>
    </row>
    <row r="273" spans="1:18">
      <c r="A273" s="917"/>
      <c r="B273" s="916"/>
      <c r="D273" s="914" t="s">
        <v>1511</v>
      </c>
      <c r="E273" s="915" t="str">
        <f t="shared" si="51"/>
        <v>T0.1AdhesiveDS_10B</v>
      </c>
      <c r="F273" s="915" t="str">
        <f>D273&amp;$A$245</f>
        <v>T0.1Adhesive</v>
      </c>
      <c r="G273" s="938" t="s">
        <v>1598</v>
      </c>
      <c r="H273" s="914">
        <f t="shared" si="52"/>
        <v>1.911764705882353</v>
      </c>
      <c r="I273" s="914">
        <f t="shared" ref="I273:I278" si="53">MIN(J273:V273)</f>
        <v>13</v>
      </c>
      <c r="J273" s="940">
        <v>13</v>
      </c>
      <c r="K273" s="940">
        <v>13</v>
      </c>
      <c r="L273" s="940"/>
      <c r="M273" s="940">
        <v>15.12</v>
      </c>
      <c r="N273" s="940"/>
      <c r="O273" s="940"/>
      <c r="P273" s="940">
        <v>13</v>
      </c>
      <c r="Q273" s="940">
        <v>14</v>
      </c>
      <c r="R273" s="914"/>
    </row>
    <row r="274" spans="1:18">
      <c r="A274" s="917"/>
      <c r="B274" s="916"/>
      <c r="D274" s="914"/>
      <c r="E274" s="915" t="str">
        <f>F274&amp;G274</f>
        <v>T0.1AdhesiveDST_10</v>
      </c>
      <c r="F274" s="915" t="str">
        <f>D273&amp;$A$245</f>
        <v>T0.1Adhesive</v>
      </c>
      <c r="G274" s="938" t="s">
        <v>1452</v>
      </c>
      <c r="H274" s="914">
        <f t="shared" si="52"/>
        <v>1.875</v>
      </c>
      <c r="I274" s="914">
        <f t="shared" si="53"/>
        <v>12.75</v>
      </c>
      <c r="J274" s="940">
        <v>20</v>
      </c>
      <c r="K274" s="940">
        <v>20</v>
      </c>
      <c r="L274" s="940"/>
      <c r="M274" s="940">
        <v>17.5</v>
      </c>
      <c r="N274" s="940"/>
      <c r="O274" s="940">
        <v>16.8</v>
      </c>
      <c r="P274" s="940">
        <v>20</v>
      </c>
      <c r="Q274" s="940">
        <v>20</v>
      </c>
      <c r="R274" s="914">
        <v>12.75</v>
      </c>
    </row>
    <row r="275" spans="1:18">
      <c r="A275" s="917"/>
      <c r="B275" s="916"/>
      <c r="D275" s="914"/>
      <c r="E275" s="915" t="str">
        <f>F275&amp;G275</f>
        <v>T0.1AdhesivePW_10</v>
      </c>
      <c r="F275" s="915" t="str">
        <f>D273&amp;$A$245</f>
        <v>T0.1Adhesive</v>
      </c>
      <c r="G275" s="938" t="s">
        <v>1599</v>
      </c>
      <c r="H275" s="914">
        <f t="shared" si="52"/>
        <v>2.7794117647058822</v>
      </c>
      <c r="I275" s="914">
        <f t="shared" si="53"/>
        <v>18.899999999999999</v>
      </c>
      <c r="J275" s="940"/>
      <c r="K275" s="940"/>
      <c r="L275" s="940">
        <v>18.899999999999999</v>
      </c>
      <c r="M275" s="940"/>
      <c r="N275" s="940"/>
      <c r="O275" s="940"/>
      <c r="P275" s="940"/>
      <c r="Q275" s="940"/>
      <c r="R275" s="914"/>
    </row>
    <row r="276" spans="1:18">
      <c r="A276" s="917"/>
      <c r="B276" s="916"/>
      <c r="D276" s="914"/>
      <c r="E276" s="915" t="str">
        <f>F276&amp;G276</f>
        <v>T0.1Adhesive3M_468MP</v>
      </c>
      <c r="F276" s="915" t="str">
        <f>D273&amp;$A$245</f>
        <v>T0.1Adhesive</v>
      </c>
      <c r="G276" s="938" t="s">
        <v>1600</v>
      </c>
      <c r="H276" s="914">
        <f t="shared" si="52"/>
        <v>6.3926470588235293</v>
      </c>
      <c r="I276" s="914">
        <f t="shared" si="53"/>
        <v>43.47</v>
      </c>
      <c r="J276" s="940"/>
      <c r="K276" s="940"/>
      <c r="L276" s="940">
        <v>43.47</v>
      </c>
      <c r="M276" s="940">
        <v>54.29</v>
      </c>
      <c r="N276" s="940">
        <v>45</v>
      </c>
      <c r="O276" s="940"/>
      <c r="P276" s="940"/>
      <c r="Q276" s="940">
        <v>85</v>
      </c>
      <c r="R276" s="937">
        <v>62.37</v>
      </c>
    </row>
    <row r="277" spans="1:18">
      <c r="D277" s="914"/>
      <c r="E277" s="915" t="str">
        <f>F277&amp;G277</f>
        <v>T0.1AdhesiveTESA_4982</v>
      </c>
      <c r="F277" s="915" t="str">
        <f>D273&amp;$A$245</f>
        <v>T0.1Adhesive</v>
      </c>
      <c r="G277" s="938" t="s">
        <v>1601</v>
      </c>
      <c r="H277" s="914">
        <f t="shared" si="52"/>
        <v>9.5426470588235297</v>
      </c>
      <c r="I277" s="914">
        <f t="shared" si="53"/>
        <v>64.89</v>
      </c>
      <c r="J277" s="940">
        <v>118</v>
      </c>
      <c r="K277" s="940">
        <v>118</v>
      </c>
      <c r="L277" s="940">
        <v>64.89</v>
      </c>
      <c r="M277" s="940">
        <v>68.94</v>
      </c>
      <c r="N277" s="940"/>
      <c r="O277" s="940"/>
      <c r="P277" s="940">
        <v>118</v>
      </c>
      <c r="Q277" s="940">
        <v>118</v>
      </c>
      <c r="R277" s="937">
        <v>82.35</v>
      </c>
    </row>
    <row r="278" spans="1:18">
      <c r="D278" s="914"/>
      <c r="E278" s="915"/>
      <c r="F278" s="915" t="str">
        <f>D274&amp;$A$245</f>
        <v>Adhesive</v>
      </c>
      <c r="G278" s="938" t="s">
        <v>1638</v>
      </c>
      <c r="H278" s="914">
        <f t="shared" ref="H278" si="54">I278/$H$1</f>
        <v>5.2941176470588234</v>
      </c>
      <c r="I278" s="914">
        <f t="shared" si="53"/>
        <v>36</v>
      </c>
      <c r="J278" s="940"/>
      <c r="K278" s="940"/>
      <c r="L278" s="940"/>
      <c r="M278" s="940"/>
      <c r="N278" s="940">
        <v>36</v>
      </c>
      <c r="O278" s="940"/>
      <c r="P278" s="940"/>
      <c r="Q278" s="940"/>
      <c r="R278" s="937"/>
    </row>
    <row r="279" spans="1:18">
      <c r="D279" s="914"/>
      <c r="E279" s="915" t="str">
        <f>F279&amp;G279</f>
        <v>T0.1AdhesiveOther_Fill_ME_Remark</v>
      </c>
      <c r="F279" s="915" t="str">
        <f>D273&amp;$A$245</f>
        <v>T0.1Adhesive</v>
      </c>
      <c r="G279" s="927" t="s">
        <v>1510</v>
      </c>
      <c r="H279" s="914"/>
      <c r="I279" s="914"/>
      <c r="J279" s="940"/>
      <c r="K279" s="940"/>
      <c r="L279" s="940"/>
      <c r="M279" s="940"/>
      <c r="N279" s="940"/>
      <c r="O279" s="940"/>
      <c r="P279" s="940"/>
      <c r="Q279" s="940"/>
      <c r="R279" s="914"/>
    </row>
    <row r="280" spans="1:18">
      <c r="D280" s="914"/>
      <c r="E280" s="915" t="str">
        <f t="shared" si="51"/>
        <v/>
      </c>
      <c r="F280" s="915"/>
      <c r="G280" s="938"/>
      <c r="H280" s="914"/>
      <c r="I280" s="914"/>
      <c r="J280" s="940"/>
      <c r="K280" s="940"/>
      <c r="L280" s="940"/>
      <c r="M280" s="940"/>
      <c r="N280" s="940"/>
      <c r="O280" s="940"/>
      <c r="P280" s="940"/>
      <c r="Q280" s="940"/>
      <c r="R280" s="914"/>
    </row>
    <row r="281" spans="1:18">
      <c r="D281" s="914" t="s">
        <v>1581</v>
      </c>
      <c r="E281" s="915" t="str">
        <f>F281&amp;G281</f>
        <v>T0.13AdhesiveDSTT_13N</v>
      </c>
      <c r="F281" s="915" t="str">
        <f>D281&amp;$A$245</f>
        <v>T0.13Adhesive</v>
      </c>
      <c r="G281" s="938" t="s">
        <v>1680</v>
      </c>
      <c r="H281" s="914">
        <f t="shared" si="52"/>
        <v>3.7058823529411766</v>
      </c>
      <c r="I281" s="914">
        <f>MIN(J281:V281)</f>
        <v>25.2</v>
      </c>
      <c r="J281" s="940">
        <v>26</v>
      </c>
      <c r="K281" s="940">
        <v>26</v>
      </c>
      <c r="L281" s="940"/>
      <c r="M281" s="940">
        <v>25.2</v>
      </c>
      <c r="N281" s="940"/>
      <c r="O281" s="940"/>
      <c r="P281" s="940">
        <v>26</v>
      </c>
      <c r="Q281" s="940">
        <v>26</v>
      </c>
      <c r="R281" s="914"/>
    </row>
    <row r="282" spans="1:18">
      <c r="D282" s="914"/>
      <c r="E282" s="915" t="str">
        <f>F282&amp;G282</f>
        <v>T0.13Adhesive3M_468C</v>
      </c>
      <c r="F282" s="915" t="str">
        <f>D281&amp;$A$245</f>
        <v>T0.13Adhesive</v>
      </c>
      <c r="G282" s="938" t="s">
        <v>1602</v>
      </c>
      <c r="H282" s="914">
        <f t="shared" si="52"/>
        <v>7.9838235294117652</v>
      </c>
      <c r="I282" s="914">
        <f>MIN(J282:V282)</f>
        <v>54.29</v>
      </c>
      <c r="J282" s="940">
        <v>85</v>
      </c>
      <c r="K282" s="940">
        <v>85</v>
      </c>
      <c r="L282" s="940"/>
      <c r="M282" s="940">
        <v>54.29</v>
      </c>
      <c r="N282" s="940"/>
      <c r="O282" s="940"/>
      <c r="P282" s="940">
        <v>85</v>
      </c>
      <c r="Q282" s="940">
        <v>85</v>
      </c>
      <c r="R282" s="914"/>
    </row>
    <row r="283" spans="1:18">
      <c r="D283" s="914"/>
      <c r="E283" s="915" t="str">
        <f>F283&amp;G283</f>
        <v>T0.13AdhesiveOther_Fill_ME_Remark</v>
      </c>
      <c r="F283" s="915" t="str">
        <f>D281&amp;$A$245</f>
        <v>T0.13Adhesive</v>
      </c>
      <c r="G283" s="927" t="s">
        <v>1510</v>
      </c>
      <c r="H283" s="914"/>
      <c r="I283" s="914"/>
      <c r="J283" s="940"/>
      <c r="K283" s="940"/>
      <c r="L283" s="940"/>
      <c r="M283" s="940"/>
      <c r="N283" s="940"/>
      <c r="O283" s="940"/>
      <c r="P283" s="940"/>
      <c r="Q283" s="940"/>
      <c r="R283" s="914"/>
    </row>
    <row r="284" spans="1:18">
      <c r="D284" s="914"/>
      <c r="E284" s="915" t="str">
        <f t="shared" si="51"/>
        <v/>
      </c>
      <c r="F284" s="915"/>
      <c r="G284" s="938"/>
      <c r="H284" s="914"/>
      <c r="I284" s="914"/>
      <c r="J284" s="940"/>
      <c r="K284" s="940"/>
      <c r="L284" s="940"/>
      <c r="M284" s="940"/>
      <c r="N284" s="940"/>
      <c r="O284" s="940"/>
      <c r="P284" s="940"/>
      <c r="Q284" s="940"/>
      <c r="R284" s="914"/>
    </row>
    <row r="285" spans="1:18">
      <c r="D285" s="914" t="s">
        <v>1583</v>
      </c>
      <c r="E285" s="915" t="str">
        <f t="shared" si="51"/>
        <v>T0.15AdhesiveDS_15</v>
      </c>
      <c r="F285" s="915" t="str">
        <f>D285&amp;$A$245</f>
        <v>T0.15Adhesive</v>
      </c>
      <c r="G285" s="938" t="s">
        <v>1603</v>
      </c>
      <c r="H285" s="914">
        <f t="shared" si="52"/>
        <v>1.8529411764705883</v>
      </c>
      <c r="I285" s="914">
        <f t="shared" ref="I285:I297" si="55">MIN(J285:V285)</f>
        <v>12.6</v>
      </c>
      <c r="J285" s="940">
        <v>13</v>
      </c>
      <c r="K285" s="940">
        <v>13</v>
      </c>
      <c r="L285" s="940"/>
      <c r="M285" s="940">
        <v>12.6</v>
      </c>
      <c r="N285" s="940"/>
      <c r="O285" s="940"/>
      <c r="P285" s="940">
        <v>13</v>
      </c>
      <c r="Q285" s="940">
        <v>13</v>
      </c>
      <c r="R285" s="914">
        <v>15.75</v>
      </c>
    </row>
    <row r="286" spans="1:18">
      <c r="D286" s="914"/>
      <c r="E286" s="915" t="str">
        <f t="shared" si="51"/>
        <v>T0.15AdhesiveDS_15B</v>
      </c>
      <c r="F286" s="915" t="str">
        <f>D285&amp;$A$245</f>
        <v>T0.15Adhesive</v>
      </c>
      <c r="G286" s="938" t="s">
        <v>1604</v>
      </c>
      <c r="H286" s="914">
        <f t="shared" si="52"/>
        <v>2.6470588235294117</v>
      </c>
      <c r="I286" s="914">
        <f t="shared" si="55"/>
        <v>18</v>
      </c>
      <c r="J286" s="940">
        <v>20</v>
      </c>
      <c r="K286" s="940">
        <v>20</v>
      </c>
      <c r="L286" s="940"/>
      <c r="M286" s="940">
        <v>18.2</v>
      </c>
      <c r="N286" s="940"/>
      <c r="O286" s="940">
        <v>18</v>
      </c>
      <c r="P286" s="940">
        <v>20</v>
      </c>
      <c r="Q286" s="940">
        <v>20</v>
      </c>
      <c r="R286" s="914"/>
    </row>
    <row r="287" spans="1:18">
      <c r="D287" s="914"/>
      <c r="E287" s="915" t="str">
        <f t="shared" si="51"/>
        <v>T0.15AdhesiveSONY_G4000</v>
      </c>
      <c r="F287" s="915" t="str">
        <f>D285&amp;$A$245</f>
        <v>T0.15Adhesive</v>
      </c>
      <c r="G287" s="938" t="s">
        <v>1605</v>
      </c>
      <c r="H287" s="914">
        <f t="shared" si="52"/>
        <v>4.1176470588235299</v>
      </c>
      <c r="I287" s="914">
        <f t="shared" si="55"/>
        <v>28</v>
      </c>
      <c r="J287" s="940">
        <v>45</v>
      </c>
      <c r="K287" s="940">
        <v>45</v>
      </c>
      <c r="L287" s="940">
        <v>29.72</v>
      </c>
      <c r="M287" s="940">
        <v>37.06</v>
      </c>
      <c r="N287" s="940">
        <v>28</v>
      </c>
      <c r="O287" s="940"/>
      <c r="P287" s="940">
        <v>45</v>
      </c>
      <c r="Q287" s="940">
        <v>45</v>
      </c>
      <c r="R287" s="937">
        <v>43.12</v>
      </c>
    </row>
    <row r="288" spans="1:18">
      <c r="D288" s="914"/>
      <c r="E288" s="915" t="str">
        <f t="shared" si="51"/>
        <v>T0.15Adhesive3M_9888T</v>
      </c>
      <c r="F288" s="915" t="str">
        <f>D285&amp;$A$245</f>
        <v>T0.15Adhesive</v>
      </c>
      <c r="G288" s="941" t="s">
        <v>1606</v>
      </c>
      <c r="H288" s="914">
        <f t="shared" si="52"/>
        <v>4.9411764705882355</v>
      </c>
      <c r="I288" s="914">
        <f t="shared" si="55"/>
        <v>33.6</v>
      </c>
      <c r="J288" s="940">
        <v>35</v>
      </c>
      <c r="K288" s="940">
        <v>35</v>
      </c>
      <c r="L288" s="940">
        <v>36.75</v>
      </c>
      <c r="M288" s="940">
        <v>42</v>
      </c>
      <c r="N288" s="940">
        <v>36.75</v>
      </c>
      <c r="O288" s="940">
        <v>33.6</v>
      </c>
      <c r="P288" s="940">
        <v>35</v>
      </c>
      <c r="Q288" s="940">
        <v>35</v>
      </c>
      <c r="R288" s="937"/>
    </row>
    <row r="289" spans="4:18">
      <c r="D289" s="914"/>
      <c r="E289" s="915" t="str">
        <f t="shared" si="51"/>
        <v>T0.15AdhesiveSONY_G9000</v>
      </c>
      <c r="F289" s="915" t="str">
        <f>D285&amp;$A$245</f>
        <v>T0.15Adhesive</v>
      </c>
      <c r="G289" s="938" t="s">
        <v>1607</v>
      </c>
      <c r="H289" s="914">
        <f t="shared" si="52"/>
        <v>4.4117647058823533</v>
      </c>
      <c r="I289" s="914">
        <f t="shared" si="55"/>
        <v>30</v>
      </c>
      <c r="J289" s="940">
        <v>45</v>
      </c>
      <c r="K289" s="940">
        <v>45</v>
      </c>
      <c r="L289" s="940">
        <v>34.86</v>
      </c>
      <c r="M289" s="940">
        <v>37.06</v>
      </c>
      <c r="N289" s="940">
        <v>30</v>
      </c>
      <c r="O289" s="940">
        <v>38.4</v>
      </c>
      <c r="P289" s="940">
        <v>45</v>
      </c>
      <c r="Q289" s="940">
        <v>45</v>
      </c>
      <c r="R289" s="937">
        <v>46.2</v>
      </c>
    </row>
    <row r="290" spans="4:18">
      <c r="D290" s="914"/>
      <c r="E290" s="915" t="str">
        <f t="shared" si="51"/>
        <v>T0.15Adhesive3M_9080HL</v>
      </c>
      <c r="F290" s="915" t="str">
        <f>D285&amp;$A$245</f>
        <v>T0.15Adhesive</v>
      </c>
      <c r="G290" s="942" t="s">
        <v>1608</v>
      </c>
      <c r="H290" s="914">
        <f t="shared" si="52"/>
        <v>4.5588235294117645</v>
      </c>
      <c r="I290" s="914">
        <f t="shared" si="55"/>
        <v>31</v>
      </c>
      <c r="J290" s="940"/>
      <c r="K290" s="940"/>
      <c r="L290" s="940">
        <v>44.73</v>
      </c>
      <c r="M290" s="940"/>
      <c r="N290" s="940">
        <v>31</v>
      </c>
      <c r="O290" s="940"/>
      <c r="P290" s="940"/>
      <c r="Q290" s="940"/>
      <c r="R290" s="914"/>
    </row>
    <row r="291" spans="4:18">
      <c r="D291" s="914"/>
      <c r="E291" s="915" t="str">
        <f t="shared" si="51"/>
        <v>T0.15AdhesiveNITTO_5000NS</v>
      </c>
      <c r="F291" s="915" t="str">
        <f>D285&amp;$A$245</f>
        <v>T0.15Adhesive</v>
      </c>
      <c r="G291" s="929" t="s">
        <v>1609</v>
      </c>
      <c r="H291" s="914">
        <f t="shared" si="52"/>
        <v>5.2941176470588234</v>
      </c>
      <c r="I291" s="914">
        <f t="shared" si="55"/>
        <v>36</v>
      </c>
      <c r="J291" s="940"/>
      <c r="K291" s="940"/>
      <c r="L291" s="940">
        <v>37.380000000000003</v>
      </c>
      <c r="M291" s="940">
        <v>53.67</v>
      </c>
      <c r="N291" s="940">
        <v>36</v>
      </c>
      <c r="O291" s="940"/>
      <c r="P291" s="940"/>
      <c r="Q291" s="940"/>
      <c r="R291" s="914"/>
    </row>
    <row r="292" spans="4:18">
      <c r="D292" s="914"/>
      <c r="E292" s="915" t="str">
        <f t="shared" si="51"/>
        <v>T0.15Adhesive3M_9448AB</v>
      </c>
      <c r="F292" s="915" t="str">
        <f>D285&amp;$A$245</f>
        <v>T0.15Adhesive</v>
      </c>
      <c r="G292" s="942" t="s">
        <v>1610</v>
      </c>
      <c r="H292" s="914">
        <f t="shared" si="52"/>
        <v>5.2500000000000009</v>
      </c>
      <c r="I292" s="914">
        <f t="shared" si="55"/>
        <v>35.700000000000003</v>
      </c>
      <c r="J292" s="940"/>
      <c r="K292" s="940"/>
      <c r="L292" s="940">
        <v>35.700000000000003</v>
      </c>
      <c r="M292" s="940">
        <v>50.53</v>
      </c>
      <c r="N292" s="940">
        <v>37</v>
      </c>
      <c r="O292" s="940"/>
      <c r="P292" s="940"/>
      <c r="Q292" s="940"/>
      <c r="R292" s="914"/>
    </row>
    <row r="293" spans="4:18">
      <c r="D293" s="914"/>
      <c r="E293" s="915" t="str">
        <f t="shared" si="51"/>
        <v>T0.15AdhesiveSONY_G9900</v>
      </c>
      <c r="F293" s="915" t="str">
        <f>D285&amp;$A$245</f>
        <v>T0.15Adhesive</v>
      </c>
      <c r="G293" s="929" t="s">
        <v>1611</v>
      </c>
      <c r="H293" s="914">
        <f t="shared" si="52"/>
        <v>5.5882352941176476</v>
      </c>
      <c r="I293" s="914">
        <f t="shared" si="55"/>
        <v>38</v>
      </c>
      <c r="J293" s="940">
        <v>45</v>
      </c>
      <c r="K293" s="940"/>
      <c r="L293" s="940">
        <v>53.46</v>
      </c>
      <c r="M293" s="940">
        <v>52.16</v>
      </c>
      <c r="N293" s="940">
        <v>38</v>
      </c>
      <c r="O293" s="940"/>
      <c r="P293" s="940"/>
      <c r="Q293" s="940">
        <v>45</v>
      </c>
      <c r="R293" s="914"/>
    </row>
    <row r="294" spans="4:18">
      <c r="D294" s="914"/>
      <c r="E294" s="915" t="str">
        <f t="shared" si="51"/>
        <v>T0.15AdhesiveG9500R</v>
      </c>
      <c r="F294" s="915" t="str">
        <f>D285&amp;$A$245</f>
        <v>T0.15Adhesive</v>
      </c>
      <c r="G294" s="942" t="s">
        <v>1612</v>
      </c>
      <c r="H294" s="914">
        <f t="shared" si="52"/>
        <v>6.4397058823529409</v>
      </c>
      <c r="I294" s="914">
        <f t="shared" si="55"/>
        <v>43.79</v>
      </c>
      <c r="J294" s="940"/>
      <c r="K294" s="940"/>
      <c r="L294" s="940">
        <v>47.15</v>
      </c>
      <c r="M294" s="940"/>
      <c r="N294" s="940">
        <v>43.79</v>
      </c>
      <c r="O294" s="940"/>
      <c r="P294" s="940"/>
      <c r="Q294" s="940"/>
      <c r="R294" s="914"/>
    </row>
    <row r="295" spans="4:18">
      <c r="D295" s="914"/>
      <c r="E295" s="915" t="str">
        <f t="shared" si="51"/>
        <v>T0.15AdhesiveNITTO_5000NSLV</v>
      </c>
      <c r="F295" s="915" t="str">
        <f>D285&amp;$A$245</f>
        <v>T0.15Adhesive</v>
      </c>
      <c r="G295" s="929" t="s">
        <v>1613</v>
      </c>
      <c r="H295" s="914">
        <f t="shared" si="52"/>
        <v>6.6176470588235299</v>
      </c>
      <c r="I295" s="914">
        <f t="shared" si="55"/>
        <v>45</v>
      </c>
      <c r="J295" s="940"/>
      <c r="K295" s="940"/>
      <c r="L295" s="940"/>
      <c r="M295" s="940">
        <v>54.83</v>
      </c>
      <c r="N295" s="940">
        <v>45</v>
      </c>
      <c r="O295" s="940"/>
      <c r="P295" s="940"/>
      <c r="Q295" s="940"/>
      <c r="R295" s="914"/>
    </row>
    <row r="296" spans="4:18">
      <c r="D296" s="914"/>
      <c r="E296" s="915" t="str">
        <f t="shared" si="51"/>
        <v>T0.15AdhesiveNITTO_5000NCB</v>
      </c>
      <c r="F296" s="915" t="str">
        <f>D285&amp;$A$245</f>
        <v>T0.15Adhesive</v>
      </c>
      <c r="G296" s="929" t="s">
        <v>1614</v>
      </c>
      <c r="H296" s="914">
        <f t="shared" si="52"/>
        <v>7.9264705882352944</v>
      </c>
      <c r="I296" s="914">
        <f t="shared" si="55"/>
        <v>53.9</v>
      </c>
      <c r="J296" s="940"/>
      <c r="K296" s="940"/>
      <c r="L296" s="940"/>
      <c r="M296" s="940">
        <v>100.33</v>
      </c>
      <c r="N296" s="940">
        <v>53.9</v>
      </c>
      <c r="O296" s="940"/>
      <c r="P296" s="940"/>
      <c r="Q296" s="940"/>
      <c r="R296" s="914"/>
    </row>
    <row r="297" spans="4:18">
      <c r="D297" s="914"/>
      <c r="E297" s="915" t="str">
        <f>F297&amp;G297</f>
        <v>T0.15AdhesiveNT5000NSLV</v>
      </c>
      <c r="F297" s="915" t="str">
        <f>D285&amp;$A$245</f>
        <v>T0.15Adhesive</v>
      </c>
      <c r="G297" s="935" t="s">
        <v>1615</v>
      </c>
      <c r="H297" s="914">
        <f t="shared" si="52"/>
        <v>7.8617647058823534</v>
      </c>
      <c r="I297" s="914">
        <f t="shared" si="55"/>
        <v>53.46</v>
      </c>
      <c r="J297" s="940"/>
      <c r="K297" s="940"/>
      <c r="L297" s="940">
        <v>53.46</v>
      </c>
      <c r="M297" s="940">
        <v>54.83</v>
      </c>
      <c r="N297" s="940">
        <v>54.39</v>
      </c>
      <c r="O297" s="940"/>
      <c r="P297" s="940"/>
      <c r="Q297" s="940"/>
      <c r="R297" s="914"/>
    </row>
    <row r="298" spans="4:18">
      <c r="D298" s="914"/>
      <c r="E298" s="915" t="str">
        <f>F298&amp;G298</f>
        <v>T0.15Adhesive3M_4914VHB</v>
      </c>
      <c r="F298" s="915" t="str">
        <f>D285&amp;$A$245</f>
        <v>T0.15Adhesive</v>
      </c>
      <c r="G298" s="938" t="s">
        <v>1616</v>
      </c>
      <c r="H298" s="914">
        <f t="shared" ref="H298" si="56">I298/$H$1</f>
        <v>63.235294117647058</v>
      </c>
      <c r="I298" s="914">
        <f t="shared" ref="I298" si="57">MIN(J298:V298)</f>
        <v>430</v>
      </c>
      <c r="J298" s="940"/>
      <c r="K298" s="940">
        <v>430</v>
      </c>
      <c r="L298" s="940"/>
      <c r="M298" s="940"/>
      <c r="N298" s="940"/>
      <c r="O298" s="940"/>
      <c r="P298" s="940">
        <v>430</v>
      </c>
      <c r="Q298" s="940">
        <v>430</v>
      </c>
      <c r="R298" s="914"/>
    </row>
    <row r="299" spans="4:18">
      <c r="D299" s="914"/>
      <c r="E299" s="915" t="str">
        <f t="shared" si="51"/>
        <v>T0.15AdhesiveOther_Fill_ME_Remark</v>
      </c>
      <c r="F299" s="915" t="str">
        <f>D285&amp;$A$245</f>
        <v>T0.15Adhesive</v>
      </c>
      <c r="G299" s="927" t="s">
        <v>1510</v>
      </c>
      <c r="H299" s="914"/>
      <c r="I299" s="914"/>
      <c r="J299" s="940"/>
      <c r="K299" s="940"/>
      <c r="L299" s="940"/>
      <c r="M299" s="940"/>
      <c r="N299" s="940"/>
      <c r="O299" s="940"/>
      <c r="P299" s="940"/>
      <c r="Q299" s="940"/>
      <c r="R299" s="914"/>
    </row>
    <row r="300" spans="4:18">
      <c r="D300" s="914"/>
      <c r="E300" s="915" t="str">
        <f t="shared" si="51"/>
        <v/>
      </c>
      <c r="F300" s="915"/>
      <c r="G300" s="938"/>
      <c r="H300" s="914"/>
      <c r="I300" s="914"/>
      <c r="J300" s="940"/>
      <c r="K300" s="940"/>
      <c r="L300" s="940"/>
      <c r="M300" s="940"/>
      <c r="N300" s="940"/>
      <c r="O300" s="940"/>
      <c r="P300" s="940"/>
      <c r="Q300" s="940"/>
      <c r="R300" s="914"/>
    </row>
    <row r="301" spans="4:18">
      <c r="D301" s="914" t="s">
        <v>1533</v>
      </c>
      <c r="E301" s="915" t="str">
        <f t="shared" si="51"/>
        <v>T0.2AdhesiveDS_20</v>
      </c>
      <c r="F301" s="915" t="str">
        <f>D301&amp;$A$245</f>
        <v>T0.2Adhesive</v>
      </c>
      <c r="G301" s="938" t="s">
        <v>1617</v>
      </c>
      <c r="H301" s="914">
        <f t="shared" si="52"/>
        <v>3.6764705882352944</v>
      </c>
      <c r="I301" s="914">
        <f t="shared" ref="I301:I306" si="58">MIN(J301:V301)</f>
        <v>25</v>
      </c>
      <c r="J301" s="940">
        <v>25</v>
      </c>
      <c r="K301" s="940">
        <v>25</v>
      </c>
      <c r="L301" s="940"/>
      <c r="M301" s="940">
        <v>29.4</v>
      </c>
      <c r="N301" s="940"/>
      <c r="O301" s="940"/>
      <c r="P301" s="940">
        <v>25</v>
      </c>
      <c r="Q301" s="940">
        <v>31.2</v>
      </c>
      <c r="R301" s="914">
        <v>29</v>
      </c>
    </row>
    <row r="302" spans="4:18">
      <c r="D302" s="914"/>
      <c r="E302" s="915" t="str">
        <f t="shared" si="51"/>
        <v>T0.2AdhesiveTESA_68644</v>
      </c>
      <c r="F302" s="915" t="str">
        <f>D301&amp;$A$245</f>
        <v>T0.2Adhesive</v>
      </c>
      <c r="G302" s="938" t="s">
        <v>1422</v>
      </c>
      <c r="H302" s="914">
        <f t="shared" si="52"/>
        <v>5.1058823529411761</v>
      </c>
      <c r="I302" s="914">
        <f t="shared" si="58"/>
        <v>34.72</v>
      </c>
      <c r="J302" s="940">
        <v>38</v>
      </c>
      <c r="K302" s="940">
        <v>38</v>
      </c>
      <c r="L302" s="940"/>
      <c r="M302" s="940">
        <v>34.72</v>
      </c>
      <c r="N302" s="940"/>
      <c r="O302" s="940"/>
      <c r="P302" s="940">
        <v>38</v>
      </c>
      <c r="Q302" s="940">
        <v>38</v>
      </c>
      <c r="R302" s="914"/>
    </row>
    <row r="303" spans="4:18">
      <c r="D303" s="914"/>
      <c r="E303" s="915" t="str">
        <f t="shared" si="51"/>
        <v>T0.2AdhesiveTESA_61365</v>
      </c>
      <c r="F303" s="915" t="str">
        <f>D301&amp;$A$245</f>
        <v>T0.2Adhesive</v>
      </c>
      <c r="G303" s="938" t="s">
        <v>1421</v>
      </c>
      <c r="H303" s="914">
        <f t="shared" si="52"/>
        <v>12.5</v>
      </c>
      <c r="I303" s="914">
        <f t="shared" si="58"/>
        <v>85</v>
      </c>
      <c r="J303" s="940">
        <v>85</v>
      </c>
      <c r="K303" s="940">
        <v>85</v>
      </c>
      <c r="L303" s="940"/>
      <c r="M303" s="940">
        <v>85.81</v>
      </c>
      <c r="N303" s="940"/>
      <c r="O303" s="940"/>
      <c r="P303" s="940">
        <v>85</v>
      </c>
      <c r="Q303" s="940">
        <v>85</v>
      </c>
      <c r="R303" s="914"/>
    </row>
    <row r="304" spans="4:18">
      <c r="D304" s="914"/>
      <c r="E304" s="915" t="str">
        <f t="shared" si="51"/>
        <v>T0.2AdhesiveTESA_61395</v>
      </c>
      <c r="F304" s="915" t="str">
        <f>D301&amp;$A$245</f>
        <v>T0.2Adhesive</v>
      </c>
      <c r="G304" s="938" t="s">
        <v>1420</v>
      </c>
      <c r="H304" s="914">
        <f t="shared" si="52"/>
        <v>17.932352941176472</v>
      </c>
      <c r="I304" s="914">
        <f t="shared" si="58"/>
        <v>121.94</v>
      </c>
      <c r="J304" s="940">
        <v>130</v>
      </c>
      <c r="K304" s="940">
        <v>130</v>
      </c>
      <c r="L304" s="940"/>
      <c r="M304" s="940">
        <v>121.94</v>
      </c>
      <c r="N304" s="940"/>
      <c r="O304" s="940"/>
      <c r="P304" s="940">
        <v>130</v>
      </c>
      <c r="Q304" s="940">
        <v>130</v>
      </c>
      <c r="R304" s="937">
        <v>157.41</v>
      </c>
    </row>
    <row r="305" spans="4:18">
      <c r="D305" s="914"/>
      <c r="E305" s="915" t="str">
        <f t="shared" si="51"/>
        <v>T0.2AdhesiveTESA_62624</v>
      </c>
      <c r="F305" s="915" t="str">
        <f>D301&amp;$A$245</f>
        <v>T0.2Adhesive</v>
      </c>
      <c r="G305" s="938" t="s">
        <v>1618</v>
      </c>
      <c r="H305" s="914">
        <f t="shared" si="52"/>
        <v>26.063235294117646</v>
      </c>
      <c r="I305" s="914">
        <f t="shared" si="58"/>
        <v>177.23</v>
      </c>
      <c r="J305" s="940"/>
      <c r="K305" s="940"/>
      <c r="L305" s="940"/>
      <c r="M305" s="940">
        <v>177.23</v>
      </c>
      <c r="N305" s="940"/>
      <c r="O305" s="940"/>
      <c r="P305" s="940"/>
      <c r="Q305" s="940">
        <v>190</v>
      </c>
      <c r="R305" s="914"/>
    </row>
    <row r="306" spans="4:18">
      <c r="D306" s="914"/>
      <c r="E306" s="915" t="str">
        <f t="shared" si="51"/>
        <v>T0.2Adhesive3M_WT_20</v>
      </c>
      <c r="F306" s="915" t="str">
        <f>D301&amp;$A$245</f>
        <v>T0.2Adhesive</v>
      </c>
      <c r="G306" s="938" t="s">
        <v>1619</v>
      </c>
      <c r="H306" s="914">
        <f t="shared" si="52"/>
        <v>43.970588235294116</v>
      </c>
      <c r="I306" s="914">
        <f t="shared" si="58"/>
        <v>299</v>
      </c>
      <c r="J306" s="940">
        <v>299</v>
      </c>
      <c r="K306" s="940">
        <v>299</v>
      </c>
      <c r="L306" s="940"/>
      <c r="M306" s="940"/>
      <c r="N306" s="940"/>
      <c r="O306" s="940"/>
      <c r="P306" s="940">
        <v>299</v>
      </c>
      <c r="Q306" s="940">
        <v>299</v>
      </c>
      <c r="R306" s="914"/>
    </row>
    <row r="307" spans="4:18">
      <c r="D307" s="914"/>
      <c r="E307" s="915" t="str">
        <f t="shared" si="51"/>
        <v>T0.2AdhesiveOther_Fill_ME_Remark</v>
      </c>
      <c r="F307" s="915" t="str">
        <f>D301&amp;$A$245</f>
        <v>T0.2Adhesive</v>
      </c>
      <c r="G307" s="927" t="s">
        <v>1510</v>
      </c>
      <c r="H307" s="914"/>
      <c r="I307" s="914"/>
      <c r="J307" s="940"/>
      <c r="K307" s="940"/>
      <c r="L307" s="940"/>
      <c r="M307" s="940"/>
      <c r="N307" s="940"/>
      <c r="O307" s="940"/>
      <c r="P307" s="940"/>
      <c r="Q307" s="940"/>
      <c r="R307" s="914"/>
    </row>
    <row r="308" spans="4:18">
      <c r="D308" s="914"/>
      <c r="E308" s="915" t="str">
        <f t="shared" si="51"/>
        <v/>
      </c>
      <c r="F308" s="915"/>
      <c r="G308" s="938"/>
      <c r="H308" s="914"/>
      <c r="I308" s="914"/>
      <c r="J308" s="940"/>
      <c r="K308" s="940"/>
      <c r="L308" s="940"/>
      <c r="M308" s="940"/>
      <c r="N308" s="940"/>
      <c r="O308" s="940"/>
      <c r="P308" s="940"/>
      <c r="Q308" s="940"/>
      <c r="R308" s="914"/>
    </row>
    <row r="309" spans="4:18">
      <c r="D309" s="914" t="s">
        <v>1520</v>
      </c>
      <c r="E309" s="915" t="str">
        <f t="shared" ref="E309:E313" si="59">F309&amp;G309</f>
        <v>T0.25AdhesiveSLR1125</v>
      </c>
      <c r="F309" s="915" t="str">
        <f>D309&amp;$A$245</f>
        <v>T0.25Adhesive</v>
      </c>
      <c r="G309" s="938" t="s">
        <v>1620</v>
      </c>
      <c r="H309" s="914">
        <f t="shared" si="52"/>
        <v>33.82352941176471</v>
      </c>
      <c r="I309" s="914">
        <f>MIN(J309:V309)</f>
        <v>230</v>
      </c>
      <c r="J309" s="940">
        <v>230</v>
      </c>
      <c r="K309" s="940">
        <v>230</v>
      </c>
      <c r="L309" s="940"/>
      <c r="M309" s="940"/>
      <c r="N309" s="940"/>
      <c r="O309" s="940"/>
      <c r="P309" s="940">
        <v>230</v>
      </c>
      <c r="Q309" s="940">
        <v>230</v>
      </c>
      <c r="R309" s="914"/>
    </row>
    <row r="310" spans="4:18">
      <c r="D310" s="914"/>
      <c r="E310" s="915" t="str">
        <f t="shared" si="59"/>
        <v>T0.25AdhesiveTESA_62645</v>
      </c>
      <c r="F310" s="915" t="str">
        <f>D309&amp;$A$245</f>
        <v>T0.25Adhesive</v>
      </c>
      <c r="G310" s="938" t="s">
        <v>1621</v>
      </c>
      <c r="H310" s="914">
        <f t="shared" ref="H310:H338" si="60">I310/$H$1</f>
        <v>26.720588235294116</v>
      </c>
      <c r="I310" s="914">
        <f>MIN(J310:V310)</f>
        <v>181.7</v>
      </c>
      <c r="J310" s="940">
        <v>241</v>
      </c>
      <c r="K310" s="940">
        <v>241</v>
      </c>
      <c r="L310" s="940"/>
      <c r="M310" s="940">
        <v>181.7</v>
      </c>
      <c r="N310" s="940"/>
      <c r="O310" s="940"/>
      <c r="P310" s="940">
        <v>241</v>
      </c>
      <c r="Q310" s="940">
        <v>241</v>
      </c>
      <c r="R310" s="914"/>
    </row>
    <row r="311" spans="4:18">
      <c r="D311" s="914"/>
      <c r="E311" s="915" t="str">
        <f t="shared" si="59"/>
        <v>T0.25Adhesive3M_4914VHB</v>
      </c>
      <c r="F311" s="915" t="str">
        <f>D309&amp;$A$245</f>
        <v>T0.25Adhesive</v>
      </c>
      <c r="G311" s="938" t="s">
        <v>1616</v>
      </c>
      <c r="H311" s="914">
        <f t="shared" si="60"/>
        <v>38.676470588235297</v>
      </c>
      <c r="I311" s="914">
        <f>MIN(J311:V311)</f>
        <v>263</v>
      </c>
      <c r="J311" s="940">
        <v>286</v>
      </c>
      <c r="K311" s="940">
        <v>286</v>
      </c>
      <c r="L311" s="940"/>
      <c r="M311" s="940">
        <v>339.39</v>
      </c>
      <c r="N311" s="940">
        <v>263</v>
      </c>
      <c r="O311" s="940"/>
      <c r="P311" s="940">
        <v>286</v>
      </c>
      <c r="Q311" s="940">
        <v>286</v>
      </c>
      <c r="R311" s="914"/>
    </row>
    <row r="312" spans="4:18">
      <c r="D312" s="914"/>
      <c r="E312" s="915" t="str">
        <f t="shared" si="59"/>
        <v>T0.25Adhesive3M_SR5625</v>
      </c>
      <c r="F312" s="915" t="str">
        <f>D309&amp;$A$245</f>
        <v>T0.25Adhesive</v>
      </c>
      <c r="G312" s="938" t="s">
        <v>1622</v>
      </c>
      <c r="H312" s="914">
        <f t="shared" si="60"/>
        <v>50.955882352941181</v>
      </c>
      <c r="I312" s="914">
        <f>MIN(J312:V312)</f>
        <v>346.5</v>
      </c>
      <c r="J312" s="940">
        <v>360</v>
      </c>
      <c r="K312" s="940">
        <v>360</v>
      </c>
      <c r="L312" s="940">
        <v>346.5</v>
      </c>
      <c r="M312" s="940"/>
      <c r="N312" s="940"/>
      <c r="O312" s="940"/>
      <c r="P312" s="940">
        <v>360</v>
      </c>
      <c r="Q312" s="940">
        <v>360</v>
      </c>
      <c r="R312" s="914"/>
    </row>
    <row r="313" spans="4:18">
      <c r="D313" s="914"/>
      <c r="E313" s="915" t="str">
        <f t="shared" si="59"/>
        <v>T0.25AdhesiveOther_Fill_ME_Remark</v>
      </c>
      <c r="F313" s="915" t="str">
        <f>D309&amp;$A$245</f>
        <v>T0.25Adhesive</v>
      </c>
      <c r="G313" s="927" t="s">
        <v>1510</v>
      </c>
      <c r="H313" s="914"/>
      <c r="I313" s="914"/>
      <c r="J313" s="940"/>
      <c r="K313" s="940"/>
      <c r="L313" s="940"/>
      <c r="M313" s="940"/>
      <c r="N313" s="940"/>
      <c r="O313" s="940"/>
      <c r="P313" s="940"/>
      <c r="Q313" s="940"/>
      <c r="R313" s="914"/>
    </row>
    <row r="314" spans="4:18">
      <c r="D314" s="914"/>
      <c r="E314" s="915"/>
      <c r="F314" s="915"/>
      <c r="G314" s="938"/>
      <c r="H314" s="914"/>
      <c r="I314" s="914"/>
      <c r="J314" s="940"/>
      <c r="K314" s="940"/>
      <c r="L314" s="940"/>
      <c r="M314" s="940"/>
      <c r="N314" s="940"/>
      <c r="O314" s="940"/>
      <c r="P314" s="940"/>
      <c r="Q314" s="940"/>
      <c r="R314" s="914"/>
    </row>
    <row r="315" spans="4:18">
      <c r="D315" s="914" t="s">
        <v>1535</v>
      </c>
      <c r="E315" s="915" t="str">
        <f>F315&amp;G315</f>
        <v>T0.3AdhesiveNITTO_GA6330</v>
      </c>
      <c r="F315" s="915" t="str">
        <f>D315&amp;$A$245</f>
        <v>T0.3Adhesive</v>
      </c>
      <c r="G315" s="938" t="s">
        <v>1623</v>
      </c>
      <c r="H315" s="914">
        <f t="shared" si="60"/>
        <v>14.823529411764707</v>
      </c>
      <c r="I315" s="914">
        <f>MIN(J315:V315)</f>
        <v>100.8</v>
      </c>
      <c r="J315" s="940"/>
      <c r="K315" s="940"/>
      <c r="L315" s="940">
        <v>100.8</v>
      </c>
      <c r="M315" s="940"/>
      <c r="N315" s="940">
        <v>145</v>
      </c>
      <c r="O315" s="940"/>
      <c r="P315" s="940"/>
      <c r="Q315" s="940"/>
      <c r="R315" s="914"/>
    </row>
    <row r="316" spans="4:18">
      <c r="D316" s="914"/>
      <c r="E316" s="915" t="str">
        <f>F316&amp;G316</f>
        <v>T0.3AdhesiveSONY_UT1430</v>
      </c>
      <c r="F316" s="915" t="str">
        <f>D315&amp;$A$245</f>
        <v>T0.3Adhesive</v>
      </c>
      <c r="G316" s="938" t="s">
        <v>1624</v>
      </c>
      <c r="H316" s="914">
        <f t="shared" si="60"/>
        <v>19.485294117647058</v>
      </c>
      <c r="I316" s="914">
        <f>MIN(J316:V316)</f>
        <v>132.5</v>
      </c>
      <c r="J316" s="940"/>
      <c r="K316" s="940"/>
      <c r="L316" s="940"/>
      <c r="M316" s="940"/>
      <c r="N316" s="940">
        <v>132.5</v>
      </c>
      <c r="O316" s="940"/>
      <c r="P316" s="940"/>
      <c r="Q316" s="940"/>
      <c r="R316" s="914"/>
    </row>
    <row r="317" spans="4:18">
      <c r="D317" s="914"/>
      <c r="E317" s="915" t="str">
        <f>F317&amp;G317</f>
        <v>T0.3AdhesiveTESA_61315</v>
      </c>
      <c r="F317" s="915" t="str">
        <f>D315&amp;$A$245</f>
        <v>T0.3Adhesive</v>
      </c>
      <c r="G317" s="938" t="s">
        <v>1625</v>
      </c>
      <c r="H317" s="914">
        <f t="shared" si="60"/>
        <v>19.632352941176471</v>
      </c>
      <c r="I317" s="914">
        <f>MIN(J317:V317)</f>
        <v>133.5</v>
      </c>
      <c r="J317" s="940"/>
      <c r="K317" s="940"/>
      <c r="L317" s="940"/>
      <c r="M317" s="940">
        <v>160.32</v>
      </c>
      <c r="N317" s="940">
        <v>133.5</v>
      </c>
      <c r="O317" s="940"/>
      <c r="P317" s="940"/>
      <c r="Q317" s="940"/>
      <c r="R317" s="914"/>
    </row>
    <row r="318" spans="4:18">
      <c r="D318" s="914"/>
      <c r="E318" s="915" t="str">
        <f>F318&amp;G318</f>
        <v>T0.3AdhesiveTESA_62626</v>
      </c>
      <c r="F318" s="915" t="str">
        <f>D315&amp;$A$245</f>
        <v>T0.3Adhesive</v>
      </c>
      <c r="G318" s="938" t="s">
        <v>1626</v>
      </c>
      <c r="H318" s="914">
        <f t="shared" si="60"/>
        <v>20.867647058823533</v>
      </c>
      <c r="I318" s="914">
        <f>MIN(J318:V318)</f>
        <v>141.9</v>
      </c>
      <c r="J318" s="940"/>
      <c r="K318" s="940"/>
      <c r="L318" s="940"/>
      <c r="M318" s="940">
        <v>172.77</v>
      </c>
      <c r="N318" s="940">
        <v>141.9</v>
      </c>
      <c r="O318" s="940"/>
      <c r="P318" s="940"/>
      <c r="Q318" s="940"/>
      <c r="R318" s="914"/>
    </row>
    <row r="319" spans="4:18">
      <c r="D319" s="914"/>
      <c r="E319" s="915" t="str">
        <f>F319&amp;G319</f>
        <v>T0.3AdhesiveOther_Fill_ME_Remark</v>
      </c>
      <c r="F319" s="915" t="str">
        <f>D315&amp;$A$245</f>
        <v>T0.3Adhesive</v>
      </c>
      <c r="G319" s="927" t="s">
        <v>1510</v>
      </c>
      <c r="H319" s="914"/>
      <c r="I319" s="914"/>
      <c r="J319" s="940"/>
      <c r="K319" s="940"/>
      <c r="L319" s="940"/>
      <c r="M319" s="940"/>
      <c r="N319" s="940"/>
      <c r="O319" s="940"/>
      <c r="P319" s="940"/>
      <c r="Q319" s="940"/>
      <c r="R319" s="914"/>
    </row>
    <row r="320" spans="4:18">
      <c r="D320" s="914"/>
      <c r="E320" s="915" t="str">
        <f t="shared" ref="E320:E340" si="61">F320&amp;G320</f>
        <v/>
      </c>
      <c r="F320" s="915"/>
      <c r="G320" s="938"/>
      <c r="H320" s="914"/>
      <c r="I320" s="914"/>
      <c r="J320" s="940"/>
      <c r="K320" s="940"/>
      <c r="L320" s="940"/>
      <c r="M320" s="940"/>
      <c r="N320" s="940"/>
      <c r="O320" s="940"/>
      <c r="P320" s="940"/>
      <c r="Q320" s="940"/>
      <c r="R320" s="914"/>
    </row>
    <row r="321" spans="3:18">
      <c r="D321" s="914" t="s">
        <v>1539</v>
      </c>
      <c r="E321" s="915" t="str">
        <f t="shared" si="61"/>
        <v>T0.4AdhesiveNITTO_DY_040N</v>
      </c>
      <c r="F321" s="915" t="str">
        <f>D321&amp;$A$245</f>
        <v>T0.4Adhesive</v>
      </c>
      <c r="G321" s="938" t="s">
        <v>1627</v>
      </c>
      <c r="H321" s="914">
        <f t="shared" si="60"/>
        <v>23.897058823529413</v>
      </c>
      <c r="I321" s="914">
        <f t="shared" ref="I321:I325" si="62">MIN(J321:V321)</f>
        <v>162.5</v>
      </c>
      <c r="J321" s="940"/>
      <c r="K321" s="940"/>
      <c r="L321" s="940">
        <v>171.78</v>
      </c>
      <c r="M321" s="940"/>
      <c r="N321" s="940">
        <v>162.5</v>
      </c>
      <c r="O321" s="940"/>
      <c r="P321" s="940"/>
      <c r="Q321" s="940"/>
      <c r="R321" s="914"/>
    </row>
    <row r="322" spans="3:18">
      <c r="D322" s="914"/>
      <c r="E322" s="915" t="str">
        <f t="shared" si="61"/>
        <v>T0.4Adhesive3M_BD041VHB</v>
      </c>
      <c r="F322" s="915" t="str">
        <f>D321&amp;$A$245</f>
        <v>T0.4Adhesive</v>
      </c>
      <c r="G322" s="938" t="s">
        <v>1628</v>
      </c>
      <c r="H322" s="914">
        <f t="shared" si="60"/>
        <v>26.323529411764707</v>
      </c>
      <c r="I322" s="914">
        <f t="shared" si="62"/>
        <v>179</v>
      </c>
      <c r="J322" s="940"/>
      <c r="K322" s="940"/>
      <c r="L322" s="940">
        <v>186.27</v>
      </c>
      <c r="M322" s="940"/>
      <c r="N322" s="940">
        <v>179</v>
      </c>
      <c r="O322" s="940"/>
      <c r="P322" s="940"/>
      <c r="Q322" s="940"/>
      <c r="R322" s="914"/>
    </row>
    <row r="323" spans="3:18">
      <c r="D323" s="914"/>
      <c r="E323" s="915" t="str">
        <f t="shared" si="61"/>
        <v>T0.4Adhesive3M_4920VHB</v>
      </c>
      <c r="F323" s="915" t="str">
        <f>D321&amp;$A$245</f>
        <v>T0.4Adhesive</v>
      </c>
      <c r="G323" s="938" t="s">
        <v>1629</v>
      </c>
      <c r="H323" s="914">
        <f t="shared" si="60"/>
        <v>31.323529411764707</v>
      </c>
      <c r="I323" s="914">
        <f t="shared" si="62"/>
        <v>213</v>
      </c>
      <c r="J323" s="940"/>
      <c r="K323" s="940"/>
      <c r="L323" s="940"/>
      <c r="M323" s="940"/>
      <c r="N323" s="940">
        <v>213</v>
      </c>
      <c r="O323" s="940"/>
      <c r="P323" s="940"/>
      <c r="Q323" s="940"/>
      <c r="R323" s="914"/>
    </row>
    <row r="324" spans="3:18">
      <c r="D324" s="914"/>
      <c r="E324" s="915" t="str">
        <f t="shared" si="61"/>
        <v>T0.4AdhesiveDIC_8404B</v>
      </c>
      <c r="F324" s="915" t="str">
        <f>D321&amp;$A$245</f>
        <v>T0.4Adhesive</v>
      </c>
      <c r="G324" s="938" t="s">
        <v>1630</v>
      </c>
      <c r="H324" s="914">
        <f t="shared" si="60"/>
        <v>36.397058823529413</v>
      </c>
      <c r="I324" s="914">
        <f t="shared" si="62"/>
        <v>247.5</v>
      </c>
      <c r="J324" s="940"/>
      <c r="K324" s="940"/>
      <c r="L324" s="940"/>
      <c r="M324" s="940"/>
      <c r="N324" s="940">
        <v>247.5</v>
      </c>
      <c r="O324" s="940"/>
      <c r="P324" s="940"/>
      <c r="Q324" s="940"/>
      <c r="R324" s="914"/>
    </row>
    <row r="325" spans="3:18">
      <c r="D325" s="914"/>
      <c r="E325" s="915" t="str">
        <f t="shared" si="61"/>
        <v>T0.4Adhesive3M_5915VHB</v>
      </c>
      <c r="F325" s="915" t="str">
        <f>D321&amp;$A$245</f>
        <v>T0.4Adhesive</v>
      </c>
      <c r="G325" s="938" t="s">
        <v>1631</v>
      </c>
      <c r="H325" s="914">
        <f t="shared" si="60"/>
        <v>39.411764705882355</v>
      </c>
      <c r="I325" s="914">
        <f t="shared" si="62"/>
        <v>268</v>
      </c>
      <c r="J325" s="940"/>
      <c r="K325" s="940"/>
      <c r="L325" s="940">
        <v>304.5</v>
      </c>
      <c r="M325" s="940"/>
      <c r="N325" s="940">
        <v>268</v>
      </c>
      <c r="O325" s="940"/>
      <c r="P325" s="940"/>
      <c r="Q325" s="940"/>
      <c r="R325" s="914">
        <v>425</v>
      </c>
    </row>
    <row r="326" spans="3:18">
      <c r="D326" s="914"/>
      <c r="E326" s="915" t="str">
        <f t="shared" si="61"/>
        <v>T0.4AdhesiveOther_Fill_ME_Remark</v>
      </c>
      <c r="F326" s="915" t="str">
        <f>D321&amp;$A$245</f>
        <v>T0.4Adhesive</v>
      </c>
      <c r="G326" s="927" t="s">
        <v>1510</v>
      </c>
      <c r="H326" s="914"/>
      <c r="I326" s="914"/>
      <c r="J326" s="940"/>
      <c r="K326" s="940"/>
      <c r="L326" s="940"/>
      <c r="M326" s="940"/>
      <c r="N326" s="940"/>
      <c r="O326" s="940"/>
      <c r="P326" s="940"/>
      <c r="Q326" s="940"/>
      <c r="R326" s="914"/>
    </row>
    <row r="327" spans="3:18">
      <c r="D327" s="914"/>
      <c r="E327" s="915" t="str">
        <f t="shared" si="61"/>
        <v/>
      </c>
      <c r="F327" s="915"/>
      <c r="G327" s="938"/>
      <c r="H327" s="914"/>
      <c r="I327" s="914"/>
      <c r="J327" s="940"/>
      <c r="K327" s="940"/>
      <c r="L327" s="940"/>
      <c r="M327" s="940"/>
      <c r="N327" s="940"/>
      <c r="O327" s="940"/>
      <c r="P327" s="940"/>
      <c r="Q327" s="940"/>
      <c r="R327" s="914"/>
    </row>
    <row r="328" spans="3:18">
      <c r="D328" s="914" t="s">
        <v>1632</v>
      </c>
      <c r="E328" s="915" t="str">
        <f>F328&amp;G328</f>
        <v>T0.64Adhesive3M_5925VHB替代料_科捷龍_KJ6064B</v>
      </c>
      <c r="F328" s="915" t="str">
        <f>D328&amp;$A$245</f>
        <v>T0.64Adhesive</v>
      </c>
      <c r="G328" s="938" t="s">
        <v>1633</v>
      </c>
      <c r="H328" s="914">
        <f t="shared" si="60"/>
        <v>14.705882352941178</v>
      </c>
      <c r="I328" s="914">
        <f t="shared" ref="I328:I380" si="63">MIN(J328:V328)</f>
        <v>100</v>
      </c>
      <c r="J328" s="940"/>
      <c r="K328" s="940"/>
      <c r="L328" s="940"/>
      <c r="M328" s="940"/>
      <c r="N328" s="940">
        <v>100</v>
      </c>
      <c r="O328" s="940"/>
      <c r="P328" s="940"/>
      <c r="Q328" s="940"/>
      <c r="R328" s="914"/>
    </row>
    <row r="329" spans="3:18">
      <c r="C329" s="917"/>
      <c r="D329" s="914"/>
      <c r="E329" s="915" t="str">
        <f>F329&amp;G329</f>
        <v>T0.64AdhesiveNITTO_DY064N</v>
      </c>
      <c r="F329" s="915" t="str">
        <f>D328&amp;$A$245</f>
        <v>T0.64Adhesive</v>
      </c>
      <c r="G329" s="938" t="s">
        <v>1634</v>
      </c>
      <c r="H329" s="914">
        <f t="shared" si="60"/>
        <v>26.729411764705883</v>
      </c>
      <c r="I329" s="914">
        <f t="shared" si="63"/>
        <v>181.76</v>
      </c>
      <c r="J329" s="940"/>
      <c r="K329" s="940"/>
      <c r="L329" s="940">
        <v>181.76</v>
      </c>
      <c r="M329" s="940"/>
      <c r="N329" s="940"/>
      <c r="O329" s="940"/>
      <c r="P329" s="940"/>
      <c r="Q329" s="940"/>
      <c r="R329" s="914"/>
    </row>
    <row r="330" spans="3:18">
      <c r="C330" s="919"/>
      <c r="D330" s="914"/>
      <c r="E330" s="915" t="str">
        <f>F330&amp;G330</f>
        <v>T0.64Adhesive3M_5925VHB</v>
      </c>
      <c r="F330" s="915" t="str">
        <f>D328&amp;$A$245</f>
        <v>T0.64Adhesive</v>
      </c>
      <c r="G330" s="938" t="s">
        <v>1635</v>
      </c>
      <c r="H330" s="914">
        <f t="shared" si="60"/>
        <v>26.764705882352942</v>
      </c>
      <c r="I330" s="914">
        <f t="shared" si="63"/>
        <v>182</v>
      </c>
      <c r="J330" s="940"/>
      <c r="K330" s="940"/>
      <c r="L330" s="940">
        <v>204.75</v>
      </c>
      <c r="M330" s="940"/>
      <c r="N330" s="940">
        <v>182</v>
      </c>
      <c r="O330" s="940"/>
      <c r="P330" s="940"/>
      <c r="Q330" s="940"/>
      <c r="R330" s="914"/>
    </row>
    <row r="331" spans="3:18">
      <c r="C331" s="916"/>
      <c r="D331" s="914"/>
      <c r="E331" s="915" t="str">
        <f>F331&amp;G331</f>
        <v>T0.64Adhesive3M_BD065VHB</v>
      </c>
      <c r="F331" s="915" t="str">
        <f>D328&amp;$A$245</f>
        <v>T0.64Adhesive</v>
      </c>
      <c r="G331" s="938" t="s">
        <v>1636</v>
      </c>
      <c r="H331" s="914">
        <f t="shared" si="60"/>
        <v>30</v>
      </c>
      <c r="I331" s="914">
        <f t="shared" si="63"/>
        <v>204</v>
      </c>
      <c r="J331" s="940"/>
      <c r="K331" s="940"/>
      <c r="L331" s="940">
        <v>211.05</v>
      </c>
      <c r="M331" s="940"/>
      <c r="N331" s="940">
        <v>204</v>
      </c>
      <c r="O331" s="940"/>
      <c r="P331" s="940"/>
      <c r="Q331" s="940"/>
      <c r="R331" s="914"/>
    </row>
    <row r="332" spans="3:18">
      <c r="C332" s="916"/>
      <c r="D332" s="914"/>
      <c r="E332" s="915" t="str">
        <f>F332&amp;G332</f>
        <v>T0.64AdhesiveOther_Fill_ME_Remark</v>
      </c>
      <c r="F332" s="915" t="str">
        <f>D328&amp;$A$245</f>
        <v>T0.64Adhesive</v>
      </c>
      <c r="G332" s="927" t="s">
        <v>1510</v>
      </c>
      <c r="H332" s="914"/>
      <c r="I332" s="914"/>
      <c r="J332" s="940"/>
      <c r="K332" s="940"/>
      <c r="L332" s="940"/>
      <c r="M332" s="940"/>
      <c r="N332" s="940"/>
      <c r="O332" s="940"/>
      <c r="P332" s="940"/>
      <c r="Q332" s="940"/>
      <c r="R332" s="914"/>
    </row>
    <row r="333" spans="3:18">
      <c r="C333" s="916"/>
      <c r="D333" s="914"/>
      <c r="E333" s="915" t="str">
        <f t="shared" si="61"/>
        <v/>
      </c>
      <c r="F333" s="915"/>
      <c r="G333" s="938"/>
      <c r="H333" s="914"/>
      <c r="I333" s="914"/>
      <c r="J333" s="940"/>
      <c r="K333" s="940"/>
      <c r="L333" s="940"/>
      <c r="M333" s="940"/>
      <c r="N333" s="940"/>
      <c r="O333" s="940"/>
      <c r="P333" s="940"/>
      <c r="Q333" s="940"/>
      <c r="R333" s="914"/>
    </row>
    <row r="334" spans="3:18">
      <c r="C334" s="916"/>
      <c r="D334" s="914" t="s">
        <v>1553</v>
      </c>
      <c r="E334" s="915" t="str">
        <f t="shared" si="61"/>
        <v>T0.7AdhesiveSDTT_7N</v>
      </c>
      <c r="F334" s="915" t="str">
        <f>D334&amp;$A$245</f>
        <v>T0.7Adhesive</v>
      </c>
      <c r="G334" s="938" t="s">
        <v>1681</v>
      </c>
      <c r="H334" s="914">
        <f t="shared" si="60"/>
        <v>3.3823529411764706</v>
      </c>
      <c r="I334" s="914">
        <f t="shared" si="63"/>
        <v>23</v>
      </c>
      <c r="J334" s="940">
        <v>23</v>
      </c>
      <c r="K334" s="940">
        <v>23</v>
      </c>
      <c r="L334" s="940"/>
      <c r="M334" s="940"/>
      <c r="N334" s="940"/>
      <c r="O334" s="940"/>
      <c r="P334" s="940">
        <v>23</v>
      </c>
      <c r="Q334" s="940"/>
      <c r="R334" s="914"/>
    </row>
    <row r="335" spans="3:18">
      <c r="C335" s="916"/>
      <c r="D335" s="914"/>
      <c r="E335" s="915" t="str">
        <f t="shared" si="61"/>
        <v>T0.7AdhesiveOther_Fill_ME_Remark</v>
      </c>
      <c r="F335" s="915" t="str">
        <f>D334&amp;$A$245</f>
        <v>T0.7Adhesive</v>
      </c>
      <c r="G335" s="927" t="s">
        <v>1508</v>
      </c>
      <c r="H335" s="914"/>
      <c r="I335" s="914"/>
      <c r="J335" s="940"/>
      <c r="K335" s="940"/>
      <c r="L335" s="940"/>
      <c r="M335" s="940"/>
      <c r="N335" s="940"/>
      <c r="O335" s="940"/>
      <c r="P335" s="940"/>
      <c r="Q335" s="940"/>
      <c r="R335" s="914"/>
    </row>
    <row r="336" spans="3:18">
      <c r="C336" s="916"/>
      <c r="D336" s="914"/>
      <c r="E336" s="915" t="str">
        <f t="shared" si="61"/>
        <v/>
      </c>
      <c r="F336" s="915"/>
      <c r="G336" s="938"/>
      <c r="H336" s="914"/>
      <c r="I336" s="914"/>
      <c r="J336" s="940"/>
      <c r="K336" s="940"/>
      <c r="L336" s="940"/>
      <c r="M336" s="940"/>
      <c r="N336" s="940"/>
      <c r="O336" s="940"/>
      <c r="P336" s="940"/>
      <c r="Q336" s="940"/>
      <c r="R336" s="914"/>
    </row>
    <row r="337" spans="1:18">
      <c r="C337" s="916"/>
      <c r="D337" s="914" t="s">
        <v>1527</v>
      </c>
      <c r="E337" s="915" t="str">
        <f>F337&amp;G337</f>
        <v>T0.8AdhesiveNITTO_DY_080N</v>
      </c>
      <c r="F337" s="915" t="str">
        <f>D337&amp;$A$245</f>
        <v>T0.8Adhesive</v>
      </c>
      <c r="G337" s="938" t="s">
        <v>1682</v>
      </c>
      <c r="H337" s="914">
        <f t="shared" si="60"/>
        <v>28.411764705882351</v>
      </c>
      <c r="I337" s="914">
        <f t="shared" si="63"/>
        <v>193.2</v>
      </c>
      <c r="J337" s="940"/>
      <c r="K337" s="940"/>
      <c r="L337" s="940">
        <v>193.2</v>
      </c>
      <c r="M337" s="940"/>
      <c r="N337" s="940">
        <v>198</v>
      </c>
      <c r="O337" s="940"/>
      <c r="P337" s="940"/>
      <c r="Q337" s="940"/>
      <c r="R337" s="914"/>
    </row>
    <row r="338" spans="1:18">
      <c r="C338" s="917"/>
      <c r="D338" s="914"/>
      <c r="E338" s="915" t="str">
        <f>F338&amp;G338</f>
        <v>T0.8Adhesive3M_5930VHB</v>
      </c>
      <c r="F338" s="915" t="str">
        <f>D337&amp;$A$245</f>
        <v>T0.8Adhesive</v>
      </c>
      <c r="G338" s="938" t="s">
        <v>1637</v>
      </c>
      <c r="H338" s="914">
        <f t="shared" si="60"/>
        <v>40.735294117647058</v>
      </c>
      <c r="I338" s="914">
        <f t="shared" si="63"/>
        <v>277</v>
      </c>
      <c r="J338" s="940"/>
      <c r="K338" s="940"/>
      <c r="L338" s="940">
        <v>303.56</v>
      </c>
      <c r="M338" s="940"/>
      <c r="N338" s="940">
        <v>277</v>
      </c>
      <c r="O338" s="940"/>
      <c r="P338" s="940"/>
      <c r="Q338" s="940"/>
      <c r="R338" s="914"/>
    </row>
    <row r="339" spans="1:18">
      <c r="C339" s="917"/>
      <c r="D339" s="914"/>
      <c r="E339" s="915" t="str">
        <f>F339&amp;G339</f>
        <v>T0.8AdhesiveOther_Fill_ME_Remark</v>
      </c>
      <c r="F339" s="915" t="str">
        <f>D337&amp;$A$245</f>
        <v>T0.8Adhesive</v>
      </c>
      <c r="G339" s="927" t="s">
        <v>1510</v>
      </c>
      <c r="H339" s="914"/>
      <c r="I339" s="914"/>
      <c r="J339" s="940"/>
      <c r="K339" s="940"/>
      <c r="L339" s="940"/>
      <c r="M339" s="940"/>
      <c r="N339" s="940"/>
      <c r="O339" s="940"/>
      <c r="P339" s="940"/>
      <c r="Q339" s="940"/>
      <c r="R339" s="914"/>
    </row>
    <row r="340" spans="1:18">
      <c r="C340" s="917"/>
      <c r="D340" s="914"/>
      <c r="E340" s="915" t="str">
        <f t="shared" si="61"/>
        <v/>
      </c>
      <c r="F340" s="915"/>
      <c r="G340" s="938"/>
      <c r="H340" s="914"/>
      <c r="I340" s="914"/>
      <c r="J340" s="940"/>
      <c r="K340" s="940"/>
      <c r="L340" s="940"/>
      <c r="M340" s="940"/>
      <c r="N340" s="940"/>
      <c r="O340" s="940"/>
      <c r="P340" s="940"/>
      <c r="Q340" s="940"/>
      <c r="R340" s="914"/>
    </row>
    <row r="341" spans="1:18">
      <c r="C341" s="917"/>
      <c r="I341" s="918"/>
    </row>
    <row r="342" spans="1:18">
      <c r="D342" s="918"/>
      <c r="E342" s="919"/>
      <c r="F342" s="916"/>
      <c r="G342" s="933" t="s">
        <v>1497</v>
      </c>
      <c r="H342" s="918">
        <v>6.8</v>
      </c>
      <c r="I342" s="918"/>
      <c r="J342" s="918"/>
      <c r="L342" s="919"/>
      <c r="M342" s="919"/>
    </row>
    <row r="343" spans="1:18" ht="54">
      <c r="A343" s="919"/>
      <c r="B343" s="934"/>
      <c r="D343" s="921" t="s">
        <v>178</v>
      </c>
      <c r="E343" s="921" t="s">
        <v>1500</v>
      </c>
      <c r="F343" s="922" t="s">
        <v>1414</v>
      </c>
      <c r="G343" s="921" t="s">
        <v>3771</v>
      </c>
      <c r="H343" s="924" t="s">
        <v>1505</v>
      </c>
      <c r="I343" s="925" t="s">
        <v>1532</v>
      </c>
      <c r="J343" s="925" t="s">
        <v>3398</v>
      </c>
      <c r="K343" s="925" t="s">
        <v>3399</v>
      </c>
      <c r="L343" s="925" t="s">
        <v>1501</v>
      </c>
      <c r="M343" s="925" t="s">
        <v>1502</v>
      </c>
      <c r="N343" s="925" t="s">
        <v>1503</v>
      </c>
      <c r="O343" s="925" t="s">
        <v>1504</v>
      </c>
      <c r="P343" s="925" t="s">
        <v>3321</v>
      </c>
      <c r="Q343" s="925" t="s">
        <v>1577</v>
      </c>
      <c r="R343" s="925" t="s">
        <v>3310</v>
      </c>
    </row>
    <row r="344" spans="1:18">
      <c r="A344" s="918"/>
      <c r="B344" s="916"/>
      <c r="D344" s="914" t="s">
        <v>3772</v>
      </c>
      <c r="E344" s="915" t="str">
        <f>F344&amp;G344</f>
        <v>T0.12非阻燃醋酸非阻燃醋酸膠布</v>
      </c>
      <c r="F344" s="915" t="s">
        <v>3773</v>
      </c>
      <c r="G344" s="915" t="s">
        <v>3774</v>
      </c>
      <c r="H344" s="914">
        <f>I344/$H$1</f>
        <v>2.7205882352941178</v>
      </c>
      <c r="I344" s="914">
        <f t="shared" ref="I344" si="64">MIN(J344:V344)</f>
        <v>18.5</v>
      </c>
      <c r="J344" s="936"/>
      <c r="K344" s="936"/>
      <c r="L344" s="936"/>
      <c r="M344" s="936"/>
      <c r="N344" s="914">
        <v>18.5</v>
      </c>
      <c r="O344" s="936"/>
      <c r="P344" s="936"/>
      <c r="Q344" s="914"/>
      <c r="R344" s="914"/>
    </row>
    <row r="345" spans="1:18">
      <c r="A345" s="918"/>
      <c r="B345" s="916"/>
      <c r="D345" s="914" t="s">
        <v>3776</v>
      </c>
      <c r="E345" s="915" t="str">
        <f>F345&amp;G345</f>
        <v>T0.25非阻燃醋酸非阻燃醋酸膠布</v>
      </c>
      <c r="F345" s="915" t="s">
        <v>3778</v>
      </c>
      <c r="G345" s="915" t="s">
        <v>3774</v>
      </c>
      <c r="H345" s="914">
        <f t="shared" ref="H345:H347" si="65">I345/$H$1</f>
        <v>2.9411764705882355</v>
      </c>
      <c r="I345" s="914">
        <f t="shared" ref="I345:I347" si="66">MIN(J345:V345)</f>
        <v>20</v>
      </c>
      <c r="J345" s="936"/>
      <c r="K345" s="936"/>
      <c r="L345" s="936"/>
      <c r="M345" s="936"/>
      <c r="N345" s="914">
        <v>23</v>
      </c>
      <c r="O345" s="936"/>
      <c r="P345" s="936"/>
      <c r="Q345" s="914"/>
      <c r="R345" s="914">
        <v>20</v>
      </c>
    </row>
    <row r="346" spans="1:18">
      <c r="A346" s="918"/>
      <c r="B346" s="916"/>
      <c r="D346" s="914"/>
      <c r="E346" s="915" t="str">
        <f>F346&amp;G346</f>
        <v>T0.25阻燃醋酸阻燃醋酸膠布</v>
      </c>
      <c r="F346" s="915" t="s">
        <v>3777</v>
      </c>
      <c r="G346" s="915" t="s">
        <v>3775</v>
      </c>
      <c r="H346" s="914">
        <f t="shared" si="65"/>
        <v>4.0441176470588234</v>
      </c>
      <c r="I346" s="914">
        <f t="shared" si="66"/>
        <v>27.5</v>
      </c>
      <c r="J346" s="936"/>
      <c r="K346" s="936"/>
      <c r="L346" s="936"/>
      <c r="M346" s="936"/>
      <c r="N346" s="914">
        <v>27.5</v>
      </c>
      <c r="O346" s="936"/>
      <c r="P346" s="936"/>
      <c r="Q346" s="914"/>
      <c r="R346" s="914"/>
    </row>
    <row r="347" spans="1:18">
      <c r="A347" s="918"/>
      <c r="B347" s="916"/>
      <c r="D347" s="914"/>
      <c r="E347" s="915"/>
      <c r="F347" s="915"/>
      <c r="G347" s="927"/>
      <c r="H347" s="914">
        <f t="shared" si="65"/>
        <v>0</v>
      </c>
      <c r="I347" s="914">
        <f t="shared" si="66"/>
        <v>0</v>
      </c>
      <c r="J347" s="936"/>
      <c r="K347" s="936"/>
      <c r="L347" s="936"/>
      <c r="M347" s="936"/>
      <c r="N347" s="914"/>
      <c r="O347" s="936"/>
      <c r="P347" s="936"/>
      <c r="Q347" s="914"/>
      <c r="R347" s="914"/>
    </row>
    <row r="348" spans="1:18">
      <c r="A348" s="918"/>
      <c r="B348" s="916"/>
      <c r="D348" s="914"/>
      <c r="E348" s="915"/>
      <c r="F348" s="915"/>
      <c r="G348" s="927"/>
      <c r="H348" s="914"/>
      <c r="I348" s="914"/>
      <c r="J348" s="914"/>
      <c r="K348" s="936"/>
      <c r="L348" s="936"/>
      <c r="M348" s="936"/>
      <c r="N348" s="914"/>
      <c r="O348" s="936"/>
      <c r="P348" s="936"/>
      <c r="Q348" s="914"/>
      <c r="R348" s="914"/>
    </row>
    <row r="349" spans="1:18">
      <c r="A349" s="918"/>
      <c r="B349" s="916"/>
      <c r="D349" s="918"/>
      <c r="E349" s="916"/>
      <c r="F349" s="916"/>
      <c r="G349" s="927"/>
      <c r="H349" s="918"/>
      <c r="I349" s="918"/>
      <c r="J349" s="918"/>
      <c r="K349" s="943"/>
      <c r="L349" s="943"/>
      <c r="M349" s="943"/>
      <c r="N349" s="918"/>
      <c r="O349" s="943"/>
      <c r="P349" s="943"/>
      <c r="Q349" s="918"/>
      <c r="R349" s="918"/>
    </row>
    <row r="350" spans="1:18">
      <c r="A350" s="916"/>
      <c r="B350" s="916"/>
      <c r="C350" s="917"/>
      <c r="D350" s="918"/>
      <c r="E350" s="919"/>
      <c r="F350" s="916"/>
      <c r="G350" s="944" t="s">
        <v>1529</v>
      </c>
      <c r="H350" s="916">
        <v>6.8</v>
      </c>
      <c r="I350" s="918"/>
      <c r="J350" s="918"/>
      <c r="K350" s="919"/>
      <c r="L350" s="919"/>
      <c r="M350" s="919"/>
      <c r="N350" s="919"/>
      <c r="O350" s="919"/>
      <c r="P350" s="919"/>
      <c r="Q350" s="919"/>
    </row>
    <row r="351" spans="1:18" ht="54">
      <c r="A351" s="921" t="s">
        <v>1674</v>
      </c>
      <c r="B351" s="922" t="s">
        <v>1414</v>
      </c>
      <c r="C351" s="917"/>
      <c r="D351" s="921" t="s">
        <v>1499</v>
      </c>
      <c r="E351" s="921" t="s">
        <v>1500</v>
      </c>
      <c r="F351" s="922" t="s">
        <v>1414</v>
      </c>
      <c r="G351" s="922" t="s">
        <v>1673</v>
      </c>
      <c r="H351" s="924" t="s">
        <v>1505</v>
      </c>
      <c r="I351" s="925" t="s">
        <v>1532</v>
      </c>
      <c r="J351" s="925" t="s">
        <v>3398</v>
      </c>
      <c r="K351" s="925" t="s">
        <v>3399</v>
      </c>
      <c r="L351" s="925" t="s">
        <v>1501</v>
      </c>
      <c r="M351" s="925" t="s">
        <v>1502</v>
      </c>
      <c r="N351" s="925" t="s">
        <v>1503</v>
      </c>
      <c r="O351" s="925" t="s">
        <v>1504</v>
      </c>
      <c r="P351" s="925" t="s">
        <v>3321</v>
      </c>
      <c r="Q351" s="925" t="s">
        <v>1577</v>
      </c>
      <c r="R351" s="925" t="s">
        <v>3310</v>
      </c>
    </row>
    <row r="352" spans="1:18">
      <c r="A352" s="914">
        <v>1</v>
      </c>
      <c r="B352" s="915" t="str">
        <f>D352&amp;$A$351</f>
        <v>T0.1Absorber</v>
      </c>
      <c r="D352" s="914" t="s">
        <v>1511</v>
      </c>
      <c r="E352" s="915" t="str">
        <f>F352&amp;G352</f>
        <v>T0.1Absorber4010</v>
      </c>
      <c r="F352" s="915" t="str">
        <f>D352&amp;$A$351</f>
        <v>T0.1Absorber</v>
      </c>
      <c r="G352" s="935">
        <v>4010</v>
      </c>
      <c r="H352" s="915">
        <f>I352/$H$1</f>
        <v>71.17647058823529</v>
      </c>
      <c r="I352" s="914">
        <f t="shared" si="63"/>
        <v>484</v>
      </c>
      <c r="J352" s="936"/>
      <c r="K352" s="936"/>
      <c r="L352" s="936"/>
      <c r="M352" s="936"/>
      <c r="N352" s="936">
        <v>484</v>
      </c>
      <c r="O352" s="936"/>
      <c r="P352" s="936"/>
      <c r="Q352" s="936"/>
      <c r="R352" s="914"/>
    </row>
    <row r="353" spans="1:18">
      <c r="A353" s="914">
        <v>2</v>
      </c>
      <c r="B353" s="915" t="str">
        <f>D356&amp;$A$351</f>
        <v>T0.15Absorber</v>
      </c>
      <c r="D353" s="914"/>
      <c r="E353" s="915" t="str">
        <f t="shared" ref="E353:E382" si="67">F353&amp;G353</f>
        <v>T0.1AbsorberYJC75005</v>
      </c>
      <c r="F353" s="915" t="str">
        <f>D352&amp;$A$351</f>
        <v>T0.1Absorber</v>
      </c>
      <c r="G353" s="935" t="s">
        <v>1640</v>
      </c>
      <c r="H353" s="915">
        <f t="shared" ref="H353:H377" si="68">I353/$H$1</f>
        <v>72.794117647058826</v>
      </c>
      <c r="I353" s="914">
        <f t="shared" si="63"/>
        <v>495</v>
      </c>
      <c r="J353" s="936"/>
      <c r="K353" s="936"/>
      <c r="L353" s="936"/>
      <c r="M353" s="936"/>
      <c r="N353" s="936">
        <v>495</v>
      </c>
      <c r="O353" s="936"/>
      <c r="P353" s="936"/>
      <c r="Q353" s="936"/>
      <c r="R353" s="914"/>
    </row>
    <row r="354" spans="1:18">
      <c r="A354" s="914">
        <v>3</v>
      </c>
      <c r="B354" s="915" t="str">
        <f>D359&amp;$A$351</f>
        <v>T0.2Absorber</v>
      </c>
      <c r="D354" s="914"/>
      <c r="E354" s="915" t="str">
        <f t="shared" si="67"/>
        <v>T0.1AbsorberOther_Fill_ME_Remark</v>
      </c>
      <c r="F354" s="915" t="str">
        <f>D352&amp;$A$351</f>
        <v>T0.1Absorber</v>
      </c>
      <c r="G354" s="927" t="s">
        <v>1508</v>
      </c>
      <c r="H354" s="915"/>
      <c r="I354" s="914"/>
      <c r="J354" s="936"/>
      <c r="K354" s="936"/>
      <c r="L354" s="936"/>
      <c r="M354" s="936"/>
      <c r="N354" s="936"/>
      <c r="O354" s="936"/>
      <c r="P354" s="936"/>
      <c r="Q354" s="936"/>
      <c r="R354" s="914"/>
    </row>
    <row r="355" spans="1:18">
      <c r="A355" s="914">
        <v>4</v>
      </c>
      <c r="B355" s="915" t="str">
        <f>D363&amp;$A$351</f>
        <v>T0.25Absorber</v>
      </c>
      <c r="D355" s="914"/>
      <c r="E355" s="915" t="str">
        <f t="shared" si="67"/>
        <v/>
      </c>
      <c r="F355" s="915"/>
      <c r="G355" s="915"/>
      <c r="H355" s="915"/>
      <c r="I355" s="914"/>
      <c r="J355" s="914"/>
      <c r="K355" s="914"/>
      <c r="L355" s="914"/>
      <c r="M355" s="914"/>
      <c r="N355" s="914"/>
      <c r="O355" s="914"/>
      <c r="P355" s="914"/>
      <c r="Q355" s="914"/>
      <c r="R355" s="914"/>
    </row>
    <row r="356" spans="1:18">
      <c r="A356" s="914">
        <v>5</v>
      </c>
      <c r="B356" s="915" t="str">
        <f>D366&amp;$A$351</f>
        <v>T0.3Absorber</v>
      </c>
      <c r="C356" s="917"/>
      <c r="D356" s="914" t="s">
        <v>1583</v>
      </c>
      <c r="E356" s="915" t="str">
        <f t="shared" si="67"/>
        <v>T0.15AbsorberG566_10</v>
      </c>
      <c r="F356" s="915" t="str">
        <f>D356&amp;$A$351</f>
        <v>T0.15Absorber</v>
      </c>
      <c r="G356" s="945" t="s">
        <v>1641</v>
      </c>
      <c r="H356" s="915">
        <f t="shared" si="68"/>
        <v>72.794117647058826</v>
      </c>
      <c r="I356" s="914">
        <f t="shared" si="63"/>
        <v>495</v>
      </c>
      <c r="J356" s="940"/>
      <c r="K356" s="940"/>
      <c r="L356" s="940"/>
      <c r="M356" s="940"/>
      <c r="N356" s="940">
        <v>495</v>
      </c>
      <c r="O356" s="940"/>
      <c r="P356" s="940"/>
      <c r="Q356" s="940"/>
      <c r="R356" s="914"/>
    </row>
    <row r="357" spans="1:18">
      <c r="A357" s="914">
        <v>6</v>
      </c>
      <c r="B357" s="915" t="str">
        <f>D370&amp;$A$351</f>
        <v>T0.35Absorber</v>
      </c>
      <c r="D357" s="914"/>
      <c r="E357" s="915" t="str">
        <f t="shared" si="67"/>
        <v>T0.15AbsorberOther_Fill_ME_Remark</v>
      </c>
      <c r="F357" s="915" t="str">
        <f>D356&amp;$A$351</f>
        <v>T0.15Absorber</v>
      </c>
      <c r="G357" s="927" t="s">
        <v>1508</v>
      </c>
      <c r="H357" s="915"/>
      <c r="I357" s="914"/>
      <c r="J357" s="940"/>
      <c r="K357" s="940"/>
      <c r="L357" s="940"/>
      <c r="M357" s="940"/>
      <c r="N357" s="940"/>
      <c r="O357" s="940"/>
      <c r="P357" s="940"/>
      <c r="Q357" s="940"/>
      <c r="R357" s="914"/>
    </row>
    <row r="358" spans="1:18">
      <c r="A358" s="914">
        <v>7</v>
      </c>
      <c r="B358" s="915" t="str">
        <f>D374&amp;$A$351</f>
        <v>T0.55Absorber</v>
      </c>
      <c r="D358" s="914"/>
      <c r="E358" s="915" t="str">
        <f t="shared" si="67"/>
        <v/>
      </c>
      <c r="F358" s="915"/>
      <c r="G358" s="945"/>
      <c r="H358" s="915"/>
      <c r="I358" s="914"/>
      <c r="J358" s="940"/>
      <c r="K358" s="940"/>
      <c r="L358" s="940"/>
      <c r="M358" s="940"/>
      <c r="N358" s="940"/>
      <c r="O358" s="940"/>
      <c r="P358" s="940"/>
      <c r="Q358" s="940"/>
      <c r="R358" s="914"/>
    </row>
    <row r="359" spans="1:18">
      <c r="A359" s="914">
        <v>8</v>
      </c>
      <c r="B359" s="915" t="str">
        <f>D377&amp;$A$351</f>
        <v>T1.0Absorber</v>
      </c>
      <c r="D359" s="914" t="s">
        <v>1533</v>
      </c>
      <c r="E359" s="915" t="str">
        <f t="shared" si="67"/>
        <v>T0.2AbsorberG566_20</v>
      </c>
      <c r="F359" s="915" t="str">
        <f>D359&amp;$A$351</f>
        <v>T0.2Absorber</v>
      </c>
      <c r="G359" s="945" t="s">
        <v>1642</v>
      </c>
      <c r="H359" s="915">
        <f t="shared" si="68"/>
        <v>115.58823529411765</v>
      </c>
      <c r="I359" s="914">
        <f t="shared" si="63"/>
        <v>786</v>
      </c>
      <c r="J359" s="940"/>
      <c r="K359" s="940"/>
      <c r="L359" s="940"/>
      <c r="M359" s="940"/>
      <c r="N359" s="940">
        <v>786</v>
      </c>
      <c r="O359" s="940"/>
      <c r="P359" s="940"/>
      <c r="Q359" s="940"/>
      <c r="R359" s="914"/>
    </row>
    <row r="360" spans="1:18">
      <c r="A360" s="914">
        <v>9</v>
      </c>
      <c r="B360" s="915" t="str">
        <f>D380&amp;$A$351</f>
        <v>T2.5Absorber</v>
      </c>
      <c r="D360" s="914"/>
      <c r="E360" s="915" t="str">
        <f t="shared" si="67"/>
        <v>T0.2AbsorberYJC75015</v>
      </c>
      <c r="F360" s="915" t="str">
        <f>D359&amp;$A$351</f>
        <v>T0.2Absorber</v>
      </c>
      <c r="G360" s="945" t="s">
        <v>1643</v>
      </c>
      <c r="H360" s="915">
        <f t="shared" si="68"/>
        <v>65.441176470588232</v>
      </c>
      <c r="I360" s="914">
        <f t="shared" si="63"/>
        <v>445</v>
      </c>
      <c r="J360" s="940"/>
      <c r="K360" s="940"/>
      <c r="L360" s="940"/>
      <c r="M360" s="940"/>
      <c r="N360" s="940">
        <v>445</v>
      </c>
      <c r="O360" s="940"/>
      <c r="P360" s="940"/>
      <c r="Q360" s="940"/>
      <c r="R360" s="914"/>
    </row>
    <row r="361" spans="1:18">
      <c r="A361" s="914">
        <v>10</v>
      </c>
      <c r="B361" s="915" t="s">
        <v>1678</v>
      </c>
      <c r="C361" s="917"/>
      <c r="D361" s="914"/>
      <c r="E361" s="915" t="str">
        <f t="shared" si="67"/>
        <v>T0.2AbsorberOther_Fill_ME_Remark</v>
      </c>
      <c r="F361" s="915" t="str">
        <f>D359&amp;$A$351</f>
        <v>T0.2Absorber</v>
      </c>
      <c r="G361" s="927" t="s">
        <v>1510</v>
      </c>
      <c r="H361" s="915"/>
      <c r="I361" s="914"/>
      <c r="J361" s="940"/>
      <c r="K361" s="940"/>
      <c r="L361" s="940"/>
      <c r="M361" s="940"/>
      <c r="N361" s="940"/>
      <c r="O361" s="940"/>
      <c r="P361" s="940"/>
      <c r="Q361" s="940"/>
      <c r="R361" s="914"/>
    </row>
    <row r="362" spans="1:18">
      <c r="A362" s="917"/>
      <c r="B362" s="916"/>
      <c r="D362" s="914"/>
      <c r="E362" s="915" t="str">
        <f t="shared" si="67"/>
        <v/>
      </c>
      <c r="F362" s="915"/>
      <c r="G362" s="945"/>
      <c r="H362" s="915"/>
      <c r="I362" s="914"/>
      <c r="J362" s="940"/>
      <c r="K362" s="940"/>
      <c r="L362" s="940"/>
      <c r="M362" s="940"/>
      <c r="N362" s="940"/>
      <c r="O362" s="940"/>
      <c r="P362" s="940"/>
      <c r="Q362" s="940"/>
      <c r="R362" s="914"/>
    </row>
    <row r="363" spans="1:18">
      <c r="A363" s="917"/>
      <c r="B363" s="916"/>
      <c r="D363" s="914" t="s">
        <v>1520</v>
      </c>
      <c r="E363" s="915" t="str">
        <f t="shared" si="67"/>
        <v>T0.25AbsorberG566_25</v>
      </c>
      <c r="F363" s="915" t="str">
        <f>D363&amp;$A$351</f>
        <v>T0.25Absorber</v>
      </c>
      <c r="G363" s="945" t="s">
        <v>1644</v>
      </c>
      <c r="H363" s="915">
        <f t="shared" si="68"/>
        <v>84.117647058823536</v>
      </c>
      <c r="I363" s="914">
        <f t="shared" si="63"/>
        <v>572</v>
      </c>
      <c r="J363" s="940"/>
      <c r="K363" s="940"/>
      <c r="L363" s="940"/>
      <c r="M363" s="940"/>
      <c r="N363" s="940">
        <v>572</v>
      </c>
      <c r="O363" s="940"/>
      <c r="P363" s="940"/>
      <c r="Q363" s="940"/>
      <c r="R363" s="914"/>
    </row>
    <row r="364" spans="1:18">
      <c r="A364" s="917"/>
      <c r="B364" s="916"/>
      <c r="D364" s="914"/>
      <c r="E364" s="915" t="str">
        <f t="shared" si="67"/>
        <v>T0.25AbsorberOther_Fill_ME_Remark</v>
      </c>
      <c r="F364" s="915" t="str">
        <f>D363&amp;$A$351</f>
        <v>T0.25Absorber</v>
      </c>
      <c r="G364" s="927" t="s">
        <v>1508</v>
      </c>
      <c r="H364" s="915"/>
      <c r="I364" s="914"/>
      <c r="J364" s="940"/>
      <c r="K364" s="940"/>
      <c r="L364" s="940"/>
      <c r="M364" s="940"/>
      <c r="N364" s="940"/>
      <c r="O364" s="940"/>
      <c r="P364" s="940"/>
      <c r="Q364" s="940"/>
      <c r="R364" s="914"/>
    </row>
    <row r="365" spans="1:18">
      <c r="D365" s="914"/>
      <c r="E365" s="915" t="str">
        <f t="shared" si="67"/>
        <v/>
      </c>
      <c r="F365" s="915"/>
      <c r="G365" s="945"/>
      <c r="H365" s="915"/>
      <c r="I365" s="914"/>
      <c r="J365" s="940"/>
      <c r="K365" s="940"/>
      <c r="L365" s="940"/>
      <c r="M365" s="940"/>
      <c r="N365" s="940"/>
      <c r="O365" s="940"/>
      <c r="P365" s="940"/>
      <c r="Q365" s="940"/>
      <c r="R365" s="914"/>
    </row>
    <row r="366" spans="1:18">
      <c r="C366" s="917"/>
      <c r="D366" s="914" t="s">
        <v>1535</v>
      </c>
      <c r="E366" s="915" t="str">
        <f t="shared" si="67"/>
        <v>T0.3Absorber3M_AB5030</v>
      </c>
      <c r="F366" s="915" t="str">
        <f>D366&amp;$A$351</f>
        <v>T0.3Absorber</v>
      </c>
      <c r="G366" s="945" t="s">
        <v>1645</v>
      </c>
      <c r="H366" s="915">
        <f t="shared" si="68"/>
        <v>308.8235294117647</v>
      </c>
      <c r="I366" s="914">
        <f t="shared" si="63"/>
        <v>2100</v>
      </c>
      <c r="J366" s="940"/>
      <c r="K366" s="940"/>
      <c r="L366" s="940"/>
      <c r="M366" s="940"/>
      <c r="N366" s="940">
        <v>2100</v>
      </c>
      <c r="O366" s="940"/>
      <c r="P366" s="940"/>
      <c r="Q366" s="940"/>
      <c r="R366" s="914"/>
    </row>
    <row r="367" spans="1:18">
      <c r="D367" s="914"/>
      <c r="E367" s="915" t="str">
        <f t="shared" si="67"/>
        <v>T0.3AbsorberYJC75025</v>
      </c>
      <c r="F367" s="915" t="str">
        <f>D366&amp;$A$351</f>
        <v>T0.3Absorber</v>
      </c>
      <c r="G367" s="945" t="s">
        <v>1646</v>
      </c>
      <c r="H367" s="915">
        <f t="shared" si="68"/>
        <v>79.411764705882348</v>
      </c>
      <c r="I367" s="914">
        <f t="shared" si="63"/>
        <v>540</v>
      </c>
      <c r="J367" s="940"/>
      <c r="K367" s="940"/>
      <c r="L367" s="940"/>
      <c r="M367" s="940"/>
      <c r="N367" s="940">
        <v>540</v>
      </c>
      <c r="O367" s="940"/>
      <c r="P367" s="940"/>
      <c r="Q367" s="940"/>
      <c r="R367" s="914"/>
    </row>
    <row r="368" spans="1:18">
      <c r="D368" s="914"/>
      <c r="E368" s="915" t="str">
        <f t="shared" si="67"/>
        <v>T0.3AbsorberOther_Fill_ME_Remark</v>
      </c>
      <c r="F368" s="915" t="str">
        <f>D366&amp;$A$351</f>
        <v>T0.3Absorber</v>
      </c>
      <c r="G368" s="927" t="s">
        <v>1508</v>
      </c>
      <c r="H368" s="915"/>
      <c r="I368" s="914"/>
      <c r="J368" s="940"/>
      <c r="K368" s="940"/>
      <c r="L368" s="940"/>
      <c r="M368" s="940"/>
      <c r="N368" s="940"/>
      <c r="O368" s="940"/>
      <c r="P368" s="940"/>
      <c r="Q368" s="940"/>
      <c r="R368" s="914"/>
    </row>
    <row r="369" spans="1:18">
      <c r="A369" s="917"/>
      <c r="B369" s="916"/>
      <c r="C369" s="917"/>
      <c r="D369" s="914"/>
      <c r="E369" s="915" t="str">
        <f t="shared" si="67"/>
        <v/>
      </c>
      <c r="F369" s="915"/>
      <c r="G369" s="945"/>
      <c r="H369" s="915"/>
      <c r="I369" s="914"/>
      <c r="J369" s="940"/>
      <c r="K369" s="940"/>
      <c r="L369" s="940"/>
      <c r="M369" s="940"/>
      <c r="N369" s="940"/>
      <c r="O369" s="940"/>
      <c r="P369" s="940"/>
      <c r="Q369" s="940"/>
      <c r="R369" s="914"/>
    </row>
    <row r="370" spans="1:18">
      <c r="D370" s="914" t="s">
        <v>1647</v>
      </c>
      <c r="E370" s="915" t="str">
        <f t="shared" si="67"/>
        <v>T0.35AbsorberG566_30</v>
      </c>
      <c r="F370" s="915" t="str">
        <f>D370&amp;$A$351</f>
        <v>T0.35Absorber</v>
      </c>
      <c r="G370" s="945" t="s">
        <v>1648</v>
      </c>
      <c r="H370" s="915">
        <f t="shared" si="68"/>
        <v>88.235294117647058</v>
      </c>
      <c r="I370" s="914">
        <f t="shared" si="63"/>
        <v>600</v>
      </c>
      <c r="J370" s="940"/>
      <c r="K370" s="940"/>
      <c r="L370" s="940"/>
      <c r="M370" s="940"/>
      <c r="N370" s="940">
        <v>600</v>
      </c>
      <c r="O370" s="940"/>
      <c r="P370" s="940"/>
      <c r="Q370" s="940"/>
      <c r="R370" s="914"/>
    </row>
    <row r="371" spans="1:18">
      <c r="C371" s="917"/>
      <c r="D371" s="914"/>
      <c r="E371" s="915" t="str">
        <f t="shared" si="67"/>
        <v>T0.35Absorber4030</v>
      </c>
      <c r="F371" s="915" t="str">
        <f>D370&amp;$A$351</f>
        <v>T0.35Absorber</v>
      </c>
      <c r="G371" s="945">
        <v>4030</v>
      </c>
      <c r="H371" s="915">
        <f t="shared" si="68"/>
        <v>88.235294117647058</v>
      </c>
      <c r="I371" s="914">
        <f t="shared" si="63"/>
        <v>600</v>
      </c>
      <c r="J371" s="940"/>
      <c r="K371" s="940"/>
      <c r="L371" s="940"/>
      <c r="M371" s="940"/>
      <c r="N371" s="940">
        <v>600</v>
      </c>
      <c r="O371" s="940"/>
      <c r="P371" s="940"/>
      <c r="Q371" s="940"/>
      <c r="R371" s="914"/>
    </row>
    <row r="372" spans="1:18">
      <c r="C372" s="919"/>
      <c r="D372" s="914"/>
      <c r="E372" s="915" t="str">
        <f t="shared" si="67"/>
        <v>T0.35AbsorberOther_Fill_ME_Remark</v>
      </c>
      <c r="F372" s="915" t="str">
        <f>D370&amp;$A$351</f>
        <v>T0.35Absorber</v>
      </c>
      <c r="G372" s="927" t="s">
        <v>1508</v>
      </c>
      <c r="H372" s="915"/>
      <c r="I372" s="914"/>
      <c r="J372" s="940"/>
      <c r="K372" s="940"/>
      <c r="L372" s="940"/>
      <c r="M372" s="940"/>
      <c r="N372" s="940"/>
      <c r="O372" s="940"/>
      <c r="P372" s="940"/>
      <c r="Q372" s="940"/>
      <c r="R372" s="914"/>
    </row>
    <row r="373" spans="1:18">
      <c r="C373" s="916"/>
      <c r="D373" s="914"/>
      <c r="E373" s="915" t="str">
        <f t="shared" si="67"/>
        <v/>
      </c>
      <c r="F373" s="915"/>
      <c r="G373" s="945"/>
      <c r="H373" s="915"/>
      <c r="I373" s="914"/>
      <c r="J373" s="940"/>
      <c r="K373" s="940"/>
      <c r="L373" s="940"/>
      <c r="M373" s="940"/>
      <c r="N373" s="940"/>
      <c r="O373" s="940"/>
      <c r="P373" s="940"/>
      <c r="Q373" s="940"/>
      <c r="R373" s="914"/>
    </row>
    <row r="374" spans="1:18">
      <c r="A374" s="917"/>
      <c r="B374" s="916"/>
      <c r="C374" s="916"/>
      <c r="D374" s="914" t="s">
        <v>1649</v>
      </c>
      <c r="E374" s="915" t="str">
        <f t="shared" si="67"/>
        <v>T0.55AbsorberG566_50</v>
      </c>
      <c r="F374" s="915" t="str">
        <f>D374&amp;$A$351</f>
        <v>T0.55Absorber</v>
      </c>
      <c r="G374" s="945" t="s">
        <v>1650</v>
      </c>
      <c r="H374" s="915">
        <f t="shared" si="68"/>
        <v>123.52941176470588</v>
      </c>
      <c r="I374" s="914">
        <f t="shared" si="63"/>
        <v>840</v>
      </c>
      <c r="J374" s="940"/>
      <c r="K374" s="940"/>
      <c r="L374" s="940"/>
      <c r="M374" s="940"/>
      <c r="N374" s="940">
        <v>840</v>
      </c>
      <c r="O374" s="940"/>
      <c r="P374" s="940"/>
      <c r="Q374" s="940"/>
      <c r="R374" s="914"/>
    </row>
    <row r="375" spans="1:18">
      <c r="C375" s="916"/>
      <c r="D375" s="914"/>
      <c r="E375" s="915" t="str">
        <f t="shared" si="67"/>
        <v>T0.55AbsorberOther_Fill_ME_Remark</v>
      </c>
      <c r="F375" s="915" t="str">
        <f>D374&amp;$A$351</f>
        <v>T0.55Absorber</v>
      </c>
      <c r="G375" s="927" t="s">
        <v>1508</v>
      </c>
      <c r="H375" s="915"/>
      <c r="I375" s="914"/>
      <c r="J375" s="940"/>
      <c r="K375" s="940"/>
      <c r="L375" s="940"/>
      <c r="M375" s="940"/>
      <c r="N375" s="940"/>
      <c r="O375" s="940"/>
      <c r="P375" s="940"/>
      <c r="Q375" s="940"/>
      <c r="R375" s="914"/>
    </row>
    <row r="376" spans="1:18">
      <c r="C376" s="916"/>
      <c r="D376" s="914"/>
      <c r="E376" s="915" t="str">
        <f t="shared" si="67"/>
        <v/>
      </c>
      <c r="F376" s="915"/>
      <c r="G376" s="945"/>
      <c r="H376" s="915"/>
      <c r="I376" s="914"/>
      <c r="J376" s="940"/>
      <c r="K376" s="940"/>
      <c r="L376" s="940"/>
      <c r="M376" s="940"/>
      <c r="N376" s="940"/>
      <c r="O376" s="940"/>
      <c r="P376" s="940"/>
      <c r="Q376" s="940"/>
      <c r="R376" s="914"/>
    </row>
    <row r="377" spans="1:18">
      <c r="C377" s="916"/>
      <c r="D377" s="914" t="s">
        <v>1528</v>
      </c>
      <c r="E377" s="915" t="str">
        <f t="shared" si="67"/>
        <v>T1.0AbsorberYJC75100</v>
      </c>
      <c r="F377" s="915" t="str">
        <f>D377&amp;$A$351</f>
        <v>T1.0Absorber</v>
      </c>
      <c r="G377" s="945" t="s">
        <v>1651</v>
      </c>
      <c r="H377" s="915">
        <f t="shared" si="68"/>
        <v>145.58823529411765</v>
      </c>
      <c r="I377" s="914">
        <f t="shared" si="63"/>
        <v>990</v>
      </c>
      <c r="J377" s="940"/>
      <c r="K377" s="940"/>
      <c r="L377" s="940"/>
      <c r="M377" s="940"/>
      <c r="N377" s="940">
        <v>990</v>
      </c>
      <c r="O377" s="940"/>
      <c r="P377" s="940"/>
      <c r="Q377" s="940"/>
      <c r="R377" s="914"/>
    </row>
    <row r="378" spans="1:18">
      <c r="C378" s="916"/>
      <c r="D378" s="914"/>
      <c r="E378" s="915" t="str">
        <f t="shared" si="67"/>
        <v>T1.0AbsorberOther_Fill_ME_Remark</v>
      </c>
      <c r="F378" s="915" t="str">
        <f>D377&amp;$A$351</f>
        <v>T1.0Absorber</v>
      </c>
      <c r="G378" s="927" t="s">
        <v>1508</v>
      </c>
      <c r="H378" s="915"/>
      <c r="I378" s="914"/>
      <c r="J378" s="940"/>
      <c r="K378" s="940"/>
      <c r="L378" s="940"/>
      <c r="M378" s="940"/>
      <c r="N378" s="940"/>
      <c r="O378" s="940"/>
      <c r="P378" s="940"/>
      <c r="Q378" s="940"/>
      <c r="R378" s="914"/>
    </row>
    <row r="379" spans="1:18">
      <c r="A379" s="917"/>
      <c r="B379" s="916"/>
      <c r="C379" s="916"/>
      <c r="D379" s="914"/>
      <c r="E379" s="915" t="str">
        <f t="shared" si="67"/>
        <v/>
      </c>
      <c r="F379" s="915"/>
      <c r="G379" s="945"/>
      <c r="H379" s="915"/>
      <c r="I379" s="914"/>
      <c r="J379" s="940"/>
      <c r="K379" s="940"/>
      <c r="L379" s="940"/>
      <c r="M379" s="940"/>
      <c r="N379" s="940"/>
      <c r="O379" s="940"/>
      <c r="P379" s="940"/>
      <c r="Q379" s="940"/>
      <c r="R379" s="914"/>
    </row>
    <row r="380" spans="1:18">
      <c r="C380" s="916"/>
      <c r="D380" s="914" t="s">
        <v>1541</v>
      </c>
      <c r="E380" s="915" t="str">
        <f t="shared" si="67"/>
        <v>T2.5AbsorberYJC75200</v>
      </c>
      <c r="F380" s="915" t="str">
        <f>D380&amp;$A$351</f>
        <v>T2.5Absorber</v>
      </c>
      <c r="G380" s="945" t="s">
        <v>1652</v>
      </c>
      <c r="H380" s="915">
        <f t="shared" ref="H380" si="69">I380/$H$1</f>
        <v>250.73529411764707</v>
      </c>
      <c r="I380" s="914">
        <f t="shared" si="63"/>
        <v>1705</v>
      </c>
      <c r="J380" s="940"/>
      <c r="K380" s="940"/>
      <c r="L380" s="940"/>
      <c r="M380" s="940"/>
      <c r="N380" s="940">
        <v>1705</v>
      </c>
      <c r="O380" s="940"/>
      <c r="P380" s="940"/>
      <c r="Q380" s="940"/>
      <c r="R380" s="914"/>
    </row>
    <row r="381" spans="1:18">
      <c r="C381" s="916"/>
      <c r="D381" s="914"/>
      <c r="E381" s="915" t="str">
        <f t="shared" si="67"/>
        <v>T2.5AbsorberOther_Fill_ME_Remark</v>
      </c>
      <c r="F381" s="915" t="str">
        <f>D380&amp;$A$351</f>
        <v>T2.5Absorber</v>
      </c>
      <c r="G381" s="927" t="s">
        <v>1508</v>
      </c>
      <c r="H381" s="915"/>
      <c r="I381" s="914"/>
      <c r="J381" s="940"/>
      <c r="K381" s="940"/>
      <c r="L381" s="940"/>
      <c r="M381" s="940"/>
      <c r="N381" s="940"/>
      <c r="O381" s="940"/>
      <c r="P381" s="940"/>
      <c r="Q381" s="940"/>
      <c r="R381" s="914"/>
    </row>
    <row r="382" spans="1:18">
      <c r="A382" s="917"/>
      <c r="B382" s="916"/>
      <c r="C382" s="916"/>
      <c r="D382" s="914"/>
      <c r="E382" s="915" t="str">
        <f t="shared" si="67"/>
        <v/>
      </c>
      <c r="F382" s="915"/>
      <c r="G382" s="945"/>
      <c r="H382" s="915"/>
      <c r="I382" s="914"/>
      <c r="J382" s="940"/>
      <c r="K382" s="940"/>
      <c r="L382" s="940"/>
      <c r="M382" s="940"/>
      <c r="N382" s="940"/>
      <c r="O382" s="940"/>
      <c r="P382" s="940"/>
      <c r="Q382" s="940"/>
      <c r="R382" s="914"/>
    </row>
    <row r="383" spans="1:18">
      <c r="C383" s="916"/>
      <c r="I383" s="918"/>
    </row>
    <row r="384" spans="1:18">
      <c r="A384" s="916"/>
      <c r="B384" s="916"/>
      <c r="C384" s="916"/>
      <c r="D384" s="918"/>
      <c r="E384" s="919"/>
      <c r="F384" s="916"/>
      <c r="G384" s="923" t="s">
        <v>1529</v>
      </c>
      <c r="H384" s="918">
        <v>6.8</v>
      </c>
      <c r="I384" s="918"/>
      <c r="J384" s="918"/>
      <c r="L384" s="919"/>
      <c r="M384" s="919"/>
    </row>
    <row r="385" spans="1:18" ht="54">
      <c r="A385" s="921" t="s">
        <v>3333</v>
      </c>
      <c r="B385" s="922" t="s">
        <v>1414</v>
      </c>
      <c r="C385" s="917"/>
      <c r="D385" s="921" t="s">
        <v>1499</v>
      </c>
      <c r="E385" s="921" t="s">
        <v>1500</v>
      </c>
      <c r="F385" s="922" t="s">
        <v>3333</v>
      </c>
      <c r="G385" s="923" t="s">
        <v>1877</v>
      </c>
      <c r="H385" s="925" t="s">
        <v>1505</v>
      </c>
      <c r="I385" s="925" t="s">
        <v>1532</v>
      </c>
      <c r="J385" s="925" t="s">
        <v>3398</v>
      </c>
      <c r="K385" s="925" t="s">
        <v>3399</v>
      </c>
      <c r="L385" s="925" t="s">
        <v>1501</v>
      </c>
      <c r="M385" s="925" t="s">
        <v>1502</v>
      </c>
      <c r="N385" s="925" t="s">
        <v>1503</v>
      </c>
      <c r="O385" s="925" t="s">
        <v>1504</v>
      </c>
      <c r="P385" s="925" t="s">
        <v>3321</v>
      </c>
      <c r="Q385" s="925" t="s">
        <v>1577</v>
      </c>
      <c r="R385" s="925" t="s">
        <v>3310</v>
      </c>
    </row>
    <row r="386" spans="1:18">
      <c r="A386" s="914">
        <v>1</v>
      </c>
      <c r="B386" s="927" t="str">
        <f>F386&amp;G386</f>
        <v>Non_UL導電布灰T0.085</v>
      </c>
      <c r="C386" s="917"/>
      <c r="D386" s="914" t="s">
        <v>1859</v>
      </c>
      <c r="E386" s="915" t="str">
        <f t="shared" ref="E386" si="70">F386&amp;G386</f>
        <v>Non_UL導電布灰T0.085</v>
      </c>
      <c r="F386" s="927" t="s">
        <v>1857</v>
      </c>
      <c r="G386" s="915" t="s">
        <v>1860</v>
      </c>
      <c r="H386" s="1243">
        <f>MIN(J386:V386)</f>
        <v>26</v>
      </c>
      <c r="I386" s="1243">
        <f>H386*$H$384</f>
        <v>176.79999999999998</v>
      </c>
      <c r="J386" s="1244">
        <f>26</f>
        <v>26</v>
      </c>
      <c r="K386" s="1243"/>
      <c r="L386" s="1244"/>
      <c r="M386" s="1245"/>
      <c r="N386" s="1243"/>
      <c r="O386" s="1243"/>
      <c r="P386" s="1243"/>
      <c r="Q386" s="1243"/>
      <c r="R386" s="1243"/>
    </row>
    <row r="387" spans="1:18">
      <c r="A387" s="914">
        <v>2</v>
      </c>
      <c r="B387" s="927" t="str">
        <f t="shared" ref="B387:B391" si="71">F387&amp;G387</f>
        <v>UL導電布灰T0.13</v>
      </c>
      <c r="C387" s="917"/>
      <c r="D387" s="914" t="s">
        <v>1861</v>
      </c>
      <c r="E387" s="915" t="str">
        <f>F387&amp;G387</f>
        <v>UL導電布灰T0.13</v>
      </c>
      <c r="F387" s="927" t="s">
        <v>1855</v>
      </c>
      <c r="G387" s="915" t="s">
        <v>1875</v>
      </c>
      <c r="H387" s="1243">
        <f t="shared" ref="H387:H390" si="72">MIN(J387:V387)</f>
        <v>17</v>
      </c>
      <c r="I387" s="1243">
        <f>H387*$H$384</f>
        <v>115.6</v>
      </c>
      <c r="J387" s="1244">
        <f>17</f>
        <v>17</v>
      </c>
      <c r="K387" s="1243"/>
      <c r="L387" s="1244"/>
      <c r="M387" s="1244"/>
      <c r="N387" s="1243"/>
      <c r="O387" s="1243"/>
      <c r="P387" s="1243"/>
      <c r="Q387" s="1243"/>
      <c r="R387" s="1243"/>
    </row>
    <row r="388" spans="1:18">
      <c r="A388" s="914">
        <v>3</v>
      </c>
      <c r="B388" s="927" t="str">
        <f t="shared" si="71"/>
        <v>Non_UL導電布灰T0.13</v>
      </c>
      <c r="C388" s="917"/>
      <c r="D388" s="914"/>
      <c r="E388" s="915" t="str">
        <f t="shared" ref="E388:E391" si="73">F388&amp;G388</f>
        <v>Non_UL導電布灰T0.13</v>
      </c>
      <c r="F388" s="927" t="s">
        <v>1857</v>
      </c>
      <c r="G388" s="915" t="s">
        <v>1875</v>
      </c>
      <c r="H388" s="1243">
        <f t="shared" si="72"/>
        <v>6.7441176470588236</v>
      </c>
      <c r="I388" s="1243">
        <f>H388*$H$384</f>
        <v>45.86</v>
      </c>
      <c r="J388" s="1244">
        <f>11</f>
        <v>11</v>
      </c>
      <c r="K388" s="1243"/>
      <c r="L388" s="1244">
        <f>45.86/$H$384</f>
        <v>6.7441176470588236</v>
      </c>
      <c r="M388" s="1244"/>
      <c r="N388" s="1243"/>
      <c r="O388" s="1243"/>
      <c r="P388" s="1243"/>
      <c r="Q388" s="1243"/>
      <c r="R388" s="1243"/>
    </row>
    <row r="389" spans="1:18">
      <c r="A389" s="914">
        <v>4</v>
      </c>
      <c r="B389" s="927" t="str">
        <f t="shared" si="71"/>
        <v>UL導電布黑T0.13</v>
      </c>
      <c r="C389" s="917"/>
      <c r="D389" s="914"/>
      <c r="E389" s="915" t="str">
        <f t="shared" si="73"/>
        <v>UL導電布黑T0.13</v>
      </c>
      <c r="F389" s="935" t="s">
        <v>1856</v>
      </c>
      <c r="G389" s="915" t="s">
        <v>1875</v>
      </c>
      <c r="H389" s="1243">
        <f t="shared" si="72"/>
        <v>19.5</v>
      </c>
      <c r="I389" s="1243">
        <f>H389*$H$384</f>
        <v>132.6</v>
      </c>
      <c r="J389" s="1244">
        <f>19.5</f>
        <v>19.5</v>
      </c>
      <c r="K389" s="1243"/>
      <c r="L389" s="1244"/>
      <c r="M389" s="1244"/>
      <c r="N389" s="1243"/>
      <c r="O389" s="1243"/>
      <c r="P389" s="1243"/>
      <c r="Q389" s="1243"/>
      <c r="R389" s="1243"/>
    </row>
    <row r="390" spans="1:18">
      <c r="A390" s="914">
        <v>5</v>
      </c>
      <c r="B390" s="927" t="str">
        <f t="shared" si="71"/>
        <v>Non_UL導電布黑T0.13</v>
      </c>
      <c r="C390" s="917"/>
      <c r="D390" s="914"/>
      <c r="E390" s="915" t="str">
        <f t="shared" si="73"/>
        <v>Non_UL導電布黑T0.13</v>
      </c>
      <c r="F390" s="935" t="s">
        <v>1858</v>
      </c>
      <c r="G390" s="915" t="s">
        <v>1875</v>
      </c>
      <c r="H390" s="1243">
        <f t="shared" si="72"/>
        <v>8.8176470588235301</v>
      </c>
      <c r="I390" s="1243">
        <f>H390*$H$384</f>
        <v>59.96</v>
      </c>
      <c r="J390" s="1244">
        <f>15</f>
        <v>15</v>
      </c>
      <c r="K390" s="1243"/>
      <c r="L390" s="1244">
        <f>59.96/$H$384</f>
        <v>8.8176470588235301</v>
      </c>
      <c r="M390" s="1244"/>
      <c r="N390" s="1243"/>
      <c r="O390" s="1243"/>
      <c r="P390" s="1243"/>
      <c r="Q390" s="1243"/>
      <c r="R390" s="1243"/>
    </row>
    <row r="391" spans="1:18">
      <c r="A391" s="914">
        <v>6</v>
      </c>
      <c r="B391" s="927" t="str">
        <f t="shared" si="71"/>
        <v>Other_Fill_ME_Remark</v>
      </c>
      <c r="C391" s="917"/>
      <c r="D391" s="914"/>
      <c r="E391" s="915" t="str">
        <f t="shared" si="73"/>
        <v>Other_Fill_ME_Remark</v>
      </c>
      <c r="F391" s="927" t="s">
        <v>1508</v>
      </c>
      <c r="G391" s="927"/>
      <c r="H391" s="1243"/>
      <c r="I391" s="1243"/>
      <c r="J391" s="1244"/>
      <c r="K391" s="1243"/>
      <c r="L391" s="1244"/>
      <c r="M391" s="1244"/>
      <c r="N391" s="1243"/>
      <c r="O391" s="1243"/>
      <c r="P391" s="1243"/>
      <c r="Q391" s="1243"/>
      <c r="R391" s="1243"/>
    </row>
    <row r="392" spans="1:18">
      <c r="A392" s="918"/>
      <c r="B392" s="916"/>
      <c r="D392" s="914"/>
      <c r="E392" s="915" t="str">
        <f t="shared" ref="E392:E403" si="74">F392&amp;G392</f>
        <v/>
      </c>
      <c r="F392" s="915"/>
      <c r="G392" s="935"/>
      <c r="H392" s="1243"/>
      <c r="I392" s="1243"/>
      <c r="J392" s="1244"/>
      <c r="K392" s="1243"/>
      <c r="L392" s="1244"/>
      <c r="M392" s="1244"/>
      <c r="N392" s="1243"/>
      <c r="O392" s="1243"/>
      <c r="P392" s="1243"/>
      <c r="Q392" s="1243"/>
      <c r="R392" s="1243"/>
    </row>
    <row r="393" spans="1:18">
      <c r="A393" s="918"/>
      <c r="B393" s="916"/>
      <c r="C393" s="917"/>
      <c r="D393" s="914"/>
      <c r="E393" s="915" t="str">
        <f t="shared" si="74"/>
        <v/>
      </c>
      <c r="F393" s="915"/>
      <c r="G393" s="927"/>
      <c r="H393" s="1243"/>
      <c r="I393" s="1243"/>
      <c r="J393" s="1244"/>
      <c r="K393" s="1243"/>
      <c r="L393" s="1244"/>
      <c r="M393" s="1244"/>
      <c r="N393" s="1243"/>
      <c r="O393" s="1243"/>
      <c r="P393" s="1243"/>
      <c r="Q393" s="1243"/>
      <c r="R393" s="1243"/>
    </row>
    <row r="394" spans="1:18">
      <c r="A394" s="918"/>
      <c r="B394" s="916"/>
      <c r="C394" s="917"/>
      <c r="D394" s="914"/>
      <c r="E394" s="915" t="str">
        <f t="shared" si="74"/>
        <v/>
      </c>
      <c r="F394" s="915"/>
      <c r="G394" s="927"/>
      <c r="H394" s="1243"/>
      <c r="I394" s="1243"/>
      <c r="J394" s="1246"/>
      <c r="K394" s="1243"/>
      <c r="L394" s="1244"/>
      <c r="M394" s="1244"/>
      <c r="N394" s="1243"/>
      <c r="O394" s="1243"/>
      <c r="P394" s="1243"/>
      <c r="Q394" s="1243"/>
      <c r="R394" s="1243"/>
    </row>
    <row r="395" spans="1:18">
      <c r="A395" s="918"/>
      <c r="B395" s="916"/>
      <c r="C395" s="917"/>
      <c r="D395" s="914"/>
      <c r="E395" s="915" t="str">
        <f t="shared" si="74"/>
        <v/>
      </c>
      <c r="F395" s="915"/>
      <c r="G395" s="927"/>
      <c r="H395" s="1243"/>
      <c r="I395" s="1243"/>
      <c r="J395" s="1244"/>
      <c r="K395" s="1243"/>
      <c r="L395" s="1244"/>
      <c r="M395" s="1244"/>
      <c r="N395" s="1243"/>
      <c r="O395" s="1243"/>
      <c r="P395" s="1243"/>
      <c r="Q395" s="1243"/>
      <c r="R395" s="1243"/>
    </row>
    <row r="396" spans="1:18">
      <c r="A396" s="918"/>
      <c r="B396" s="916"/>
      <c r="C396" s="917"/>
      <c r="D396" s="914"/>
      <c r="E396" s="915" t="str">
        <f t="shared" si="74"/>
        <v/>
      </c>
      <c r="F396" s="915"/>
      <c r="G396" s="927"/>
      <c r="H396" s="1243"/>
      <c r="I396" s="1243"/>
      <c r="J396" s="1244"/>
      <c r="K396" s="1243"/>
      <c r="L396" s="1244"/>
      <c r="M396" s="1244"/>
      <c r="N396" s="1243"/>
      <c r="O396" s="1243"/>
      <c r="P396" s="1243"/>
      <c r="Q396" s="1243"/>
      <c r="R396" s="1243"/>
    </row>
    <row r="397" spans="1:18">
      <c r="A397" s="918"/>
      <c r="B397" s="916"/>
      <c r="C397" s="917"/>
      <c r="D397" s="914"/>
      <c r="E397" s="915" t="str">
        <f t="shared" si="74"/>
        <v/>
      </c>
      <c r="F397" s="915"/>
      <c r="G397" s="935"/>
      <c r="H397" s="1243"/>
      <c r="I397" s="1243"/>
      <c r="J397" s="1244"/>
      <c r="K397" s="1243"/>
      <c r="L397" s="1244"/>
      <c r="M397" s="1244"/>
      <c r="N397" s="1243"/>
      <c r="O397" s="1243"/>
      <c r="P397" s="1243"/>
      <c r="Q397" s="1243"/>
      <c r="R397" s="1243"/>
    </row>
    <row r="398" spans="1:18">
      <c r="A398" s="918"/>
      <c r="B398" s="916"/>
      <c r="C398" s="917"/>
      <c r="D398" s="914"/>
      <c r="E398" s="915" t="str">
        <f t="shared" si="74"/>
        <v/>
      </c>
      <c r="F398" s="915"/>
      <c r="G398" s="935"/>
      <c r="H398" s="1243"/>
      <c r="I398" s="1243"/>
      <c r="J398" s="1244"/>
      <c r="K398" s="1243"/>
      <c r="L398" s="1244"/>
      <c r="M398" s="1244"/>
      <c r="N398" s="1243"/>
      <c r="O398" s="1243"/>
      <c r="P398" s="1243"/>
      <c r="Q398" s="1243"/>
      <c r="R398" s="1243"/>
    </row>
    <row r="399" spans="1:18">
      <c r="A399" s="918"/>
      <c r="B399" s="916"/>
      <c r="C399" s="917"/>
      <c r="D399" s="914"/>
      <c r="E399" s="915" t="str">
        <f t="shared" si="74"/>
        <v/>
      </c>
      <c r="F399" s="915"/>
      <c r="G399" s="927"/>
      <c r="H399" s="1243"/>
      <c r="I399" s="1243"/>
      <c r="J399" s="1244"/>
      <c r="K399" s="1243"/>
      <c r="L399" s="1244"/>
      <c r="M399" s="1244"/>
      <c r="N399" s="1243"/>
      <c r="O399" s="1243"/>
      <c r="P399" s="1243"/>
      <c r="Q399" s="1243"/>
      <c r="R399" s="1243"/>
    </row>
    <row r="400" spans="1:18">
      <c r="A400" s="918"/>
      <c r="B400" s="916"/>
      <c r="C400" s="917"/>
      <c r="D400" s="914"/>
      <c r="E400" s="915" t="str">
        <f t="shared" si="74"/>
        <v/>
      </c>
      <c r="F400" s="915"/>
      <c r="G400" s="927"/>
      <c r="H400" s="1243"/>
      <c r="I400" s="1243"/>
      <c r="J400" s="1246"/>
      <c r="K400" s="1243"/>
      <c r="L400" s="1244"/>
      <c r="M400" s="1244"/>
      <c r="N400" s="1243"/>
      <c r="O400" s="1243"/>
      <c r="P400" s="1243"/>
      <c r="Q400" s="1243"/>
      <c r="R400" s="1243"/>
    </row>
    <row r="401" spans="1:18">
      <c r="A401" s="918"/>
      <c r="B401" s="916"/>
      <c r="C401" s="917"/>
      <c r="D401" s="914"/>
      <c r="E401" s="915" t="str">
        <f t="shared" si="74"/>
        <v/>
      </c>
      <c r="F401" s="915"/>
      <c r="G401" s="927"/>
      <c r="H401" s="1243"/>
      <c r="I401" s="1243"/>
      <c r="J401" s="1246"/>
      <c r="K401" s="1243"/>
      <c r="L401" s="1244"/>
      <c r="M401" s="1244"/>
      <c r="N401" s="1243"/>
      <c r="O401" s="1243"/>
      <c r="P401" s="1243"/>
      <c r="Q401" s="1243"/>
      <c r="R401" s="1243"/>
    </row>
    <row r="402" spans="1:18">
      <c r="A402" s="918"/>
      <c r="B402" s="916"/>
      <c r="C402" s="917"/>
      <c r="D402" s="914"/>
      <c r="E402" s="915" t="str">
        <f t="shared" si="74"/>
        <v/>
      </c>
      <c r="F402" s="915"/>
      <c r="G402" s="927"/>
      <c r="H402" s="1243"/>
      <c r="I402" s="1243"/>
      <c r="J402" s="1246"/>
      <c r="K402" s="1243"/>
      <c r="L402" s="1244"/>
      <c r="M402" s="1244"/>
      <c r="N402" s="1243"/>
      <c r="O402" s="1243"/>
      <c r="P402" s="1243"/>
      <c r="Q402" s="1243"/>
      <c r="R402" s="1243"/>
    </row>
    <row r="403" spans="1:18">
      <c r="A403" s="918"/>
      <c r="B403" s="916"/>
      <c r="C403" s="917"/>
      <c r="D403" s="914"/>
      <c r="E403" s="915" t="str">
        <f t="shared" si="74"/>
        <v/>
      </c>
      <c r="F403" s="915"/>
      <c r="G403" s="927"/>
      <c r="H403" s="1243"/>
      <c r="I403" s="1243"/>
      <c r="J403" s="1246"/>
      <c r="K403" s="1243"/>
      <c r="L403" s="1244"/>
      <c r="M403" s="1244"/>
      <c r="N403" s="1243"/>
      <c r="O403" s="1243"/>
      <c r="P403" s="1243"/>
      <c r="Q403" s="1243"/>
      <c r="R403" s="1243"/>
    </row>
    <row r="404" spans="1:18">
      <c r="C404" s="917"/>
      <c r="I404" s="918"/>
    </row>
    <row r="405" spans="1:18">
      <c r="A405" s="916"/>
      <c r="B405" s="916"/>
      <c r="C405" s="917"/>
      <c r="D405" s="918"/>
      <c r="E405" s="919"/>
      <c r="F405" s="916"/>
      <c r="G405" s="923" t="s">
        <v>1529</v>
      </c>
      <c r="H405" s="918">
        <v>6.8</v>
      </c>
      <c r="I405" s="918"/>
      <c r="J405" s="918"/>
      <c r="L405" s="919"/>
      <c r="M405" s="919"/>
    </row>
    <row r="406" spans="1:18" ht="54">
      <c r="A406" s="921" t="s">
        <v>1653</v>
      </c>
      <c r="B406" s="922" t="s">
        <v>1414</v>
      </c>
      <c r="C406" s="919"/>
      <c r="D406" s="921" t="s">
        <v>1499</v>
      </c>
      <c r="E406" s="921" t="s">
        <v>1500</v>
      </c>
      <c r="F406" s="922" t="s">
        <v>1653</v>
      </c>
      <c r="G406" s="923" t="s">
        <v>1876</v>
      </c>
      <c r="H406" s="925" t="s">
        <v>1505</v>
      </c>
      <c r="I406" s="925" t="s">
        <v>1532</v>
      </c>
      <c r="J406" s="925" t="s">
        <v>3398</v>
      </c>
      <c r="K406" s="925" t="s">
        <v>3399</v>
      </c>
      <c r="L406" s="925" t="s">
        <v>1501</v>
      </c>
      <c r="M406" s="925" t="s">
        <v>1502</v>
      </c>
      <c r="N406" s="925" t="s">
        <v>1503</v>
      </c>
      <c r="O406" s="925" t="s">
        <v>1504</v>
      </c>
      <c r="P406" s="925" t="s">
        <v>3321</v>
      </c>
      <c r="Q406" s="925" t="s">
        <v>1577</v>
      </c>
      <c r="R406" s="925" t="s">
        <v>3310</v>
      </c>
    </row>
    <row r="407" spans="1:18">
      <c r="A407" s="914">
        <v>1</v>
      </c>
      <c r="B407" s="935" t="s">
        <v>1864</v>
      </c>
      <c r="C407" s="919"/>
      <c r="D407" s="914">
        <v>1</v>
      </c>
      <c r="E407" s="915" t="str">
        <f t="shared" ref="E407:E412" si="75">F407&amp;G407</f>
        <v>ULGasket灰0</v>
      </c>
      <c r="F407" s="935" t="s">
        <v>1864</v>
      </c>
      <c r="G407" s="935">
        <v>0</v>
      </c>
      <c r="H407" s="1243">
        <f>MIN(J407:V407)</f>
        <v>22</v>
      </c>
      <c r="I407" s="1243">
        <f>H407*$H$405</f>
        <v>149.6</v>
      </c>
      <c r="J407" s="1244">
        <f>22</f>
        <v>22</v>
      </c>
      <c r="K407" s="1243"/>
      <c r="L407" s="1244"/>
      <c r="M407" s="1245"/>
      <c r="N407" s="1243"/>
      <c r="O407" s="1243"/>
      <c r="P407" s="1243"/>
      <c r="Q407" s="1243"/>
      <c r="R407" s="1243"/>
    </row>
    <row r="408" spans="1:18">
      <c r="A408" s="914">
        <v>2</v>
      </c>
      <c r="B408" s="935" t="s">
        <v>1870</v>
      </c>
      <c r="C408" s="916"/>
      <c r="D408" s="914">
        <v>2</v>
      </c>
      <c r="E408" s="915" t="str">
        <f t="shared" si="75"/>
        <v>Non_ULGasket灰0</v>
      </c>
      <c r="F408" s="935" t="s">
        <v>1870</v>
      </c>
      <c r="G408" s="935">
        <v>0</v>
      </c>
      <c r="H408" s="1243">
        <f t="shared" ref="H408:H415" si="76">MIN(J408:V408)</f>
        <v>18</v>
      </c>
      <c r="I408" s="1243">
        <f t="shared" ref="I408:I416" si="77">H408*$H$405</f>
        <v>122.39999999999999</v>
      </c>
      <c r="J408" s="1244">
        <f>18</f>
        <v>18</v>
      </c>
      <c r="K408" s="1243"/>
      <c r="L408" s="1244"/>
      <c r="M408" s="1245"/>
      <c r="N408" s="1243"/>
      <c r="O408" s="1243"/>
      <c r="P408" s="1243"/>
      <c r="Q408" s="1243"/>
      <c r="R408" s="1243"/>
    </row>
    <row r="409" spans="1:18">
      <c r="A409" s="914">
        <v>3</v>
      </c>
      <c r="B409" s="935" t="s">
        <v>1865</v>
      </c>
      <c r="C409" s="917"/>
      <c r="D409" s="914">
        <v>3</v>
      </c>
      <c r="E409" s="915" t="str">
        <f t="shared" si="75"/>
        <v>ULGasket黑0</v>
      </c>
      <c r="F409" s="935" t="s">
        <v>1865</v>
      </c>
      <c r="G409" s="935">
        <v>0</v>
      </c>
      <c r="H409" s="1243">
        <f t="shared" si="76"/>
        <v>25</v>
      </c>
      <c r="I409" s="1243">
        <f t="shared" si="77"/>
        <v>170</v>
      </c>
      <c r="J409" s="1244">
        <f>25</f>
        <v>25</v>
      </c>
      <c r="K409" s="1243"/>
      <c r="L409" s="1244"/>
      <c r="M409" s="1245"/>
      <c r="N409" s="1243"/>
      <c r="O409" s="1243"/>
      <c r="P409" s="1243"/>
      <c r="Q409" s="1243"/>
      <c r="R409" s="1243"/>
    </row>
    <row r="410" spans="1:18">
      <c r="A410" s="914">
        <v>4</v>
      </c>
      <c r="B410" s="935" t="s">
        <v>1866</v>
      </c>
      <c r="C410" s="917"/>
      <c r="D410" s="914">
        <v>4</v>
      </c>
      <c r="E410" s="915" t="str">
        <f t="shared" si="75"/>
        <v>Non_ULGasket黑0</v>
      </c>
      <c r="F410" s="935" t="s">
        <v>1866</v>
      </c>
      <c r="G410" s="935">
        <v>0</v>
      </c>
      <c r="H410" s="1243">
        <f t="shared" si="76"/>
        <v>21</v>
      </c>
      <c r="I410" s="1243">
        <f t="shared" si="77"/>
        <v>142.79999999999998</v>
      </c>
      <c r="J410" s="1244">
        <f>21</f>
        <v>21</v>
      </c>
      <c r="K410" s="1243"/>
      <c r="L410" s="1244"/>
      <c r="M410" s="1245"/>
      <c r="N410" s="1243"/>
      <c r="O410" s="1243"/>
      <c r="P410" s="1243"/>
      <c r="Q410" s="1243"/>
      <c r="R410" s="1243"/>
    </row>
    <row r="411" spans="1:18">
      <c r="A411" s="914">
        <v>5</v>
      </c>
      <c r="B411" s="927" t="s">
        <v>1869</v>
      </c>
      <c r="C411" s="917"/>
      <c r="D411" s="914">
        <v>5</v>
      </c>
      <c r="E411" s="915" t="str">
        <f t="shared" si="75"/>
        <v>UL_Eco_FormT1.0</v>
      </c>
      <c r="F411" s="927" t="s">
        <v>1869</v>
      </c>
      <c r="G411" s="915" t="s">
        <v>1867</v>
      </c>
      <c r="H411" s="1243">
        <f t="shared" si="76"/>
        <v>120</v>
      </c>
      <c r="I411" s="1243">
        <f t="shared" si="77"/>
        <v>816</v>
      </c>
      <c r="J411" s="1244">
        <f>120</f>
        <v>120</v>
      </c>
      <c r="K411" s="1243"/>
      <c r="L411" s="1244"/>
      <c r="M411" s="1244"/>
      <c r="N411" s="1243"/>
      <c r="O411" s="1243"/>
      <c r="P411" s="1243"/>
      <c r="Q411" s="1243"/>
      <c r="R411" s="1243"/>
    </row>
    <row r="412" spans="1:18">
      <c r="A412" s="914">
        <v>6</v>
      </c>
      <c r="B412" s="927" t="s">
        <v>1871</v>
      </c>
      <c r="C412" s="917"/>
      <c r="D412" s="914">
        <v>6</v>
      </c>
      <c r="E412" s="915" t="str">
        <f t="shared" si="75"/>
        <v>Non_UL_Eco_FormT1.0</v>
      </c>
      <c r="F412" s="927" t="s">
        <v>1871</v>
      </c>
      <c r="G412" s="915" t="s">
        <v>1867</v>
      </c>
      <c r="H412" s="1243">
        <f>MIN(J412:V412)</f>
        <v>100</v>
      </c>
      <c r="I412" s="1243">
        <f t="shared" si="77"/>
        <v>680</v>
      </c>
      <c r="J412" s="1244">
        <f>100</f>
        <v>100</v>
      </c>
      <c r="K412" s="1243"/>
      <c r="L412" s="1244"/>
      <c r="M412" s="1244"/>
      <c r="N412" s="1243"/>
      <c r="O412" s="1243"/>
      <c r="P412" s="1243"/>
      <c r="Q412" s="1243"/>
      <c r="R412" s="1243">
        <v>225</v>
      </c>
    </row>
    <row r="413" spans="1:18">
      <c r="A413" s="914">
        <v>7</v>
      </c>
      <c r="B413" s="915" t="s">
        <v>1678</v>
      </c>
      <c r="C413" s="917"/>
      <c r="D413" s="914">
        <v>7</v>
      </c>
      <c r="E413" s="915" t="str">
        <f t="shared" ref="E413:E416" si="78">F413&amp;G413</f>
        <v>UL_Eco_FormT1.5</v>
      </c>
      <c r="F413" s="927" t="s">
        <v>1869</v>
      </c>
      <c r="G413" s="915" t="s">
        <v>1872</v>
      </c>
      <c r="H413" s="1243">
        <f t="shared" si="76"/>
        <v>140</v>
      </c>
      <c r="I413" s="1243">
        <f>H413*$H$405</f>
        <v>952</v>
      </c>
      <c r="J413" s="1244">
        <f>140</f>
        <v>140</v>
      </c>
      <c r="K413" s="1243"/>
      <c r="L413" s="1244"/>
      <c r="M413" s="1244"/>
      <c r="N413" s="1243"/>
      <c r="O413" s="1243"/>
      <c r="P413" s="1243"/>
      <c r="Q413" s="1243"/>
      <c r="R413" s="1243"/>
    </row>
    <row r="414" spans="1:18">
      <c r="A414" s="918"/>
      <c r="B414" s="916"/>
      <c r="D414" s="914">
        <v>8</v>
      </c>
      <c r="E414" s="915" t="str">
        <f t="shared" si="78"/>
        <v>Non_UL_Eco_FormT1.5</v>
      </c>
      <c r="F414" s="927" t="s">
        <v>1871</v>
      </c>
      <c r="G414" s="915" t="s">
        <v>1873</v>
      </c>
      <c r="H414" s="1243">
        <f t="shared" si="76"/>
        <v>120</v>
      </c>
      <c r="I414" s="1243">
        <f t="shared" si="77"/>
        <v>816</v>
      </c>
      <c r="J414" s="1244">
        <f>120</f>
        <v>120</v>
      </c>
      <c r="K414" s="1243"/>
      <c r="L414" s="1244"/>
      <c r="M414" s="1244"/>
      <c r="N414" s="1243"/>
      <c r="O414" s="1243"/>
      <c r="P414" s="1243"/>
      <c r="Q414" s="1243"/>
      <c r="R414" s="1243">
        <v>270</v>
      </c>
    </row>
    <row r="415" spans="1:18">
      <c r="A415" s="918"/>
      <c r="B415" s="916"/>
      <c r="C415" s="917"/>
      <c r="D415" s="914">
        <v>9</v>
      </c>
      <c r="E415" s="915" t="str">
        <f t="shared" si="78"/>
        <v>UL_Eco_FormT2.0</v>
      </c>
      <c r="F415" s="927" t="s">
        <v>1869</v>
      </c>
      <c r="G415" s="915" t="s">
        <v>1874</v>
      </c>
      <c r="H415" s="1243">
        <f t="shared" si="76"/>
        <v>160</v>
      </c>
      <c r="I415" s="1243">
        <f t="shared" si="77"/>
        <v>1088</v>
      </c>
      <c r="J415" s="1244">
        <f>160</f>
        <v>160</v>
      </c>
      <c r="K415" s="1243"/>
      <c r="L415" s="1243"/>
      <c r="M415" s="1243"/>
      <c r="N415" s="1243"/>
      <c r="O415" s="1243"/>
      <c r="P415" s="1243"/>
      <c r="Q415" s="1243"/>
      <c r="R415" s="1243"/>
    </row>
    <row r="416" spans="1:18">
      <c r="A416" s="927" t="s">
        <v>1869</v>
      </c>
      <c r="B416" s="915" t="s">
        <v>1867</v>
      </c>
      <c r="C416" s="919"/>
      <c r="D416" s="914">
        <v>10</v>
      </c>
      <c r="E416" s="915" t="str">
        <f t="shared" si="78"/>
        <v>Non_UL_Eco_FormT2.0</v>
      </c>
      <c r="F416" s="927" t="s">
        <v>1871</v>
      </c>
      <c r="G416" s="915" t="s">
        <v>1874</v>
      </c>
      <c r="H416" s="1243">
        <f>MIN(J416:V416)</f>
        <v>140</v>
      </c>
      <c r="I416" s="1243">
        <f t="shared" si="77"/>
        <v>952</v>
      </c>
      <c r="J416" s="1244">
        <f>140</f>
        <v>140</v>
      </c>
      <c r="K416" s="1243"/>
      <c r="L416" s="1243"/>
      <c r="M416" s="1243"/>
      <c r="N416" s="1243"/>
      <c r="O416" s="1243"/>
      <c r="P416" s="1243"/>
      <c r="Q416" s="1243"/>
      <c r="R416" s="1243">
        <v>315</v>
      </c>
    </row>
    <row r="417" spans="1:18">
      <c r="A417" s="917"/>
      <c r="B417" s="915" t="s">
        <v>1872</v>
      </c>
      <c r="C417" s="916"/>
      <c r="D417" s="914">
        <v>11</v>
      </c>
      <c r="E417" s="915" t="str">
        <f t="shared" ref="E417:E424" si="79">F417&amp;G417</f>
        <v>Other_Fill_ME_Remark</v>
      </c>
      <c r="F417" s="927" t="s">
        <v>1508</v>
      </c>
      <c r="G417" s="927"/>
      <c r="H417" s="1243"/>
      <c r="I417" s="1243"/>
      <c r="J417" s="1247"/>
      <c r="K417" s="1243"/>
      <c r="L417" s="1246"/>
      <c r="M417" s="1246"/>
      <c r="N417" s="1243"/>
      <c r="O417" s="1243"/>
      <c r="P417" s="1243"/>
      <c r="Q417" s="1243"/>
      <c r="R417" s="1243"/>
    </row>
    <row r="418" spans="1:18">
      <c r="A418" s="917"/>
      <c r="B418" s="915" t="s">
        <v>1874</v>
      </c>
      <c r="C418" s="916"/>
      <c r="D418" s="914"/>
      <c r="E418" s="915" t="str">
        <f t="shared" si="79"/>
        <v>00</v>
      </c>
      <c r="F418" s="915">
        <v>0</v>
      </c>
      <c r="G418" s="938">
        <v>0</v>
      </c>
      <c r="H418" s="1243">
        <v>0</v>
      </c>
      <c r="I418" s="1243"/>
      <c r="J418" s="1247"/>
      <c r="K418" s="1243"/>
      <c r="L418" s="1246"/>
      <c r="M418" s="1246"/>
      <c r="N418" s="1243"/>
      <c r="O418" s="1243"/>
      <c r="P418" s="1243"/>
      <c r="Q418" s="1243"/>
      <c r="R418" s="1243"/>
    </row>
    <row r="419" spans="1:18">
      <c r="A419" s="930"/>
      <c r="B419" s="915" t="s">
        <v>1678</v>
      </c>
      <c r="C419" s="916"/>
      <c r="D419" s="914"/>
      <c r="E419" s="915" t="str">
        <f t="shared" si="79"/>
        <v/>
      </c>
      <c r="F419" s="915"/>
      <c r="G419" s="938"/>
      <c r="H419" s="1243"/>
      <c r="I419" s="1243"/>
      <c r="J419" s="1247"/>
      <c r="K419" s="1243"/>
      <c r="L419" s="1246"/>
      <c r="M419" s="1246"/>
      <c r="N419" s="1243"/>
      <c r="O419" s="1243"/>
      <c r="P419" s="1243"/>
      <c r="Q419" s="1243"/>
      <c r="R419" s="1243"/>
    </row>
    <row r="420" spans="1:18">
      <c r="A420" s="930"/>
      <c r="B420" s="916"/>
      <c r="C420" s="916"/>
      <c r="D420" s="914"/>
      <c r="E420" s="915" t="str">
        <f t="shared" si="79"/>
        <v/>
      </c>
      <c r="F420" s="915"/>
      <c r="G420" s="938"/>
      <c r="H420" s="1243"/>
      <c r="I420" s="1243"/>
      <c r="J420" s="1247"/>
      <c r="K420" s="1243"/>
      <c r="L420" s="1246"/>
      <c r="M420" s="1246"/>
      <c r="N420" s="1243"/>
      <c r="O420" s="1243"/>
      <c r="P420" s="1243"/>
      <c r="Q420" s="1243"/>
      <c r="R420" s="1243"/>
    </row>
    <row r="421" spans="1:18">
      <c r="A421" s="927" t="s">
        <v>1871</v>
      </c>
      <c r="B421" s="915" t="s">
        <v>1867</v>
      </c>
      <c r="C421" s="916"/>
      <c r="D421" s="914"/>
      <c r="E421" s="915" t="str">
        <f t="shared" si="79"/>
        <v/>
      </c>
      <c r="F421" s="915"/>
      <c r="G421" s="938"/>
      <c r="H421" s="1243"/>
      <c r="I421" s="1243"/>
      <c r="J421" s="1247"/>
      <c r="K421" s="1243"/>
      <c r="L421" s="1246"/>
      <c r="M421" s="1246"/>
      <c r="N421" s="1243"/>
      <c r="O421" s="1243"/>
      <c r="P421" s="1243"/>
      <c r="Q421" s="1243"/>
      <c r="R421" s="1243"/>
    </row>
    <row r="422" spans="1:18">
      <c r="A422" s="917"/>
      <c r="B422" s="915" t="s">
        <v>1872</v>
      </c>
      <c r="C422" s="916"/>
      <c r="D422" s="914"/>
      <c r="E422" s="915" t="str">
        <f t="shared" si="79"/>
        <v/>
      </c>
      <c r="F422" s="915"/>
      <c r="G422" s="938"/>
      <c r="H422" s="1243"/>
      <c r="I422" s="1243"/>
      <c r="J422" s="1247"/>
      <c r="K422" s="1243"/>
      <c r="L422" s="1246"/>
      <c r="M422" s="1246"/>
      <c r="N422" s="1243"/>
      <c r="O422" s="1243"/>
      <c r="P422" s="1243"/>
      <c r="Q422" s="1243"/>
      <c r="R422" s="1243"/>
    </row>
    <row r="423" spans="1:18">
      <c r="A423" s="917"/>
      <c r="B423" s="915" t="s">
        <v>1874</v>
      </c>
      <c r="C423" s="917"/>
      <c r="D423" s="914"/>
      <c r="E423" s="915" t="str">
        <f t="shared" si="79"/>
        <v/>
      </c>
      <c r="F423" s="915"/>
      <c r="G423" s="938"/>
      <c r="H423" s="1243"/>
      <c r="I423" s="1243"/>
      <c r="J423" s="1247"/>
      <c r="K423" s="1243"/>
      <c r="L423" s="1246"/>
      <c r="M423" s="1246"/>
      <c r="N423" s="1243"/>
      <c r="O423" s="1243"/>
      <c r="P423" s="1243"/>
      <c r="Q423" s="1243"/>
      <c r="R423" s="1243"/>
    </row>
    <row r="424" spans="1:18">
      <c r="A424" s="917"/>
      <c r="B424" s="915" t="s">
        <v>1678</v>
      </c>
      <c r="C424" s="917"/>
      <c r="D424" s="914"/>
      <c r="E424" s="915" t="str">
        <f t="shared" si="79"/>
        <v/>
      </c>
      <c r="F424" s="915"/>
      <c r="G424" s="927"/>
      <c r="H424" s="1243"/>
      <c r="I424" s="1243"/>
      <c r="J424" s="1247"/>
      <c r="K424" s="1243"/>
      <c r="L424" s="1246"/>
      <c r="M424" s="1246"/>
      <c r="N424" s="1243"/>
      <c r="O424" s="1243"/>
      <c r="P424" s="1243"/>
      <c r="Q424" s="1243"/>
      <c r="R424" s="1243"/>
    </row>
    <row r="425" spans="1:18">
      <c r="C425" s="917"/>
      <c r="I425" s="918"/>
    </row>
    <row r="426" spans="1:18">
      <c r="A426" s="916"/>
      <c r="B426" s="916"/>
      <c r="C426" s="916"/>
      <c r="D426" s="918"/>
      <c r="E426" s="919"/>
      <c r="F426" s="916"/>
      <c r="G426" s="933" t="s">
        <v>1529</v>
      </c>
      <c r="H426" s="918">
        <v>6.8</v>
      </c>
      <c r="I426" s="918"/>
      <c r="J426" s="918"/>
      <c r="L426" s="919"/>
      <c r="M426" s="919"/>
    </row>
    <row r="427" spans="1:18" ht="54">
      <c r="A427" s="921" t="s">
        <v>1654</v>
      </c>
      <c r="B427" s="922" t="s">
        <v>1414</v>
      </c>
      <c r="D427" s="921" t="s">
        <v>1499</v>
      </c>
      <c r="E427" s="921" t="s">
        <v>1500</v>
      </c>
      <c r="F427" s="922" t="s">
        <v>1414</v>
      </c>
      <c r="G427" s="923" t="s">
        <v>1654</v>
      </c>
      <c r="H427" s="924" t="s">
        <v>1505</v>
      </c>
      <c r="I427" s="925" t="s">
        <v>1532</v>
      </c>
      <c r="J427" s="925" t="s">
        <v>3398</v>
      </c>
      <c r="K427" s="925" t="s">
        <v>3399</v>
      </c>
      <c r="L427" s="925" t="s">
        <v>1501</v>
      </c>
      <c r="M427" s="925" t="s">
        <v>1502</v>
      </c>
      <c r="N427" s="925" t="s">
        <v>1503</v>
      </c>
      <c r="O427" s="925" t="s">
        <v>1504</v>
      </c>
      <c r="P427" s="925" t="s">
        <v>3321</v>
      </c>
      <c r="Q427" s="925" t="s">
        <v>1577</v>
      </c>
      <c r="R427" s="925" t="s">
        <v>3310</v>
      </c>
    </row>
    <row r="428" spans="1:18">
      <c r="A428" s="914">
        <v>1</v>
      </c>
      <c r="B428" s="915" t="str">
        <f>D428&amp;$A$427</f>
        <v>T0.125Mesh</v>
      </c>
      <c r="C428" s="917"/>
      <c r="D428" s="914" t="s">
        <v>1655</v>
      </c>
      <c r="E428" s="915" t="str">
        <f>F428&amp;G428</f>
        <v>T0.125MeshDFR117網孔0.8_P1.2</v>
      </c>
      <c r="F428" s="915" t="str">
        <f>D428&amp;$A$427</f>
        <v>T0.125Mesh</v>
      </c>
      <c r="G428" s="935" t="s">
        <v>1656</v>
      </c>
      <c r="H428" s="914">
        <f>I428/$H$1</f>
        <v>5.1470588235294121</v>
      </c>
      <c r="I428" s="914">
        <f>MIN(J428:V428)</f>
        <v>35</v>
      </c>
      <c r="J428" s="936">
        <v>35</v>
      </c>
      <c r="K428" s="914">
        <v>35</v>
      </c>
      <c r="L428" s="936"/>
      <c r="M428" s="937"/>
      <c r="N428" s="914"/>
      <c r="O428" s="914"/>
      <c r="P428" s="914">
        <v>35</v>
      </c>
      <c r="Q428" s="914">
        <v>35</v>
      </c>
      <c r="R428" s="914"/>
    </row>
    <row r="429" spans="1:18">
      <c r="A429" s="914">
        <v>2</v>
      </c>
      <c r="B429" s="915" t="str">
        <f>D433&amp;$A$427</f>
        <v>T0.175Mesh</v>
      </c>
      <c r="C429" s="916"/>
      <c r="D429" s="914"/>
      <c r="E429" s="915" t="str">
        <f t="shared" ref="E429:E440" si="80">F429&amp;G429</f>
        <v>T0.125MeshDFR117網孔0.5_P0.9</v>
      </c>
      <c r="F429" s="915" t="str">
        <f>D428&amp;$A$427</f>
        <v>T0.125Mesh</v>
      </c>
      <c r="G429" s="935" t="s">
        <v>1658</v>
      </c>
      <c r="H429" s="914">
        <f t="shared" ref="H429:H433" si="81">I429/$H$1</f>
        <v>5.1470588235294121</v>
      </c>
      <c r="I429" s="914">
        <f>MIN(J429:V429)</f>
        <v>35</v>
      </c>
      <c r="J429" s="936">
        <v>35</v>
      </c>
      <c r="K429" s="914">
        <v>35</v>
      </c>
      <c r="L429" s="936"/>
      <c r="M429" s="937"/>
      <c r="N429" s="914"/>
      <c r="O429" s="914"/>
      <c r="P429" s="914">
        <v>35</v>
      </c>
      <c r="Q429" s="914">
        <v>50</v>
      </c>
      <c r="R429" s="914"/>
    </row>
    <row r="430" spans="1:18">
      <c r="A430" s="914">
        <v>3</v>
      </c>
      <c r="B430" s="915" t="str">
        <f>D436&amp;$A$427</f>
        <v>T0.178Mesh</v>
      </c>
      <c r="C430" s="916"/>
      <c r="D430" s="914"/>
      <c r="E430" s="915" t="str">
        <f t="shared" si="80"/>
        <v>T0.125MeshDFR117網孔0.5_P0.7</v>
      </c>
      <c r="F430" s="915" t="str">
        <f>D428&amp;$A$427</f>
        <v>T0.125Mesh</v>
      </c>
      <c r="G430" s="935" t="s">
        <v>1660</v>
      </c>
      <c r="H430" s="914">
        <f t="shared" si="81"/>
        <v>5.1470588235294121</v>
      </c>
      <c r="I430" s="914">
        <f>MIN(J430:V430)</f>
        <v>35</v>
      </c>
      <c r="J430" s="936">
        <v>35</v>
      </c>
      <c r="K430" s="914">
        <v>35</v>
      </c>
      <c r="L430" s="936"/>
      <c r="M430" s="937"/>
      <c r="N430" s="914"/>
      <c r="O430" s="914"/>
      <c r="P430" s="914">
        <v>35</v>
      </c>
      <c r="Q430" s="914">
        <v>53</v>
      </c>
      <c r="R430" s="914"/>
    </row>
    <row r="431" spans="1:18">
      <c r="A431" s="914">
        <v>4</v>
      </c>
      <c r="B431" s="915" t="str">
        <f>D439&amp;$A$427</f>
        <v>T0.25Mesh</v>
      </c>
      <c r="C431" s="916"/>
      <c r="D431" s="914"/>
      <c r="E431" s="915" t="str">
        <f t="shared" si="80"/>
        <v>T0.125MeshOther_Fill_ME_Remark</v>
      </c>
      <c r="F431" s="915" t="str">
        <f>D428&amp;$A$427</f>
        <v>T0.125Mesh</v>
      </c>
      <c r="G431" s="927" t="s">
        <v>1508</v>
      </c>
      <c r="H431" s="914"/>
      <c r="I431" s="914"/>
      <c r="J431" s="914"/>
      <c r="K431" s="914"/>
      <c r="L431" s="936"/>
      <c r="M431" s="937"/>
      <c r="N431" s="914"/>
      <c r="O431" s="914"/>
      <c r="P431" s="914"/>
      <c r="Q431" s="914"/>
      <c r="R431" s="914"/>
    </row>
    <row r="432" spans="1:18">
      <c r="A432" s="914">
        <v>5</v>
      </c>
      <c r="B432" s="915" t="s">
        <v>1678</v>
      </c>
      <c r="C432" s="916"/>
      <c r="D432" s="914"/>
      <c r="E432" s="915"/>
      <c r="F432" s="915"/>
      <c r="G432" s="927"/>
      <c r="H432" s="914"/>
      <c r="I432" s="914"/>
      <c r="J432" s="914"/>
      <c r="K432" s="914"/>
      <c r="L432" s="936"/>
      <c r="M432" s="937"/>
      <c r="N432" s="914"/>
      <c r="O432" s="914"/>
      <c r="P432" s="914"/>
      <c r="Q432" s="914"/>
      <c r="R432" s="914"/>
    </row>
    <row r="433" spans="1:18">
      <c r="A433" s="917"/>
      <c r="B433" s="916"/>
      <c r="C433" s="916"/>
      <c r="D433" s="914" t="s">
        <v>1657</v>
      </c>
      <c r="E433" s="915" t="str">
        <f t="shared" si="80"/>
        <v>T0.175MeshDFR117網孔0.8_P1.2</v>
      </c>
      <c r="F433" s="915" t="str">
        <f>D433&amp;$A$427</f>
        <v>T0.175Mesh</v>
      </c>
      <c r="G433" s="935" t="s">
        <v>1656</v>
      </c>
      <c r="H433" s="914">
        <f t="shared" si="81"/>
        <v>5.882352941176471</v>
      </c>
      <c r="I433" s="914">
        <f>MIN(J433:V433)</f>
        <v>40</v>
      </c>
      <c r="J433" s="940">
        <v>40</v>
      </c>
      <c r="K433" s="914">
        <v>40</v>
      </c>
      <c r="L433" s="936"/>
      <c r="M433" s="936"/>
      <c r="N433" s="914"/>
      <c r="O433" s="914"/>
      <c r="P433" s="914">
        <v>40</v>
      </c>
      <c r="Q433" s="914">
        <v>40</v>
      </c>
      <c r="R433" s="914"/>
    </row>
    <row r="434" spans="1:18">
      <c r="A434" s="917"/>
      <c r="B434" s="916"/>
      <c r="C434" s="916"/>
      <c r="D434" s="914"/>
      <c r="E434" s="915" t="str">
        <f t="shared" si="80"/>
        <v>T0.175MeshOther_Fill_ME_Remark</v>
      </c>
      <c r="F434" s="915" t="str">
        <f>D433&amp;$A$427</f>
        <v>T0.175Mesh</v>
      </c>
      <c r="G434" s="927" t="s">
        <v>1508</v>
      </c>
      <c r="H434" s="914"/>
      <c r="I434" s="914"/>
      <c r="J434" s="940"/>
      <c r="K434" s="914"/>
      <c r="L434" s="936"/>
      <c r="M434" s="936"/>
      <c r="N434" s="914"/>
      <c r="O434" s="914"/>
      <c r="P434" s="914"/>
      <c r="Q434" s="914"/>
      <c r="R434" s="914"/>
    </row>
    <row r="435" spans="1:18">
      <c r="A435" s="917"/>
      <c r="B435" s="916"/>
      <c r="C435" s="917"/>
      <c r="D435" s="914"/>
      <c r="E435" s="915"/>
      <c r="F435" s="915"/>
      <c r="G435" s="938"/>
      <c r="H435" s="914"/>
      <c r="I435" s="914"/>
      <c r="J435" s="940"/>
      <c r="K435" s="914"/>
      <c r="L435" s="936"/>
      <c r="M435" s="936"/>
      <c r="N435" s="914"/>
      <c r="O435" s="914"/>
      <c r="P435" s="914"/>
      <c r="Q435" s="914"/>
      <c r="R435" s="914"/>
    </row>
    <row r="436" spans="1:18">
      <c r="A436" s="917"/>
      <c r="B436" s="916"/>
      <c r="C436" s="916"/>
      <c r="D436" s="914" t="s">
        <v>1659</v>
      </c>
      <c r="E436" s="915" t="str">
        <f t="shared" si="80"/>
        <v>T0.178MeshDFR117網孔0.5_P0.9</v>
      </c>
      <c r="F436" s="915" t="str">
        <f>D436&amp;$A$427</f>
        <v>T0.178Mesh</v>
      </c>
      <c r="G436" s="935" t="s">
        <v>1658</v>
      </c>
      <c r="H436" s="914">
        <f t="shared" ref="H436:H439" si="82">I436/$H$1</f>
        <v>5.882352941176471</v>
      </c>
      <c r="I436" s="914">
        <f>MIN(J436:V436)</f>
        <v>40</v>
      </c>
      <c r="J436" s="940">
        <v>40</v>
      </c>
      <c r="K436" s="914">
        <v>40</v>
      </c>
      <c r="L436" s="936"/>
      <c r="M436" s="936"/>
      <c r="N436" s="914"/>
      <c r="O436" s="914"/>
      <c r="P436" s="914">
        <v>40</v>
      </c>
      <c r="Q436" s="914">
        <v>60</v>
      </c>
      <c r="R436" s="914"/>
    </row>
    <row r="437" spans="1:18">
      <c r="A437" s="917"/>
      <c r="B437" s="916"/>
      <c r="D437" s="914"/>
      <c r="E437" s="915" t="str">
        <f t="shared" si="80"/>
        <v>T0.178MeshOther_Fill_ME_Remark</v>
      </c>
      <c r="F437" s="915" t="str">
        <f>D436&amp;$A$427</f>
        <v>T0.178Mesh</v>
      </c>
      <c r="G437" s="927" t="s">
        <v>1508</v>
      </c>
      <c r="H437" s="914"/>
      <c r="I437" s="914"/>
      <c r="J437" s="940"/>
      <c r="K437" s="914"/>
      <c r="L437" s="936"/>
      <c r="M437" s="936"/>
      <c r="N437" s="914"/>
      <c r="O437" s="914"/>
      <c r="P437" s="914"/>
      <c r="Q437" s="914"/>
      <c r="R437" s="914"/>
    </row>
    <row r="438" spans="1:18">
      <c r="A438" s="917"/>
      <c r="B438" s="916"/>
      <c r="C438" s="917"/>
      <c r="D438" s="914"/>
      <c r="E438" s="915"/>
      <c r="F438" s="915"/>
      <c r="G438" s="938"/>
      <c r="H438" s="914"/>
      <c r="I438" s="914"/>
      <c r="J438" s="940"/>
      <c r="K438" s="914"/>
      <c r="L438" s="936"/>
      <c r="M438" s="936"/>
      <c r="N438" s="914"/>
      <c r="O438" s="914"/>
      <c r="P438" s="914"/>
      <c r="Q438" s="914"/>
      <c r="R438" s="914"/>
    </row>
    <row r="439" spans="1:18">
      <c r="A439" s="917"/>
      <c r="B439" s="916"/>
      <c r="C439" s="919"/>
      <c r="D439" s="914" t="s">
        <v>1520</v>
      </c>
      <c r="E439" s="915" t="str">
        <f t="shared" si="80"/>
        <v>T0.25MeshDFR117網孔0.8_P1.2</v>
      </c>
      <c r="F439" s="915" t="str">
        <f>D439&amp;$A$427</f>
        <v>T0.25Mesh</v>
      </c>
      <c r="G439" s="935" t="s">
        <v>1656</v>
      </c>
      <c r="H439" s="914">
        <f t="shared" si="82"/>
        <v>5.9455882352941174</v>
      </c>
      <c r="I439" s="914">
        <f>MIN(J439:V439)</f>
        <v>40.43</v>
      </c>
      <c r="J439" s="940">
        <v>43</v>
      </c>
      <c r="K439" s="914">
        <v>43</v>
      </c>
      <c r="L439" s="914">
        <v>40.43</v>
      </c>
      <c r="M439" s="914"/>
      <c r="N439" s="914"/>
      <c r="O439" s="914"/>
      <c r="P439" s="914">
        <v>43</v>
      </c>
      <c r="Q439" s="914">
        <v>43</v>
      </c>
      <c r="R439" s="914"/>
    </row>
    <row r="440" spans="1:18">
      <c r="A440" s="917"/>
      <c r="B440" s="916"/>
      <c r="C440" s="916"/>
      <c r="D440" s="914"/>
      <c r="E440" s="915" t="str">
        <f t="shared" si="80"/>
        <v>T0.25MeshOther_Fill_ME_Remark</v>
      </c>
      <c r="F440" s="915" t="str">
        <f>D439&amp;$A$427</f>
        <v>T0.25Mesh</v>
      </c>
      <c r="G440" s="927" t="s">
        <v>1508</v>
      </c>
      <c r="H440" s="914"/>
      <c r="I440" s="914"/>
      <c r="J440" s="914"/>
      <c r="K440" s="914"/>
      <c r="L440" s="914"/>
      <c r="M440" s="914"/>
      <c r="N440" s="914"/>
      <c r="O440" s="914"/>
      <c r="P440" s="914"/>
      <c r="Q440" s="914"/>
      <c r="R440" s="914"/>
    </row>
    <row r="441" spans="1:18">
      <c r="A441" s="918"/>
      <c r="B441" s="916"/>
      <c r="C441" s="916"/>
      <c r="D441" s="914"/>
      <c r="E441" s="915"/>
      <c r="F441" s="915"/>
      <c r="G441" s="927"/>
      <c r="H441" s="914"/>
      <c r="I441" s="914"/>
      <c r="J441" s="914"/>
      <c r="K441" s="914"/>
      <c r="L441" s="914"/>
      <c r="M441" s="914"/>
      <c r="N441" s="914"/>
      <c r="O441" s="914"/>
      <c r="P441" s="914"/>
      <c r="Q441" s="914"/>
      <c r="R441" s="914"/>
    </row>
    <row r="442" spans="1:18">
      <c r="C442" s="916"/>
      <c r="I442" s="918"/>
    </row>
    <row r="443" spans="1:18">
      <c r="A443" s="916"/>
      <c r="B443" s="916"/>
      <c r="C443" s="916"/>
      <c r="D443" s="918"/>
      <c r="E443" s="919"/>
      <c r="F443" s="916"/>
      <c r="G443" s="933" t="s">
        <v>1529</v>
      </c>
      <c r="H443" s="918">
        <v>6.8</v>
      </c>
      <c r="I443" s="918"/>
      <c r="J443" s="918"/>
      <c r="L443" s="919"/>
      <c r="M443" s="919"/>
    </row>
    <row r="444" spans="1:18" ht="54">
      <c r="A444" s="921" t="s">
        <v>1826</v>
      </c>
      <c r="B444" s="922" t="s">
        <v>1414</v>
      </c>
      <c r="C444" s="916"/>
      <c r="D444" s="921" t="s">
        <v>1499</v>
      </c>
      <c r="E444" s="921" t="s">
        <v>1500</v>
      </c>
      <c r="F444" s="922" t="s">
        <v>1414</v>
      </c>
      <c r="G444" s="922" t="s">
        <v>3272</v>
      </c>
      <c r="H444" s="924" t="s">
        <v>1505</v>
      </c>
      <c r="I444" s="925" t="s">
        <v>1532</v>
      </c>
      <c r="J444" s="925" t="s">
        <v>3398</v>
      </c>
      <c r="K444" s="925" t="s">
        <v>3399</v>
      </c>
      <c r="L444" s="925" t="s">
        <v>1501</v>
      </c>
      <c r="M444" s="925" t="s">
        <v>1502</v>
      </c>
      <c r="N444" s="925" t="s">
        <v>1503</v>
      </c>
      <c r="O444" s="925" t="s">
        <v>1504</v>
      </c>
      <c r="P444" s="925" t="s">
        <v>3321</v>
      </c>
      <c r="Q444" s="925" t="s">
        <v>1577</v>
      </c>
      <c r="R444" s="925" t="s">
        <v>3310</v>
      </c>
    </row>
    <row r="445" spans="1:18">
      <c r="A445" s="914">
        <v>1</v>
      </c>
      <c r="B445" s="915" t="str">
        <f>D445&amp;$A$444</f>
        <v>T0.05_AlCu</v>
      </c>
      <c r="C445" s="916"/>
      <c r="D445" s="914" t="s">
        <v>1506</v>
      </c>
      <c r="E445" s="915" t="str">
        <f>F445&amp;G445</f>
        <v>T0.05_AlCuAL_Mylar_不含背膠</v>
      </c>
      <c r="F445" s="915" t="str">
        <f>D445&amp;$A$444</f>
        <v>T0.05_AlCu</v>
      </c>
      <c r="G445" s="915" t="s">
        <v>3261</v>
      </c>
      <c r="H445" s="914">
        <f t="shared" ref="H445:H446" si="83">I445/$H$1</f>
        <v>1.1764705882352942</v>
      </c>
      <c r="I445" s="914">
        <f>MIN(J445:V445)</f>
        <v>8</v>
      </c>
      <c r="J445" s="936">
        <v>8</v>
      </c>
      <c r="K445" s="914">
        <v>8</v>
      </c>
      <c r="L445" s="936">
        <v>9.4499999999999993</v>
      </c>
      <c r="M445" s="937">
        <v>26.32</v>
      </c>
      <c r="N445" s="914"/>
      <c r="O445" s="914"/>
      <c r="P445" s="914">
        <v>8</v>
      </c>
      <c r="Q445" s="914">
        <v>8</v>
      </c>
      <c r="R445" s="914"/>
    </row>
    <row r="446" spans="1:18">
      <c r="A446" s="914">
        <v>2</v>
      </c>
      <c r="B446" s="915" t="str">
        <f>D449&amp;$A$444</f>
        <v>T0.06_AlCu</v>
      </c>
      <c r="C446" s="916"/>
      <c r="D446" s="914"/>
      <c r="E446" s="915" t="str">
        <f t="shared" ref="E446" si="84">F446&amp;G446</f>
        <v>T0.05_AlCu軟鋁S_不含背膠</v>
      </c>
      <c r="F446" s="915" t="str">
        <f>D445&amp;$A$444</f>
        <v>T0.05_AlCu</v>
      </c>
      <c r="G446" s="915" t="s">
        <v>3262</v>
      </c>
      <c r="H446" s="914">
        <f t="shared" si="83"/>
        <v>1.1764705882352942</v>
      </c>
      <c r="I446" s="914">
        <f>MIN(J446:V446)</f>
        <v>8</v>
      </c>
      <c r="J446" s="914">
        <v>8</v>
      </c>
      <c r="K446" s="914">
        <v>8</v>
      </c>
      <c r="L446" s="936"/>
      <c r="M446" s="937"/>
      <c r="N446" s="914"/>
      <c r="O446" s="914"/>
      <c r="P446" s="914">
        <v>8</v>
      </c>
      <c r="Q446" s="914">
        <v>8</v>
      </c>
      <c r="R446" s="914"/>
    </row>
    <row r="447" spans="1:18">
      <c r="A447" s="914">
        <v>3</v>
      </c>
      <c r="B447" s="915" t="str">
        <f>D452&amp;$A$444</f>
        <v>T0.075_AlCu</v>
      </c>
      <c r="C447" s="916"/>
      <c r="D447" s="914"/>
      <c r="E447" s="915" t="str">
        <f t="shared" ref="E447" si="85">F447&amp;G447</f>
        <v>Other_Fill_ME_Remark</v>
      </c>
      <c r="F447" s="915"/>
      <c r="G447" s="915" t="s">
        <v>1508</v>
      </c>
      <c r="H447" s="914"/>
      <c r="I447" s="914"/>
      <c r="J447" s="936"/>
      <c r="K447" s="914"/>
      <c r="L447" s="936"/>
      <c r="M447" s="937"/>
      <c r="N447" s="914"/>
      <c r="O447" s="914"/>
      <c r="P447" s="914"/>
      <c r="Q447" s="914"/>
      <c r="R447" s="914"/>
    </row>
    <row r="448" spans="1:18">
      <c r="A448" s="914">
        <v>4</v>
      </c>
      <c r="B448" s="915" t="str">
        <f>D455&amp;$A$444</f>
        <v>T0.1_AlCu</v>
      </c>
      <c r="C448" s="916"/>
      <c r="D448" s="914"/>
      <c r="E448" s="915"/>
      <c r="F448" s="915"/>
      <c r="G448" s="915"/>
      <c r="H448" s="914"/>
      <c r="I448" s="914"/>
      <c r="J448" s="936"/>
      <c r="K448" s="914"/>
      <c r="L448" s="936"/>
      <c r="M448" s="937"/>
      <c r="N448" s="914"/>
      <c r="O448" s="914"/>
      <c r="P448" s="914"/>
      <c r="Q448" s="914"/>
      <c r="R448" s="914"/>
    </row>
    <row r="449" spans="1:18">
      <c r="A449" s="914">
        <v>5</v>
      </c>
      <c r="B449" s="915" t="str">
        <f>D461&amp;$A$444</f>
        <v>T0.15_AlCu</v>
      </c>
      <c r="C449" s="916"/>
      <c r="D449" s="914" t="s">
        <v>1565</v>
      </c>
      <c r="E449" s="915" t="str">
        <f t="shared" ref="E449:E471" si="86">F449&amp;G449</f>
        <v>T0.06_AlCu雙導鋁(含導電膠)</v>
      </c>
      <c r="F449" s="915" t="str">
        <f>D449&amp;$A$444</f>
        <v>T0.06_AlCu</v>
      </c>
      <c r="G449" s="915" t="s">
        <v>3253</v>
      </c>
      <c r="H449" s="914">
        <f t="shared" ref="H449" si="87">I449/$H$1</f>
        <v>3.2426470588235294</v>
      </c>
      <c r="I449" s="914">
        <f>MIN(J449:V449)</f>
        <v>22.05</v>
      </c>
      <c r="J449" s="914"/>
      <c r="K449" s="914"/>
      <c r="L449" s="936">
        <v>22.05</v>
      </c>
      <c r="M449" s="937">
        <v>26.32</v>
      </c>
      <c r="N449" s="914"/>
      <c r="O449" s="914"/>
      <c r="P449" s="914"/>
      <c r="Q449" s="914"/>
      <c r="R449" s="914"/>
    </row>
    <row r="450" spans="1:18">
      <c r="A450" s="914">
        <v>6</v>
      </c>
      <c r="B450" s="915" t="str">
        <f>D466&amp;$A$444</f>
        <v>T0.20_AlCu</v>
      </c>
      <c r="D450" s="914"/>
      <c r="E450" s="915" t="str">
        <f t="shared" si="86"/>
        <v>Other_Fill_ME_Remark</v>
      </c>
      <c r="F450" s="915"/>
      <c r="G450" s="915" t="s">
        <v>1508</v>
      </c>
      <c r="H450" s="914"/>
      <c r="I450" s="914"/>
      <c r="J450" s="940"/>
      <c r="K450" s="914"/>
      <c r="L450" s="936"/>
      <c r="M450" s="937"/>
      <c r="N450" s="914"/>
      <c r="O450" s="914"/>
      <c r="P450" s="914"/>
      <c r="Q450" s="914"/>
      <c r="R450" s="914"/>
    </row>
    <row r="451" spans="1:18">
      <c r="A451" s="914">
        <v>7</v>
      </c>
      <c r="B451" s="915" t="str">
        <f>D469&amp;$A$444</f>
        <v>T0.25_AlCu</v>
      </c>
      <c r="D451" s="914"/>
      <c r="E451" s="915" t="str">
        <f t="shared" si="86"/>
        <v/>
      </c>
      <c r="F451" s="915"/>
      <c r="G451" s="915"/>
      <c r="H451" s="914"/>
      <c r="I451" s="914"/>
      <c r="J451" s="940"/>
      <c r="K451" s="914"/>
      <c r="L451" s="936"/>
      <c r="M451" s="936"/>
      <c r="N451" s="914"/>
      <c r="O451" s="914"/>
      <c r="P451" s="914"/>
      <c r="Q451" s="914"/>
      <c r="R451" s="914"/>
    </row>
    <row r="452" spans="1:18">
      <c r="A452" s="914">
        <v>8</v>
      </c>
      <c r="B452" s="915" t="s">
        <v>1677</v>
      </c>
      <c r="D452" s="914" t="s">
        <v>1823</v>
      </c>
      <c r="E452" s="915" t="str">
        <f t="shared" si="86"/>
        <v>T0.075_AlCuAL_Mylar_不含背膠</v>
      </c>
      <c r="F452" s="915" t="str">
        <f>D452&amp;$A$444</f>
        <v>T0.075_AlCu</v>
      </c>
      <c r="G452" s="915" t="s">
        <v>3263</v>
      </c>
      <c r="H452" s="914">
        <f t="shared" ref="H452" si="88">I452/$H$1</f>
        <v>1.1764705882352942</v>
      </c>
      <c r="I452" s="914">
        <f>MIN(J452:V452)</f>
        <v>8</v>
      </c>
      <c r="J452" s="940">
        <v>8</v>
      </c>
      <c r="K452" s="914">
        <v>8</v>
      </c>
      <c r="L452" s="936"/>
      <c r="M452" s="936"/>
      <c r="N452" s="914">
        <v>20</v>
      </c>
      <c r="O452" s="914"/>
      <c r="P452" s="914">
        <v>8</v>
      </c>
      <c r="Q452" s="914">
        <v>8</v>
      </c>
      <c r="R452" s="914"/>
    </row>
    <row r="453" spans="1:18">
      <c r="A453" s="914">
        <v>9</v>
      </c>
      <c r="B453" s="915"/>
      <c r="D453" s="914"/>
      <c r="E453" s="915" t="str">
        <f t="shared" si="86"/>
        <v>Other_Fill_ME_Remark</v>
      </c>
      <c r="F453" s="915"/>
      <c r="G453" s="915" t="s">
        <v>1508</v>
      </c>
      <c r="H453" s="914"/>
      <c r="I453" s="914"/>
      <c r="J453" s="940"/>
      <c r="K453" s="914"/>
      <c r="L453" s="936"/>
      <c r="M453" s="936"/>
      <c r="N453" s="914"/>
      <c r="O453" s="914"/>
      <c r="P453" s="914"/>
      <c r="Q453" s="914"/>
      <c r="R453" s="914"/>
    </row>
    <row r="454" spans="1:18">
      <c r="A454" s="917"/>
      <c r="B454" s="916"/>
      <c r="D454" s="914"/>
      <c r="E454" s="915" t="str">
        <f t="shared" si="86"/>
        <v/>
      </c>
      <c r="F454" s="915"/>
      <c r="G454" s="915"/>
      <c r="H454" s="914"/>
      <c r="I454" s="914"/>
      <c r="J454" s="940"/>
      <c r="K454" s="914"/>
      <c r="L454" s="936"/>
      <c r="M454" s="936"/>
      <c r="N454" s="914"/>
      <c r="O454" s="914"/>
      <c r="P454" s="914"/>
      <c r="Q454" s="914"/>
      <c r="R454" s="914"/>
    </row>
    <row r="455" spans="1:18">
      <c r="A455" s="917"/>
      <c r="B455" s="916"/>
      <c r="D455" s="914" t="s">
        <v>1824</v>
      </c>
      <c r="E455" s="915" t="str">
        <f t="shared" si="86"/>
        <v>T0.1_AlCuAL_Mylar_不含背膠</v>
      </c>
      <c r="F455" s="946" t="str">
        <f>D455&amp;$A$444</f>
        <v>T0.1_AlCu</v>
      </c>
      <c r="G455" s="915" t="s">
        <v>3263</v>
      </c>
      <c r="H455" s="914">
        <f t="shared" ref="H455:H458" si="89">I455/$H$1</f>
        <v>1.4705882352941178</v>
      </c>
      <c r="I455" s="914">
        <f>MIN(J455:V455)</f>
        <v>10</v>
      </c>
      <c r="J455" s="940">
        <v>10</v>
      </c>
      <c r="K455" s="914">
        <v>10</v>
      </c>
      <c r="L455" s="936">
        <v>10.4</v>
      </c>
      <c r="M455" s="936"/>
      <c r="N455" s="914"/>
      <c r="O455" s="914"/>
      <c r="P455" s="914">
        <v>10</v>
      </c>
      <c r="Q455" s="914">
        <v>10</v>
      </c>
      <c r="R455" s="914"/>
    </row>
    <row r="456" spans="1:18">
      <c r="A456" s="917"/>
      <c r="B456" s="916"/>
      <c r="D456" s="914"/>
      <c r="E456" s="915" t="str">
        <f t="shared" si="86"/>
        <v>T0.1_AlCu雙導鋁(含導電膠)</v>
      </c>
      <c r="F456" s="946" t="str">
        <f>D455&amp;$A$444</f>
        <v>T0.1_AlCu</v>
      </c>
      <c r="G456" s="947" t="s">
        <v>3323</v>
      </c>
      <c r="H456" s="914">
        <f t="shared" si="89"/>
        <v>2.6470588235294117</v>
      </c>
      <c r="I456" s="914">
        <f>MIN(J456:V456)</f>
        <v>18</v>
      </c>
      <c r="J456" s="940">
        <v>18</v>
      </c>
      <c r="K456" s="914">
        <v>18</v>
      </c>
      <c r="L456" s="936"/>
      <c r="M456" s="936"/>
      <c r="N456" s="914"/>
      <c r="O456" s="914"/>
      <c r="P456" s="914">
        <v>18</v>
      </c>
      <c r="Q456" s="914">
        <v>18</v>
      </c>
      <c r="R456" s="914"/>
    </row>
    <row r="457" spans="1:18">
      <c r="A457" s="917"/>
      <c r="B457" s="916"/>
      <c r="D457" s="914"/>
      <c r="E457" s="915" t="str">
        <f t="shared" si="86"/>
        <v>T0.1_AlCu軟鋁S_不含背膠</v>
      </c>
      <c r="F457" s="946" t="str">
        <f>D455&amp;$A$444</f>
        <v>T0.1_AlCu</v>
      </c>
      <c r="G457" s="915" t="s">
        <v>3262</v>
      </c>
      <c r="H457" s="914">
        <f t="shared" si="89"/>
        <v>1.4705882352941178</v>
      </c>
      <c r="I457" s="914">
        <f>MIN(J457:V457)</f>
        <v>10</v>
      </c>
      <c r="J457" s="940">
        <v>10</v>
      </c>
      <c r="K457" s="914">
        <v>10</v>
      </c>
      <c r="L457" s="936"/>
      <c r="M457" s="936"/>
      <c r="N457" s="914"/>
      <c r="O457" s="914"/>
      <c r="P457" s="914">
        <v>10</v>
      </c>
      <c r="Q457" s="914">
        <v>10</v>
      </c>
      <c r="R457" s="914"/>
    </row>
    <row r="458" spans="1:18">
      <c r="A458" s="917"/>
      <c r="B458" s="916"/>
      <c r="D458" s="914"/>
      <c r="E458" s="915" t="str">
        <f t="shared" si="86"/>
        <v>T0.1_AlCu軟銅_不含背膠</v>
      </c>
      <c r="F458" s="946" t="str">
        <f>D455&amp;$A$444</f>
        <v>T0.1_AlCu</v>
      </c>
      <c r="G458" s="948" t="s">
        <v>3264</v>
      </c>
      <c r="H458" s="914">
        <f t="shared" si="89"/>
        <v>14.705882352941178</v>
      </c>
      <c r="I458" s="914">
        <f>MIN(J458:V458)</f>
        <v>100</v>
      </c>
      <c r="J458" s="940">
        <v>100</v>
      </c>
      <c r="K458" s="914">
        <v>100</v>
      </c>
      <c r="L458" s="936"/>
      <c r="M458" s="936"/>
      <c r="N458" s="914"/>
      <c r="O458" s="914"/>
      <c r="P458" s="914">
        <v>100</v>
      </c>
      <c r="Q458" s="914">
        <v>100</v>
      </c>
      <c r="R458" s="914"/>
    </row>
    <row r="459" spans="1:18">
      <c r="A459" s="917"/>
      <c r="B459" s="916"/>
      <c r="D459" s="914"/>
      <c r="E459" s="915" t="str">
        <f t="shared" si="86"/>
        <v>T0.1_AlCuOther_Fill_ME_Remark</v>
      </c>
      <c r="F459" s="946" t="str">
        <f>D455&amp;$A$444</f>
        <v>T0.1_AlCu</v>
      </c>
      <c r="G459" s="915" t="s">
        <v>1508</v>
      </c>
      <c r="H459" s="914"/>
      <c r="I459" s="914"/>
      <c r="J459" s="940"/>
      <c r="K459" s="914"/>
      <c r="L459" s="936"/>
      <c r="M459" s="936"/>
      <c r="N459" s="914"/>
      <c r="O459" s="914"/>
      <c r="P459" s="914"/>
      <c r="Q459" s="914"/>
      <c r="R459" s="914"/>
    </row>
    <row r="460" spans="1:18">
      <c r="A460" s="917"/>
      <c r="B460" s="916"/>
      <c r="D460" s="914"/>
      <c r="E460" s="915" t="str">
        <f t="shared" si="86"/>
        <v/>
      </c>
      <c r="F460" s="946"/>
      <c r="G460" s="915"/>
      <c r="H460" s="914"/>
      <c r="I460" s="914"/>
      <c r="J460" s="940"/>
      <c r="K460" s="914"/>
      <c r="L460" s="936"/>
      <c r="M460" s="936"/>
      <c r="N460" s="914"/>
      <c r="O460" s="914"/>
      <c r="P460" s="914"/>
      <c r="Q460" s="914"/>
      <c r="R460" s="914"/>
    </row>
    <row r="461" spans="1:18">
      <c r="A461" s="917"/>
      <c r="B461" s="916"/>
      <c r="D461" s="914" t="s">
        <v>1825</v>
      </c>
      <c r="E461" s="915" t="str">
        <f t="shared" si="86"/>
        <v>T0.15_AlCu雙導鋁(含導電膠)</v>
      </c>
      <c r="F461" s="946" t="str">
        <f>D461&amp;$A$444</f>
        <v>T0.15_AlCu</v>
      </c>
      <c r="G461" s="947" t="s">
        <v>3253</v>
      </c>
      <c r="H461" s="914">
        <f t="shared" ref="H461:H462" si="90">I461/$H$1</f>
        <v>2.9411764705882355</v>
      </c>
      <c r="I461" s="914">
        <f>MIN(J461:V461)</f>
        <v>20</v>
      </c>
      <c r="J461" s="940">
        <v>20</v>
      </c>
      <c r="K461" s="914">
        <v>20</v>
      </c>
      <c r="L461" s="936"/>
      <c r="M461" s="936"/>
      <c r="N461" s="914"/>
      <c r="O461" s="914"/>
      <c r="P461" s="914">
        <v>20</v>
      </c>
      <c r="Q461" s="914">
        <v>20</v>
      </c>
      <c r="R461" s="914"/>
    </row>
    <row r="462" spans="1:18">
      <c r="A462" s="917"/>
      <c r="B462" s="916"/>
      <c r="D462" s="914"/>
      <c r="E462" s="915" t="str">
        <f t="shared" si="86"/>
        <v>T0.15_AlCu軟銅_不含背膠</v>
      </c>
      <c r="F462" s="946" t="str">
        <f>D461&amp;$A$444</f>
        <v>T0.15_AlCu</v>
      </c>
      <c r="G462" s="948" t="s">
        <v>3264</v>
      </c>
      <c r="H462" s="914">
        <f t="shared" si="90"/>
        <v>22.058823529411764</v>
      </c>
      <c r="I462" s="914">
        <f>MIN(J462:V462)</f>
        <v>150</v>
      </c>
      <c r="J462" s="940">
        <v>150</v>
      </c>
      <c r="K462" s="914">
        <v>150</v>
      </c>
      <c r="L462" s="936"/>
      <c r="M462" s="936"/>
      <c r="N462" s="914"/>
      <c r="O462" s="914"/>
      <c r="P462" s="914">
        <v>150</v>
      </c>
      <c r="Q462" s="914">
        <v>150</v>
      </c>
      <c r="R462" s="914"/>
    </row>
    <row r="463" spans="1:18">
      <c r="A463" s="917"/>
      <c r="B463" s="916"/>
      <c r="D463" s="914"/>
      <c r="E463" s="915" t="str">
        <f t="shared" si="86"/>
        <v>T0.15_AlCuAL_Mylar_不含背膠</v>
      </c>
      <c r="F463" s="946" t="str">
        <f>D461&amp;$A$444</f>
        <v>T0.15_AlCu</v>
      </c>
      <c r="G463" s="915" t="s">
        <v>3263</v>
      </c>
      <c r="H463" s="914">
        <f t="shared" ref="H463" si="91">I463/$H$1</f>
        <v>4.3382352941176467</v>
      </c>
      <c r="I463" s="914">
        <f t="shared" ref="I463:I487" si="92">MIN(J463:V463)</f>
        <v>29.5</v>
      </c>
      <c r="J463" s="940"/>
      <c r="K463" s="914"/>
      <c r="L463" s="936"/>
      <c r="M463" s="936"/>
      <c r="N463" s="914">
        <v>29.5</v>
      </c>
      <c r="O463" s="914"/>
      <c r="P463" s="914"/>
      <c r="Q463" s="914"/>
      <c r="R463" s="914"/>
    </row>
    <row r="464" spans="1:18">
      <c r="A464" s="917"/>
      <c r="B464" s="916"/>
      <c r="D464" s="914"/>
      <c r="E464" s="915" t="str">
        <f t="shared" si="86"/>
        <v>Other_Fill_ME_Remark</v>
      </c>
      <c r="F464" s="946"/>
      <c r="G464" s="915" t="s">
        <v>1508</v>
      </c>
      <c r="H464" s="914"/>
      <c r="I464" s="914"/>
      <c r="J464" s="940"/>
      <c r="K464" s="914"/>
      <c r="L464" s="936"/>
      <c r="M464" s="936"/>
      <c r="N464" s="914"/>
      <c r="O464" s="914"/>
      <c r="P464" s="914"/>
      <c r="Q464" s="914"/>
      <c r="R464" s="914"/>
    </row>
    <row r="465" spans="1:18">
      <c r="A465" s="918"/>
      <c r="B465" s="916"/>
      <c r="D465" s="914"/>
      <c r="E465" s="915" t="str">
        <f t="shared" si="86"/>
        <v/>
      </c>
      <c r="F465" s="915"/>
      <c r="G465" s="915"/>
      <c r="H465" s="914"/>
      <c r="I465" s="914"/>
      <c r="J465" s="914"/>
      <c r="K465" s="914"/>
      <c r="L465" s="914"/>
      <c r="M465" s="914"/>
      <c r="N465" s="914"/>
      <c r="O465" s="914"/>
      <c r="P465" s="914"/>
      <c r="Q465" s="914"/>
      <c r="R465" s="914"/>
    </row>
    <row r="466" spans="1:18">
      <c r="A466" s="918"/>
      <c r="B466" s="916"/>
      <c r="D466" s="914" t="s">
        <v>1862</v>
      </c>
      <c r="E466" s="915" t="str">
        <f t="shared" ref="E466:E467" si="93">F466&amp;G466</f>
        <v>T0.20_AlCu雙導鋁(含導電膠)</v>
      </c>
      <c r="F466" s="915" t="str">
        <f>D466&amp;$A$444</f>
        <v>T0.20_AlCu</v>
      </c>
      <c r="G466" s="915" t="s">
        <v>3253</v>
      </c>
      <c r="H466" s="914">
        <f t="shared" ref="H466:H469" si="94">I466/$H$1</f>
        <v>6.6911764705882355</v>
      </c>
      <c r="I466" s="914">
        <f t="shared" si="92"/>
        <v>45.5</v>
      </c>
      <c r="J466" s="914"/>
      <c r="K466" s="914"/>
      <c r="L466" s="914"/>
      <c r="M466" s="914"/>
      <c r="N466" s="914">
        <v>45.5</v>
      </c>
      <c r="O466" s="914"/>
      <c r="P466" s="914"/>
      <c r="Q466" s="914"/>
      <c r="R466" s="914"/>
    </row>
    <row r="467" spans="1:18">
      <c r="A467" s="918"/>
      <c r="B467" s="916"/>
      <c r="D467" s="914"/>
      <c r="E467" s="915" t="str">
        <f t="shared" si="93"/>
        <v>Other_Fill_ME_Remark</v>
      </c>
      <c r="F467" s="915"/>
      <c r="G467" s="915" t="s">
        <v>1508</v>
      </c>
      <c r="H467" s="914"/>
      <c r="I467" s="914"/>
      <c r="J467" s="914"/>
      <c r="K467" s="914"/>
      <c r="L467" s="914"/>
      <c r="M467" s="914"/>
      <c r="N467" s="914"/>
      <c r="O467" s="914"/>
      <c r="P467" s="914"/>
      <c r="Q467" s="914"/>
      <c r="R467" s="914"/>
    </row>
    <row r="468" spans="1:18">
      <c r="A468" s="918"/>
      <c r="B468" s="916"/>
      <c r="D468" s="914"/>
      <c r="E468" s="915"/>
      <c r="F468" s="915"/>
      <c r="G468" s="915"/>
      <c r="H468" s="914"/>
      <c r="I468" s="914"/>
      <c r="J468" s="914"/>
      <c r="K468" s="914"/>
      <c r="L468" s="914"/>
      <c r="M468" s="914"/>
      <c r="N468" s="914"/>
      <c r="O468" s="914"/>
      <c r="P468" s="914"/>
      <c r="Q468" s="914"/>
      <c r="R468" s="914"/>
    </row>
    <row r="469" spans="1:18">
      <c r="A469" s="918"/>
      <c r="B469" s="916"/>
      <c r="D469" s="914" t="s">
        <v>1863</v>
      </c>
      <c r="E469" s="915" t="str">
        <f t="shared" ref="E469:E470" si="95">F469&amp;G469</f>
        <v>T0.25_AlCu雙導銅(含導電膠)</v>
      </c>
      <c r="F469" s="915" t="str">
        <f>D469&amp;$A$444</f>
        <v>T0.25_AlCu</v>
      </c>
      <c r="G469" s="949" t="s">
        <v>3254</v>
      </c>
      <c r="H469" s="914">
        <f t="shared" si="94"/>
        <v>28.161764705882355</v>
      </c>
      <c r="I469" s="914">
        <f t="shared" si="92"/>
        <v>191.5</v>
      </c>
      <c r="J469" s="914"/>
      <c r="K469" s="914"/>
      <c r="L469" s="914"/>
      <c r="M469" s="914"/>
      <c r="N469" s="914">
        <v>191.5</v>
      </c>
      <c r="O469" s="914"/>
      <c r="P469" s="914"/>
      <c r="Q469" s="914"/>
      <c r="R469" s="914"/>
    </row>
    <row r="470" spans="1:18">
      <c r="A470" s="918"/>
      <c r="B470" s="916"/>
      <c r="D470" s="914"/>
      <c r="E470" s="915" t="str">
        <f t="shared" si="95"/>
        <v>Other_Fill_ME_Remark</v>
      </c>
      <c r="F470" s="915"/>
      <c r="G470" s="915" t="s">
        <v>1508</v>
      </c>
      <c r="H470" s="914"/>
      <c r="I470" s="914"/>
      <c r="J470" s="914"/>
      <c r="K470" s="914"/>
      <c r="L470" s="914"/>
      <c r="M470" s="914"/>
      <c r="N470" s="914"/>
      <c r="O470" s="914"/>
      <c r="P470" s="914"/>
      <c r="Q470" s="914"/>
      <c r="R470" s="914"/>
    </row>
    <row r="471" spans="1:18">
      <c r="A471" s="918"/>
      <c r="B471" s="916"/>
      <c r="D471" s="914"/>
      <c r="E471" s="915" t="str">
        <f t="shared" si="86"/>
        <v/>
      </c>
      <c r="F471" s="915"/>
      <c r="G471" s="915"/>
      <c r="H471" s="914"/>
      <c r="I471" s="914"/>
      <c r="J471" s="914"/>
      <c r="K471" s="914"/>
      <c r="L471" s="914"/>
      <c r="M471" s="914"/>
      <c r="N471" s="914"/>
      <c r="O471" s="914"/>
      <c r="P471" s="914"/>
      <c r="Q471" s="914"/>
      <c r="R471" s="914"/>
    </row>
    <row r="472" spans="1:18">
      <c r="I472" s="918"/>
    </row>
    <row r="473" spans="1:18">
      <c r="A473" s="916"/>
      <c r="B473" s="916"/>
      <c r="D473" s="918"/>
      <c r="E473" s="919"/>
      <c r="F473" s="916"/>
      <c r="G473" s="933" t="s">
        <v>1529</v>
      </c>
      <c r="H473" s="918">
        <v>6.8</v>
      </c>
      <c r="I473" s="918"/>
      <c r="J473" s="918"/>
      <c r="L473" s="919"/>
      <c r="M473" s="919"/>
    </row>
    <row r="474" spans="1:18" ht="54">
      <c r="A474" s="921" t="s">
        <v>1661</v>
      </c>
      <c r="B474" s="922" t="s">
        <v>1414</v>
      </c>
      <c r="D474" s="921" t="s">
        <v>1499</v>
      </c>
      <c r="E474" s="921" t="s">
        <v>1500</v>
      </c>
      <c r="F474" s="922" t="s">
        <v>1414</v>
      </c>
      <c r="G474" s="923" t="s">
        <v>1661</v>
      </c>
      <c r="H474" s="924" t="s">
        <v>1505</v>
      </c>
      <c r="I474" s="925" t="s">
        <v>1532</v>
      </c>
      <c r="J474" s="925" t="s">
        <v>3398</v>
      </c>
      <c r="K474" s="925" t="s">
        <v>3399</v>
      </c>
      <c r="L474" s="925" t="s">
        <v>1501</v>
      </c>
      <c r="M474" s="925" t="s">
        <v>1502</v>
      </c>
      <c r="N474" s="925" t="s">
        <v>1503</v>
      </c>
      <c r="O474" s="925" t="s">
        <v>1504</v>
      </c>
      <c r="P474" s="925" t="s">
        <v>3321</v>
      </c>
      <c r="Q474" s="925" t="s">
        <v>1577</v>
      </c>
      <c r="R474" s="925" t="s">
        <v>3310</v>
      </c>
    </row>
    <row r="475" spans="1:18">
      <c r="A475" s="914">
        <v>1</v>
      </c>
      <c r="B475" s="915" t="str">
        <f>D475&amp;$A$474</f>
        <v>T0.3PMMA</v>
      </c>
      <c r="D475" s="914" t="s">
        <v>1535</v>
      </c>
      <c r="E475" s="915" t="str">
        <f>F475&amp;G475</f>
        <v>T0.3PMMA雙面硬化 0.3 PMMA</v>
      </c>
      <c r="F475" s="915" t="str">
        <f>D475&amp;$A$474</f>
        <v>T0.3PMMA</v>
      </c>
      <c r="G475" s="927" t="s">
        <v>1662</v>
      </c>
      <c r="H475" s="914">
        <f>I475/$H$1</f>
        <v>64.411764705882348</v>
      </c>
      <c r="I475" s="914">
        <f t="shared" si="92"/>
        <v>438</v>
      </c>
      <c r="J475" s="936"/>
      <c r="K475" s="936"/>
      <c r="L475" s="936"/>
      <c r="M475" s="936"/>
      <c r="N475" s="914"/>
      <c r="O475" s="936">
        <v>438</v>
      </c>
      <c r="P475" s="936"/>
      <c r="Q475" s="914"/>
      <c r="R475" s="914"/>
    </row>
    <row r="476" spans="1:18">
      <c r="A476" s="914">
        <v>2</v>
      </c>
      <c r="B476" s="915" t="str">
        <f>D478&amp;$A$474</f>
        <v>T0.4PMMA</v>
      </c>
      <c r="D476" s="914"/>
      <c r="E476" s="915" t="str">
        <f>F476&amp;G476</f>
        <v>T0.3PMMAOther_Fill_ME_Remark</v>
      </c>
      <c r="F476" s="915" t="str">
        <f>D475&amp;$A$474</f>
        <v>T0.3PMMA</v>
      </c>
      <c r="G476" s="927" t="s">
        <v>1508</v>
      </c>
      <c r="H476" s="914"/>
      <c r="I476" s="914"/>
      <c r="J476" s="936"/>
      <c r="K476" s="936"/>
      <c r="L476" s="936"/>
      <c r="M476" s="936"/>
      <c r="N476" s="914"/>
      <c r="O476" s="936"/>
      <c r="P476" s="936"/>
      <c r="Q476" s="914"/>
      <c r="R476" s="914"/>
    </row>
    <row r="477" spans="1:18">
      <c r="A477" s="914">
        <v>3</v>
      </c>
      <c r="B477" s="915" t="str">
        <f>D481&amp;$A$474</f>
        <v>T0.5PMMA</v>
      </c>
      <c r="D477" s="914"/>
      <c r="E477" s="915"/>
      <c r="F477" s="915"/>
      <c r="H477" s="914"/>
      <c r="I477" s="914"/>
      <c r="J477" s="936"/>
      <c r="K477" s="936"/>
      <c r="L477" s="936"/>
      <c r="M477" s="936"/>
      <c r="N477" s="914"/>
      <c r="O477" s="936"/>
      <c r="P477" s="936"/>
      <c r="Q477" s="914"/>
      <c r="R477" s="914"/>
    </row>
    <row r="478" spans="1:18">
      <c r="A478" s="914">
        <v>4</v>
      </c>
      <c r="B478" s="915" t="str">
        <f>D484&amp;$A$474</f>
        <v>T0.8PMMA</v>
      </c>
      <c r="D478" s="914" t="s">
        <v>1539</v>
      </c>
      <c r="E478" s="915" t="str">
        <f t="shared" ref="E478:E488" si="96">F478&amp;G478</f>
        <v>T0.4PMMA雙面硬化 0.4 PMMA</v>
      </c>
      <c r="F478" s="915" t="str">
        <f>D478&amp;$A$474</f>
        <v>T0.4PMMA</v>
      </c>
      <c r="G478" s="927" t="s">
        <v>1663</v>
      </c>
      <c r="H478" s="914">
        <f t="shared" ref="H478:H481" si="97">I478/$H$1</f>
        <v>40.588235294117645</v>
      </c>
      <c r="I478" s="914">
        <f t="shared" si="92"/>
        <v>276</v>
      </c>
      <c r="J478" s="936"/>
      <c r="K478" s="936"/>
      <c r="L478" s="936"/>
      <c r="M478" s="936"/>
      <c r="N478" s="914"/>
      <c r="O478" s="936">
        <v>276</v>
      </c>
      <c r="P478" s="936"/>
      <c r="Q478" s="914"/>
      <c r="R478" s="914"/>
    </row>
    <row r="479" spans="1:18">
      <c r="A479" s="914">
        <v>5</v>
      </c>
      <c r="B479" s="915" t="str">
        <f>D487&amp;$A$474</f>
        <v>T1.0PMMA</v>
      </c>
      <c r="D479" s="914"/>
      <c r="E479" s="915" t="str">
        <f t="shared" si="96"/>
        <v>T0.4PMMAOther_Fill_ME_Remark</v>
      </c>
      <c r="F479" s="915" t="str">
        <f>D478&amp;$A$474</f>
        <v>T0.4PMMA</v>
      </c>
      <c r="G479" s="927" t="s">
        <v>1508</v>
      </c>
      <c r="H479" s="914"/>
      <c r="I479" s="914"/>
      <c r="J479" s="914"/>
      <c r="K479" s="936"/>
      <c r="L479" s="936"/>
      <c r="M479" s="936"/>
      <c r="N479" s="914"/>
      <c r="O479" s="936"/>
      <c r="P479" s="936"/>
      <c r="Q479" s="914"/>
      <c r="R479" s="914"/>
    </row>
    <row r="480" spans="1:18">
      <c r="A480" s="914">
        <v>6</v>
      </c>
      <c r="B480" s="915" t="s">
        <v>1677</v>
      </c>
      <c r="D480" s="914"/>
      <c r="E480" s="915"/>
      <c r="F480" s="915"/>
      <c r="G480" s="927"/>
      <c r="H480" s="914"/>
      <c r="I480" s="914"/>
      <c r="J480" s="914"/>
      <c r="K480" s="936"/>
      <c r="L480" s="936"/>
      <c r="M480" s="936"/>
      <c r="N480" s="914"/>
      <c r="O480" s="936"/>
      <c r="P480" s="936"/>
      <c r="Q480" s="914"/>
      <c r="R480" s="914"/>
    </row>
    <row r="481" spans="1:18">
      <c r="A481" s="918"/>
      <c r="B481" s="916"/>
      <c r="D481" s="914" t="s">
        <v>1525</v>
      </c>
      <c r="E481" s="915" t="str">
        <f t="shared" si="96"/>
        <v>T0.5PMMA雙面硬化 0.5 PMMA</v>
      </c>
      <c r="F481" s="915" t="str">
        <f>D481&amp;$A$474</f>
        <v>T0.5PMMA</v>
      </c>
      <c r="G481" s="938" t="s">
        <v>1664</v>
      </c>
      <c r="H481" s="914">
        <f t="shared" si="97"/>
        <v>30.882352941176471</v>
      </c>
      <c r="I481" s="914">
        <f t="shared" si="92"/>
        <v>210</v>
      </c>
      <c r="J481" s="940"/>
      <c r="K481" s="936"/>
      <c r="L481" s="936"/>
      <c r="M481" s="936"/>
      <c r="N481" s="914"/>
      <c r="O481" s="936">
        <v>210</v>
      </c>
      <c r="P481" s="936"/>
      <c r="Q481" s="914"/>
      <c r="R481" s="914"/>
    </row>
    <row r="482" spans="1:18">
      <c r="A482" s="918"/>
      <c r="B482" s="916"/>
      <c r="D482" s="914"/>
      <c r="E482" s="915" t="str">
        <f t="shared" si="96"/>
        <v>T0.5PMMAOther_Fill_ME_Remark</v>
      </c>
      <c r="F482" s="915" t="str">
        <f>D481&amp;$A$474</f>
        <v>T0.5PMMA</v>
      </c>
      <c r="G482" s="927" t="s">
        <v>1508</v>
      </c>
      <c r="H482" s="914"/>
      <c r="I482" s="914"/>
      <c r="J482" s="940"/>
      <c r="K482" s="936"/>
      <c r="L482" s="936"/>
      <c r="M482" s="936"/>
      <c r="N482" s="914"/>
      <c r="O482" s="936"/>
      <c r="P482" s="936"/>
      <c r="Q482" s="914"/>
      <c r="R482" s="914"/>
    </row>
    <row r="483" spans="1:18">
      <c r="A483" s="918"/>
      <c r="B483" s="916"/>
      <c r="D483" s="914"/>
      <c r="E483" s="915"/>
      <c r="F483" s="915"/>
      <c r="G483" s="938"/>
      <c r="H483" s="914"/>
      <c r="I483" s="914"/>
      <c r="J483" s="940"/>
      <c r="K483" s="936"/>
      <c r="L483" s="936"/>
      <c r="M483" s="936"/>
      <c r="N483" s="914"/>
      <c r="O483" s="936"/>
      <c r="P483" s="936"/>
      <c r="Q483" s="914"/>
      <c r="R483" s="914"/>
    </row>
    <row r="484" spans="1:18">
      <c r="A484" s="918"/>
      <c r="B484" s="916"/>
      <c r="D484" s="914" t="s">
        <v>1527</v>
      </c>
      <c r="E484" s="915" t="str">
        <f t="shared" si="96"/>
        <v>T0.8PMMA雙面硬化 0.8 PMMA</v>
      </c>
      <c r="F484" s="915" t="str">
        <f>D484&amp;$A$474</f>
        <v>T0.8PMMA</v>
      </c>
      <c r="G484" s="938" t="s">
        <v>1665</v>
      </c>
      <c r="H484" s="914">
        <f t="shared" ref="H484:H487" si="98">I484/$H$1</f>
        <v>32.647058823529413</v>
      </c>
      <c r="I484" s="914">
        <f t="shared" si="92"/>
        <v>222</v>
      </c>
      <c r="J484" s="940"/>
      <c r="K484" s="936"/>
      <c r="L484" s="936"/>
      <c r="M484" s="936"/>
      <c r="N484" s="914"/>
      <c r="O484" s="936">
        <v>222</v>
      </c>
      <c r="P484" s="936"/>
      <c r="Q484" s="914"/>
      <c r="R484" s="914"/>
    </row>
    <row r="485" spans="1:18">
      <c r="D485" s="914"/>
      <c r="E485" s="915" t="str">
        <f t="shared" si="96"/>
        <v>T0.8PMMAOther_Fill_ME_Remark</v>
      </c>
      <c r="F485" s="915" t="str">
        <f>D484&amp;$A$474</f>
        <v>T0.8PMMA</v>
      </c>
      <c r="G485" s="927" t="s">
        <v>1508</v>
      </c>
      <c r="H485" s="914"/>
      <c r="I485" s="914"/>
      <c r="J485" s="940"/>
      <c r="K485" s="936"/>
      <c r="L485" s="936"/>
      <c r="M485" s="936"/>
      <c r="N485" s="914"/>
      <c r="O485" s="936"/>
      <c r="P485" s="936"/>
      <c r="Q485" s="914"/>
      <c r="R485" s="914"/>
    </row>
    <row r="486" spans="1:18">
      <c r="D486" s="914"/>
      <c r="E486" s="915"/>
      <c r="F486" s="915"/>
      <c r="G486" s="938"/>
      <c r="H486" s="914"/>
      <c r="I486" s="914"/>
      <c r="J486" s="940"/>
      <c r="K486" s="936"/>
      <c r="L486" s="936"/>
      <c r="M486" s="936"/>
      <c r="N486" s="914"/>
      <c r="O486" s="936"/>
      <c r="P486" s="936"/>
      <c r="Q486" s="914"/>
      <c r="R486" s="914"/>
    </row>
    <row r="487" spans="1:18">
      <c r="D487" s="914" t="s">
        <v>1528</v>
      </c>
      <c r="E487" s="915" t="str">
        <f t="shared" si="96"/>
        <v>T1.0PMMA雙面硬化 1.0 PMMA</v>
      </c>
      <c r="F487" s="915" t="str">
        <f>D487&amp;$A$474</f>
        <v>T1.0PMMA</v>
      </c>
      <c r="G487" s="938" t="s">
        <v>1666</v>
      </c>
      <c r="H487" s="914">
        <f t="shared" si="98"/>
        <v>31.764705882352942</v>
      </c>
      <c r="I487" s="914">
        <f t="shared" si="92"/>
        <v>216</v>
      </c>
      <c r="J487" s="940"/>
      <c r="K487" s="914"/>
      <c r="L487" s="914"/>
      <c r="M487" s="914"/>
      <c r="N487" s="914"/>
      <c r="O487" s="914">
        <v>216</v>
      </c>
      <c r="P487" s="914"/>
      <c r="Q487" s="914"/>
      <c r="R487" s="914"/>
    </row>
    <row r="488" spans="1:18">
      <c r="D488" s="914"/>
      <c r="E488" s="915" t="str">
        <f t="shared" si="96"/>
        <v>T1.0PMMAOther_Fill_ME_Remark</v>
      </c>
      <c r="F488" s="915" t="str">
        <f>D487&amp;$A$474</f>
        <v>T1.0PMMA</v>
      </c>
      <c r="G488" s="927" t="s">
        <v>1508</v>
      </c>
      <c r="H488" s="914"/>
      <c r="I488" s="914"/>
      <c r="J488" s="914"/>
      <c r="K488" s="914"/>
      <c r="L488" s="914"/>
      <c r="M488" s="914"/>
      <c r="N488" s="914"/>
      <c r="O488" s="914"/>
      <c r="P488" s="914"/>
      <c r="Q488" s="914"/>
      <c r="R488" s="914"/>
    </row>
    <row r="489" spans="1:18">
      <c r="D489" s="914"/>
      <c r="E489" s="914"/>
      <c r="F489" s="915"/>
      <c r="G489" s="927"/>
      <c r="H489" s="914"/>
      <c r="I489" s="914"/>
      <c r="J489" s="914"/>
      <c r="K489" s="914"/>
      <c r="L489" s="914"/>
      <c r="M489" s="914"/>
      <c r="N489" s="914"/>
      <c r="O489" s="914"/>
      <c r="P489" s="914"/>
      <c r="Q489" s="914"/>
      <c r="R489" s="914"/>
    </row>
    <row r="491" spans="1:18">
      <c r="A491" s="916"/>
      <c r="B491" s="916"/>
      <c r="D491" s="918"/>
      <c r="E491" s="919"/>
      <c r="F491" s="916"/>
      <c r="G491" s="933" t="s">
        <v>1497</v>
      </c>
      <c r="H491" s="918">
        <v>6.8</v>
      </c>
      <c r="I491" s="918"/>
      <c r="J491" s="918"/>
      <c r="L491" s="919"/>
      <c r="M491" s="919"/>
    </row>
    <row r="492" spans="1:18" ht="54">
      <c r="A492" s="921" t="s">
        <v>3782</v>
      </c>
      <c r="B492" s="922" t="s">
        <v>1414</v>
      </c>
      <c r="D492" s="921" t="s">
        <v>178</v>
      </c>
      <c r="E492" s="921" t="s">
        <v>1500</v>
      </c>
      <c r="F492" s="922" t="s">
        <v>3836</v>
      </c>
      <c r="G492" s="921" t="s">
        <v>3836</v>
      </c>
      <c r="H492" s="924" t="s">
        <v>1505</v>
      </c>
      <c r="I492" s="925" t="s">
        <v>1532</v>
      </c>
      <c r="J492" s="925" t="s">
        <v>3398</v>
      </c>
      <c r="K492" s="925" t="s">
        <v>3399</v>
      </c>
      <c r="L492" s="925" t="s">
        <v>1501</v>
      </c>
      <c r="M492" s="925" t="s">
        <v>1502</v>
      </c>
      <c r="N492" s="925" t="s">
        <v>1503</v>
      </c>
      <c r="O492" s="925" t="s">
        <v>1504</v>
      </c>
      <c r="P492" s="925" t="s">
        <v>3321</v>
      </c>
      <c r="Q492" s="925" t="s">
        <v>1577</v>
      </c>
      <c r="R492" s="925" t="s">
        <v>3310</v>
      </c>
    </row>
    <row r="493" spans="1:18">
      <c r="A493" s="914">
        <v>1</v>
      </c>
      <c r="B493" s="915" t="s">
        <v>3831</v>
      </c>
      <c r="D493" s="1236" t="s">
        <v>3772</v>
      </c>
      <c r="E493" s="1237" t="str">
        <f>F493&amp;G493</f>
        <v>T0.12非阻燃醋酸非阻燃醋酸膠布</v>
      </c>
      <c r="F493" s="1237" t="s">
        <v>3773</v>
      </c>
      <c r="G493" s="1237" t="s">
        <v>3830</v>
      </c>
      <c r="H493" s="1236">
        <f>I493/$H$1</f>
        <v>2.7205882352941178</v>
      </c>
      <c r="I493" s="1236">
        <f t="shared" ref="I493:I496" si="99">MIN(J493:V493)</f>
        <v>18.5</v>
      </c>
      <c r="J493" s="1238"/>
      <c r="K493" s="1238"/>
      <c r="L493" s="1238"/>
      <c r="M493" s="1238"/>
      <c r="N493" s="1236">
        <v>18.5</v>
      </c>
      <c r="O493" s="1238"/>
      <c r="P493" s="1238">
        <v>25</v>
      </c>
      <c r="Q493" s="1236"/>
      <c r="R493" s="1236"/>
    </row>
    <row r="494" spans="1:18">
      <c r="A494" s="914">
        <v>2</v>
      </c>
      <c r="B494" s="915" t="s">
        <v>3833</v>
      </c>
      <c r="D494" s="914" t="s">
        <v>3776</v>
      </c>
      <c r="E494" s="915" t="str">
        <f>F494&amp;G494</f>
        <v>非阻燃醋酸膠布</v>
      </c>
      <c r="F494" s="915" t="s">
        <v>3830</v>
      </c>
      <c r="G494" s="915"/>
      <c r="H494" s="914">
        <f t="shared" ref="H494:H496" si="100">I494/$H$1</f>
        <v>3.3823529411764706</v>
      </c>
      <c r="I494" s="914">
        <f t="shared" si="99"/>
        <v>23</v>
      </c>
      <c r="J494" s="936"/>
      <c r="K494" s="936"/>
      <c r="L494" s="936"/>
      <c r="M494" s="936">
        <v>68</v>
      </c>
      <c r="N494" s="914">
        <v>23</v>
      </c>
      <c r="O494" s="936"/>
      <c r="P494" s="936"/>
      <c r="Q494" s="914">
        <v>31.46</v>
      </c>
      <c r="R494" s="914">
        <v>29</v>
      </c>
    </row>
    <row r="495" spans="1:18">
      <c r="A495" s="914">
        <v>3</v>
      </c>
      <c r="B495" s="915" t="s">
        <v>1677</v>
      </c>
      <c r="D495" s="914" t="s">
        <v>3776</v>
      </c>
      <c r="E495" s="915" t="str">
        <f>F495&amp;G495</f>
        <v>阻燃醋酸膠布</v>
      </c>
      <c r="F495" s="915" t="s">
        <v>3832</v>
      </c>
      <c r="G495" s="915"/>
      <c r="H495" s="914">
        <f t="shared" si="100"/>
        <v>4.0441176470588234</v>
      </c>
      <c r="I495" s="914">
        <f t="shared" si="99"/>
        <v>27.5</v>
      </c>
      <c r="J495" s="936"/>
      <c r="K495" s="936"/>
      <c r="L495" s="936"/>
      <c r="M495" s="936">
        <v>84</v>
      </c>
      <c r="N495" s="914">
        <v>27.5</v>
      </c>
      <c r="O495" s="936"/>
      <c r="P495" s="936"/>
      <c r="Q495" s="914">
        <v>39</v>
      </c>
      <c r="R495" s="914"/>
    </row>
    <row r="496" spans="1:18">
      <c r="D496" s="914"/>
      <c r="E496" s="915"/>
      <c r="F496" s="915"/>
      <c r="G496" s="927"/>
      <c r="H496" s="914">
        <f t="shared" si="100"/>
        <v>0</v>
      </c>
      <c r="I496" s="914">
        <f t="shared" si="99"/>
        <v>0</v>
      </c>
      <c r="J496" s="936"/>
      <c r="K496" s="936"/>
      <c r="L496" s="936"/>
      <c r="M496" s="936"/>
      <c r="N496" s="914"/>
      <c r="O496" s="936"/>
      <c r="P496" s="936"/>
      <c r="Q496" s="914"/>
      <c r="R496" s="914"/>
    </row>
    <row r="497" spans="1:18">
      <c r="D497" s="914"/>
      <c r="E497" s="915"/>
      <c r="F497" s="915"/>
      <c r="G497" s="927"/>
      <c r="H497" s="914"/>
      <c r="I497" s="914"/>
      <c r="J497" s="914"/>
      <c r="K497" s="936"/>
      <c r="L497" s="936"/>
      <c r="M497" s="936"/>
      <c r="N497" s="914"/>
      <c r="O497" s="936"/>
      <c r="P497" s="936"/>
      <c r="Q497" s="914"/>
      <c r="R497" s="914"/>
    </row>
    <row r="499" spans="1:18">
      <c r="A499" s="916"/>
      <c r="B499" s="916"/>
      <c r="D499" s="918"/>
      <c r="E499" s="919"/>
      <c r="F499" s="916"/>
      <c r="G499" s="933" t="s">
        <v>1497</v>
      </c>
      <c r="H499" s="918">
        <v>6.8</v>
      </c>
      <c r="I499" s="918"/>
      <c r="J499" s="918"/>
      <c r="L499" s="919"/>
      <c r="M499" s="919"/>
    </row>
    <row r="500" spans="1:18" ht="54">
      <c r="A500" s="921" t="s">
        <v>3783</v>
      </c>
      <c r="B500" s="922" t="s">
        <v>1414</v>
      </c>
      <c r="D500" s="921" t="s">
        <v>178</v>
      </c>
      <c r="E500" s="921" t="s">
        <v>1500</v>
      </c>
      <c r="F500" s="922" t="s">
        <v>3837</v>
      </c>
      <c r="G500" s="921" t="s">
        <v>3837</v>
      </c>
      <c r="H500" s="924" t="s">
        <v>1505</v>
      </c>
      <c r="I500" s="925" t="s">
        <v>1532</v>
      </c>
      <c r="J500" s="925" t="s">
        <v>3398</v>
      </c>
      <c r="K500" s="925" t="s">
        <v>3399</v>
      </c>
      <c r="L500" s="925" t="s">
        <v>1501</v>
      </c>
      <c r="M500" s="925" t="s">
        <v>1502</v>
      </c>
      <c r="N500" s="925" t="s">
        <v>1503</v>
      </c>
      <c r="O500" s="925" t="s">
        <v>1504</v>
      </c>
      <c r="P500" s="925" t="s">
        <v>3321</v>
      </c>
      <c r="Q500" s="925" t="s">
        <v>1577</v>
      </c>
      <c r="R500" s="925" t="s">
        <v>3310</v>
      </c>
    </row>
    <row r="501" spans="1:18">
      <c r="A501" s="914">
        <v>1</v>
      </c>
      <c r="B501" s="915" t="s">
        <v>3834</v>
      </c>
      <c r="D501" s="914" t="s">
        <v>1863</v>
      </c>
      <c r="E501" s="915" t="str">
        <f>F501&amp;G501</f>
        <v>非阻燃黑色不織布</v>
      </c>
      <c r="F501" s="915" t="s">
        <v>3834</v>
      </c>
      <c r="G501" s="915"/>
      <c r="H501" s="914">
        <f>I501/$H$1</f>
        <v>1.0294117647058825</v>
      </c>
      <c r="I501" s="914">
        <f t="shared" ref="I501:I504" si="101">MIN(J501:V501)</f>
        <v>7</v>
      </c>
      <c r="J501" s="936"/>
      <c r="K501" s="936"/>
      <c r="L501" s="936"/>
      <c r="M501" s="936">
        <v>11.2</v>
      </c>
      <c r="N501" s="914">
        <v>7</v>
      </c>
      <c r="O501" s="936"/>
      <c r="P501" s="936">
        <v>10</v>
      </c>
      <c r="Q501" s="914">
        <v>8.4499999999999993</v>
      </c>
      <c r="R501" s="914"/>
    </row>
    <row r="502" spans="1:18">
      <c r="A502" s="914">
        <v>2</v>
      </c>
      <c r="B502" s="915" t="s">
        <v>3835</v>
      </c>
      <c r="D502" s="914" t="s">
        <v>3776</v>
      </c>
      <c r="E502" s="915" t="str">
        <f>F502&amp;G502</f>
        <v>阻燃黑色不織布</v>
      </c>
      <c r="F502" s="915" t="s">
        <v>3835</v>
      </c>
      <c r="G502" s="915"/>
      <c r="H502" s="914">
        <f t="shared" ref="H502:H504" si="102">I502/$H$1</f>
        <v>2.6470588235294117</v>
      </c>
      <c r="I502" s="914">
        <f t="shared" si="101"/>
        <v>18</v>
      </c>
      <c r="J502" s="936"/>
      <c r="K502" s="936"/>
      <c r="L502" s="936"/>
      <c r="M502" s="936"/>
      <c r="N502" s="914"/>
      <c r="O502" s="936"/>
      <c r="P502" s="936">
        <v>18</v>
      </c>
      <c r="Q502" s="914">
        <v>42.9</v>
      </c>
      <c r="R502" s="914">
        <v>91.08</v>
      </c>
    </row>
    <row r="503" spans="1:18">
      <c r="A503" s="914">
        <v>3</v>
      </c>
      <c r="B503" s="915" t="s">
        <v>1677</v>
      </c>
      <c r="D503" s="1236" t="s">
        <v>3784</v>
      </c>
      <c r="E503" s="1237" t="str">
        <f>F503&amp;G503</f>
        <v>T0.35Non_WovenNon_Woven</v>
      </c>
      <c r="F503" s="1237" t="str">
        <f>$D$503&amp;$A$500</f>
        <v>T0.35Non_Woven</v>
      </c>
      <c r="G503" s="1237" t="s">
        <v>3783</v>
      </c>
      <c r="H503" s="1236">
        <f t="shared" si="102"/>
        <v>2.2058823529411766</v>
      </c>
      <c r="I503" s="1236">
        <f t="shared" si="101"/>
        <v>15</v>
      </c>
      <c r="J503" s="1238"/>
      <c r="K503" s="1238"/>
      <c r="L503" s="1238"/>
      <c r="M503" s="1238"/>
      <c r="N503" s="1236">
        <v>15</v>
      </c>
      <c r="O503" s="1238"/>
      <c r="P503" s="1238"/>
      <c r="Q503" s="1236"/>
      <c r="R503" s="1236"/>
    </row>
    <row r="504" spans="1:18">
      <c r="D504" s="914"/>
      <c r="E504" s="915"/>
      <c r="F504" s="915"/>
      <c r="G504" s="927"/>
      <c r="H504" s="914">
        <f t="shared" si="102"/>
        <v>0</v>
      </c>
      <c r="I504" s="914">
        <f t="shared" si="101"/>
        <v>0</v>
      </c>
      <c r="J504" s="936"/>
      <c r="K504" s="936"/>
      <c r="L504" s="936"/>
      <c r="M504" s="936"/>
      <c r="N504" s="914"/>
      <c r="O504" s="936"/>
      <c r="P504" s="936"/>
      <c r="Q504" s="914"/>
      <c r="R504" s="914"/>
    </row>
    <row r="505" spans="1:18">
      <c r="D505" s="914"/>
      <c r="E505" s="915"/>
      <c r="F505" s="915"/>
      <c r="G505" s="927"/>
      <c r="H505" s="914"/>
      <c r="I505" s="914"/>
      <c r="J505" s="914"/>
      <c r="K505" s="936"/>
      <c r="L505" s="936"/>
      <c r="M505" s="936"/>
      <c r="N505" s="914"/>
      <c r="O505" s="936"/>
      <c r="P505" s="936"/>
      <c r="Q505" s="914"/>
      <c r="R505" s="914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I37"/>
  <sheetViews>
    <sheetView showGridLines="0" topLeftCell="A2" zoomScale="70" zoomScaleNormal="70" workbookViewId="0">
      <selection activeCell="B24" sqref="B24"/>
    </sheetView>
  </sheetViews>
  <sheetFormatPr defaultColWidth="8.875" defaultRowHeight="17.25"/>
  <cols>
    <col min="1" max="1" width="61" style="991" bestFit="1" customWidth="1"/>
    <col min="2" max="2" width="47.625" style="991" bestFit="1" customWidth="1"/>
    <col min="3" max="3" width="25.75" style="991" bestFit="1" customWidth="1"/>
    <col min="4" max="4" width="30.625" style="991" bestFit="1" customWidth="1"/>
    <col min="5" max="5" width="17.5" style="991" bestFit="1" customWidth="1"/>
    <col min="6" max="6" width="18.75" style="991" bestFit="1" customWidth="1"/>
    <col min="7" max="7" width="24.875" style="991" bestFit="1" customWidth="1"/>
    <col min="8" max="8" width="22" style="991" customWidth="1"/>
    <col min="9" max="9" width="17.625" style="991" bestFit="1" customWidth="1"/>
    <col min="10" max="10" width="21.375" style="991" bestFit="1" customWidth="1"/>
    <col min="11" max="16384" width="8.875" style="991"/>
  </cols>
  <sheetData>
    <row r="1" spans="1:8" ht="23.45" customHeight="1">
      <c r="A1" s="1904" t="s">
        <v>3327</v>
      </c>
      <c r="B1" s="1905"/>
      <c r="C1" s="1905"/>
      <c r="D1" s="1905"/>
      <c r="E1" s="1905"/>
      <c r="F1" s="1905"/>
      <c r="G1" s="1905"/>
      <c r="H1" s="1906"/>
    </row>
    <row r="2" spans="1:8" ht="23.45" customHeight="1">
      <c r="A2" s="992" t="s">
        <v>3347</v>
      </c>
      <c r="B2" s="993"/>
      <c r="C2" s="993"/>
      <c r="D2" s="983"/>
      <c r="E2" s="983"/>
      <c r="F2" s="983"/>
      <c r="G2" s="983"/>
      <c r="H2" s="983"/>
    </row>
    <row r="3" spans="1:8">
      <c r="A3" s="994" t="s">
        <v>3275</v>
      </c>
      <c r="B3" s="995"/>
      <c r="C3" s="993" t="s">
        <v>3345</v>
      </c>
      <c r="D3" s="983"/>
      <c r="E3" s="983"/>
      <c r="F3" s="983"/>
      <c r="G3" s="983"/>
      <c r="H3" s="983"/>
    </row>
    <row r="4" spans="1:8">
      <c r="A4" s="994" t="s">
        <v>3274</v>
      </c>
      <c r="B4" s="993"/>
      <c r="C4" s="993" t="s">
        <v>3345</v>
      </c>
      <c r="D4" s="983"/>
      <c r="E4" s="983"/>
      <c r="F4" s="983"/>
      <c r="G4" s="983"/>
      <c r="H4" s="983"/>
    </row>
    <row r="5" spans="1:8">
      <c r="A5" s="994" t="s">
        <v>60</v>
      </c>
      <c r="B5" s="995"/>
      <c r="C5" s="993" t="s">
        <v>3345</v>
      </c>
      <c r="D5" s="983"/>
      <c r="E5" s="983"/>
      <c r="F5" s="983"/>
      <c r="G5" s="983"/>
      <c r="H5" s="983"/>
    </row>
    <row r="6" spans="1:8">
      <c r="A6" s="994" t="s">
        <v>3271</v>
      </c>
      <c r="B6" s="996"/>
      <c r="C6" s="993" t="s">
        <v>3345</v>
      </c>
      <c r="D6" s="983"/>
      <c r="E6" s="983"/>
      <c r="F6" s="983"/>
      <c r="G6" s="983"/>
      <c r="H6" s="983"/>
    </row>
    <row r="7" spans="1:8">
      <c r="A7" s="994" t="s">
        <v>3273</v>
      </c>
      <c r="B7" s="993"/>
      <c r="C7" s="993" t="s">
        <v>3345</v>
      </c>
      <c r="D7" s="983"/>
      <c r="E7" s="983"/>
      <c r="F7" s="983"/>
      <c r="G7" s="983"/>
      <c r="H7" s="983"/>
    </row>
    <row r="8" spans="1:8">
      <c r="A8" s="994" t="s">
        <v>1878</v>
      </c>
      <c r="B8" s="995"/>
      <c r="C8" s="993" t="s">
        <v>3345</v>
      </c>
      <c r="D8" s="983"/>
      <c r="E8" s="983"/>
      <c r="F8" s="983"/>
      <c r="G8" s="983"/>
      <c r="H8" s="983"/>
    </row>
    <row r="9" spans="1:8" hidden="1">
      <c r="A9" s="997" t="s">
        <v>1883</v>
      </c>
      <c r="B9" s="993"/>
      <c r="C9" s="993"/>
      <c r="D9" s="983"/>
      <c r="E9" s="983"/>
      <c r="F9" s="983"/>
      <c r="G9" s="983"/>
      <c r="H9" s="983"/>
    </row>
    <row r="10" spans="1:8">
      <c r="A10" s="994" t="s">
        <v>61</v>
      </c>
      <c r="B10" s="993" t="s">
        <v>198</v>
      </c>
      <c r="C10" s="993" t="s">
        <v>3356</v>
      </c>
      <c r="D10" s="983"/>
      <c r="E10" s="983"/>
      <c r="F10" s="983"/>
      <c r="G10" s="983"/>
      <c r="H10" s="983"/>
    </row>
    <row r="11" spans="1:8">
      <c r="A11" s="997"/>
      <c r="B11" s="993" t="s">
        <v>3357</v>
      </c>
      <c r="C11" s="993" t="s">
        <v>3356</v>
      </c>
      <c r="D11" s="983"/>
      <c r="E11" s="983"/>
      <c r="F11" s="983"/>
      <c r="G11" s="983"/>
      <c r="H11" s="983"/>
    </row>
    <row r="12" spans="1:8">
      <c r="A12" s="998"/>
      <c r="B12" s="999"/>
      <c r="C12" s="999"/>
      <c r="D12" s="983"/>
      <c r="E12" s="983"/>
      <c r="F12" s="983"/>
      <c r="G12" s="983"/>
      <c r="H12" s="983"/>
    </row>
    <row r="13" spans="1:8">
      <c r="A13" s="998"/>
      <c r="B13" s="999"/>
      <c r="C13" s="999"/>
      <c r="D13" s="983"/>
      <c r="E13" s="983"/>
      <c r="F13" s="983"/>
      <c r="G13" s="983"/>
      <c r="H13" s="983"/>
    </row>
    <row r="14" spans="1:8">
      <c r="A14" s="994" t="s">
        <v>3276</v>
      </c>
      <c r="B14" s="995"/>
      <c r="C14" s="993" t="s">
        <v>1882</v>
      </c>
      <c r="D14" s="983"/>
      <c r="E14" s="983"/>
      <c r="F14" s="983"/>
      <c r="G14" s="983"/>
      <c r="H14" s="983"/>
    </row>
    <row r="15" spans="1:8">
      <c r="A15" s="994" t="s">
        <v>61</v>
      </c>
      <c r="B15" s="993" t="s">
        <v>224</v>
      </c>
      <c r="C15" s="993" t="s">
        <v>3355</v>
      </c>
      <c r="D15" s="983"/>
      <c r="E15" s="983"/>
      <c r="F15" s="983"/>
      <c r="G15" s="983"/>
      <c r="H15" s="983"/>
    </row>
    <row r="16" spans="1:8">
      <c r="A16" s="997"/>
      <c r="B16" s="993" t="s">
        <v>226</v>
      </c>
      <c r="C16" s="993" t="s">
        <v>3355</v>
      </c>
      <c r="D16" s="983"/>
      <c r="E16" s="983"/>
      <c r="F16" s="983"/>
      <c r="G16" s="983"/>
      <c r="H16" s="983"/>
    </row>
    <row r="17" spans="1:9">
      <c r="A17" s="1000"/>
      <c r="B17" s="983"/>
      <c r="C17" s="983"/>
      <c r="D17" s="983"/>
      <c r="E17" s="983"/>
      <c r="F17" s="983"/>
      <c r="G17" s="983"/>
      <c r="H17" s="983"/>
    </row>
    <row r="18" spans="1:9">
      <c r="A18" s="1001"/>
      <c r="B18" s="1002"/>
      <c r="C18" s="983"/>
      <c r="D18" s="983"/>
      <c r="E18" s="1259" t="s">
        <v>3865</v>
      </c>
      <c r="F18" s="983"/>
      <c r="G18" s="983"/>
      <c r="H18" s="983"/>
    </row>
    <row r="19" spans="1:9" ht="18" thickBot="1">
      <c r="A19" s="1003" t="s">
        <v>3325</v>
      </c>
      <c r="B19" s="983"/>
      <c r="C19" s="983"/>
      <c r="D19" s="983"/>
      <c r="E19" s="983"/>
      <c r="F19" s="983"/>
      <c r="G19" s="983"/>
      <c r="H19" s="983"/>
    </row>
    <row r="20" spans="1:9">
      <c r="A20" s="1907" t="s">
        <v>1791</v>
      </c>
      <c r="B20" s="1909" t="s">
        <v>1792</v>
      </c>
      <c r="C20" s="1909" t="s">
        <v>1793</v>
      </c>
      <c r="D20" s="1914" t="s">
        <v>3353</v>
      </c>
      <c r="E20" s="1918" t="s">
        <v>3329</v>
      </c>
      <c r="F20" s="1919"/>
      <c r="G20" s="1920"/>
      <c r="H20" s="1916" t="s">
        <v>3344</v>
      </c>
      <c r="I20" s="1004" t="s">
        <v>164</v>
      </c>
    </row>
    <row r="21" spans="1:9">
      <c r="A21" s="1908"/>
      <c r="B21" s="1910"/>
      <c r="C21" s="1911"/>
      <c r="D21" s="1915"/>
      <c r="E21" s="1005" t="s">
        <v>1794</v>
      </c>
      <c r="F21" s="1005" t="s">
        <v>1795</v>
      </c>
      <c r="G21" s="1251" t="s">
        <v>3862</v>
      </c>
      <c r="H21" s="1917"/>
      <c r="I21" s="1912"/>
    </row>
    <row r="22" spans="1:9" ht="18" thickBot="1">
      <c r="A22" s="1006" t="str">
        <f>'原始 ME Input BOM '!Q42</f>
        <v>Adhesive_of_Mylar_Sponge_Poron</v>
      </c>
      <c r="B22" s="1007" t="str">
        <f>'原始 ME Input BOM '!R42</f>
        <v>T0.05Adhesive</v>
      </c>
      <c r="C22" s="1007" t="str">
        <f>'原始 ME Input BOM '!S42</f>
        <v>DS_5</v>
      </c>
      <c r="D22" s="1007" t="s">
        <v>3861</v>
      </c>
      <c r="E22" s="1020"/>
      <c r="F22" s="1020"/>
      <c r="G22" s="1020">
        <f>'原始 ME Input BOM '!W42</f>
        <v>5.8</v>
      </c>
      <c r="H22" s="1007" t="s">
        <v>3341</v>
      </c>
      <c r="I22" s="1913"/>
    </row>
    <row r="23" spans="1:9" ht="31.9" customHeight="1">
      <c r="A23" s="1001"/>
      <c r="B23" s="983"/>
      <c r="C23" s="983"/>
      <c r="D23" s="983"/>
      <c r="E23" s="1921" t="s">
        <v>3867</v>
      </c>
      <c r="F23" s="1922"/>
      <c r="G23" s="1922"/>
      <c r="H23" s="1260" t="s">
        <v>3866</v>
      </c>
      <c r="I23" s="1008"/>
    </row>
    <row r="24" spans="1:9">
      <c r="A24" s="1001"/>
      <c r="B24" s="983"/>
      <c r="C24" s="983"/>
      <c r="D24" s="983"/>
      <c r="E24" s="983"/>
      <c r="F24" s="983"/>
      <c r="G24" s="983"/>
    </row>
    <row r="25" spans="1:9" s="1010" customFormat="1" ht="18" thickBot="1">
      <c r="A25" s="1009" t="s">
        <v>3349</v>
      </c>
    </row>
    <row r="26" spans="1:9" s="1011" customFormat="1">
      <c r="A26" s="1923" t="s">
        <v>1796</v>
      </c>
      <c r="B26" s="1899" t="s">
        <v>1791</v>
      </c>
      <c r="C26" s="1925" t="s">
        <v>1792</v>
      </c>
      <c r="D26" s="1925" t="s">
        <v>861</v>
      </c>
      <c r="E26" s="1901" t="s">
        <v>3351</v>
      </c>
      <c r="F26" s="1902"/>
      <c r="G26" s="1903"/>
      <c r="H26" s="1928" t="s">
        <v>3354</v>
      </c>
      <c r="I26" s="1897" t="s">
        <v>164</v>
      </c>
    </row>
    <row r="27" spans="1:9" s="1011" customFormat="1">
      <c r="A27" s="1924"/>
      <c r="B27" s="1900"/>
      <c r="C27" s="1926"/>
      <c r="D27" s="1927"/>
      <c r="E27" s="1012" t="s">
        <v>1881</v>
      </c>
      <c r="F27" s="1012" t="s">
        <v>1795</v>
      </c>
      <c r="G27" s="1252" t="s">
        <v>3864</v>
      </c>
      <c r="H27" s="1929"/>
      <c r="I27" s="1898"/>
    </row>
    <row r="28" spans="1:9" s="1011" customFormat="1">
      <c r="A28" s="980">
        <v>1</v>
      </c>
      <c r="B28" s="966"/>
      <c r="C28" s="1013"/>
      <c r="D28" s="1014"/>
      <c r="E28" s="1015"/>
      <c r="F28" s="1013"/>
      <c r="G28" s="1253"/>
      <c r="H28" s="980"/>
      <c r="I28" s="1016"/>
    </row>
    <row r="29" spans="1:9" s="1011" customFormat="1">
      <c r="A29" s="980">
        <v>2</v>
      </c>
      <c r="B29" s="966"/>
      <c r="C29" s="1013"/>
      <c r="D29" s="1014"/>
      <c r="E29" s="1015"/>
      <c r="F29" s="1013"/>
      <c r="G29" s="1253"/>
      <c r="H29" s="980"/>
      <c r="I29" s="1016"/>
    </row>
    <row r="30" spans="1:9" s="1011" customFormat="1">
      <c r="A30" s="980">
        <v>3</v>
      </c>
      <c r="B30" s="966"/>
      <c r="C30" s="1013"/>
      <c r="D30" s="1014"/>
      <c r="E30" s="1015"/>
      <c r="F30" s="1013"/>
      <c r="G30" s="1253"/>
      <c r="H30" s="980"/>
      <c r="I30" s="1016"/>
    </row>
    <row r="31" spans="1:9" s="1011" customFormat="1">
      <c r="A31" s="980">
        <v>4</v>
      </c>
      <c r="B31" s="966"/>
      <c r="C31" s="1013"/>
      <c r="D31" s="1014"/>
      <c r="E31" s="1015"/>
      <c r="F31" s="1013"/>
      <c r="G31" s="1253"/>
      <c r="H31" s="980"/>
      <c r="I31" s="1016"/>
    </row>
    <row r="32" spans="1:9" s="1011" customFormat="1">
      <c r="A32" s="980">
        <v>5</v>
      </c>
      <c r="B32" s="1017"/>
      <c r="C32" s="1018"/>
      <c r="D32" s="1019"/>
      <c r="E32" s="1020"/>
      <c r="F32" s="1020"/>
      <c r="G32" s="1020"/>
      <c r="H32" s="1020"/>
      <c r="I32" s="1021"/>
    </row>
    <row r="33" spans="1:9" s="1011" customFormat="1">
      <c r="A33" s="980">
        <v>6</v>
      </c>
      <c r="B33" s="1013"/>
      <c r="C33" s="1014"/>
      <c r="D33" s="980"/>
      <c r="E33" s="980"/>
      <c r="F33" s="980"/>
      <c r="G33" s="1249"/>
      <c r="H33" s="1022"/>
      <c r="I33" s="1023"/>
    </row>
    <row r="34" spans="1:9">
      <c r="A34" s="980">
        <v>7</v>
      </c>
      <c r="B34" s="1022"/>
      <c r="C34" s="1022"/>
      <c r="D34" s="1022"/>
      <c r="E34" s="1022"/>
      <c r="F34" s="1022"/>
      <c r="G34" s="1022"/>
      <c r="H34" s="1022"/>
      <c r="I34" s="1022"/>
    </row>
    <row r="35" spans="1:9">
      <c r="A35" s="980">
        <v>8</v>
      </c>
      <c r="B35" s="1022"/>
      <c r="C35" s="1022"/>
      <c r="D35" s="1022"/>
      <c r="E35" s="1022"/>
      <c r="F35" s="1022"/>
      <c r="G35" s="1022"/>
      <c r="H35" s="1022"/>
      <c r="I35" s="1022"/>
    </row>
    <row r="36" spans="1:9">
      <c r="A36" s="980">
        <v>9</v>
      </c>
      <c r="B36" s="1022"/>
      <c r="C36" s="1022"/>
      <c r="D36" s="1022"/>
      <c r="E36" s="1022"/>
      <c r="F36" s="1022"/>
      <c r="G36" s="1022"/>
      <c r="H36" s="1022"/>
      <c r="I36" s="1022"/>
    </row>
    <row r="37" spans="1:9">
      <c r="A37" s="980">
        <v>10</v>
      </c>
      <c r="B37" s="1022"/>
      <c r="C37" s="1022"/>
      <c r="D37" s="1022"/>
      <c r="E37" s="1022"/>
      <c r="F37" s="1022"/>
      <c r="G37" s="1022"/>
      <c r="H37" s="1022"/>
      <c r="I37" s="1022"/>
    </row>
  </sheetData>
  <mergeCells count="16">
    <mergeCell ref="I26:I27"/>
    <mergeCell ref="B26:B27"/>
    <mergeCell ref="E26:G26"/>
    <mergeCell ref="A1:H1"/>
    <mergeCell ref="A20:A21"/>
    <mergeCell ref="B20:B21"/>
    <mergeCell ref="C20:C21"/>
    <mergeCell ref="I21:I22"/>
    <mergeCell ref="D20:D21"/>
    <mergeCell ref="H20:H21"/>
    <mergeCell ref="E20:G20"/>
    <mergeCell ref="E23:G23"/>
    <mergeCell ref="A26:A27"/>
    <mergeCell ref="C26:C27"/>
    <mergeCell ref="D26:D27"/>
    <mergeCell ref="H26:H27"/>
  </mergeCells>
  <phoneticPr fontId="2" type="noConversion"/>
  <dataValidations count="10">
    <dataValidation type="list" allowBlank="1" showInputMessage="1" showErrorMessage="1" sqref="D22:D24">
      <formula1>"Yes,No"</formula1>
    </dataValidation>
    <dataValidation type="list" allowBlank="1" showInputMessage="1" showErrorMessage="1" sqref="C28">
      <formula1>INDIRECT($B$28)</formula1>
    </dataValidation>
    <dataValidation type="list" allowBlank="1" showInputMessage="1" showErrorMessage="1" sqref="C33 D28:D32">
      <formula1>INDIRECT(B28)</formula1>
    </dataValidation>
    <dataValidation type="list" allowBlank="1" showInputMessage="1" showErrorMessage="1" sqref="B33">
      <formula1>Adhesive_of_Mylar_Sponge_Poron</formula1>
    </dataValidation>
    <dataValidation type="list" allowBlank="1" showInputMessage="1" showErrorMessage="1" sqref="B28:B32">
      <formula1>$A$3:$A$9</formula1>
    </dataValidation>
    <dataValidation type="list" allowBlank="1" showInputMessage="1" showErrorMessage="1" sqref="C29">
      <formula1>INDIRECT($B$29)</formula1>
    </dataValidation>
    <dataValidation type="list" allowBlank="1" showInputMessage="1" showErrorMessage="1" sqref="C30">
      <formula1>INDIRECT($B$30)</formula1>
    </dataValidation>
    <dataValidation type="list" allowBlank="1" showInputMessage="1" showErrorMessage="1" sqref="C31">
      <formula1>INDIRECT($B$31)</formula1>
    </dataValidation>
    <dataValidation type="list" allowBlank="1" showInputMessage="1" showErrorMessage="1" sqref="C32">
      <formula1>INDIRECT($B$32)</formula1>
    </dataValidation>
    <dataValidation type="list" allowBlank="1" showInputMessage="1" showErrorMessage="1" sqref="H22">
      <formula1>"裁切,沖切"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T53"/>
  <sheetViews>
    <sheetView showGridLines="0" topLeftCell="C16" zoomScale="70" zoomScaleNormal="70" workbookViewId="0">
      <selection activeCell="E19" sqref="E19"/>
    </sheetView>
  </sheetViews>
  <sheetFormatPr defaultColWidth="8.875" defaultRowHeight="17.25"/>
  <cols>
    <col min="1" max="1" width="42.5" style="991" bestFit="1" customWidth="1"/>
    <col min="2" max="2" width="47.625" style="991" bestFit="1" customWidth="1"/>
    <col min="3" max="3" width="21.5" style="991" bestFit="1" customWidth="1"/>
    <col min="4" max="4" width="25.875" style="991" bestFit="1" customWidth="1"/>
    <col min="5" max="6" width="22.625" style="991" bestFit="1" customWidth="1"/>
    <col min="7" max="7" width="19.875" style="991" bestFit="1" customWidth="1"/>
    <col min="8" max="8" width="18.375" style="991" bestFit="1" customWidth="1"/>
    <col min="9" max="9" width="22.875" style="991" bestFit="1" customWidth="1"/>
    <col min="10" max="11" width="22.125" style="991" bestFit="1" customWidth="1"/>
    <col min="12" max="12" width="17.875" style="991" customWidth="1"/>
    <col min="13" max="13" width="35.75" style="991" bestFit="1" customWidth="1"/>
    <col min="14" max="14" width="8.875" style="991"/>
    <col min="15" max="15" width="17.5" style="991" customWidth="1"/>
    <col min="16" max="16384" width="8.875" style="991"/>
  </cols>
  <sheetData>
    <row r="1" spans="1:15" ht="24" customHeight="1" thickBot="1">
      <c r="A1" s="1952" t="s">
        <v>1880</v>
      </c>
      <c r="B1" s="1952"/>
      <c r="C1" s="1952"/>
      <c r="D1" s="1952"/>
      <c r="E1" s="1952"/>
      <c r="F1" s="1952"/>
      <c r="G1" s="1952"/>
      <c r="H1" s="1952"/>
      <c r="J1" s="1024"/>
      <c r="K1" s="1025"/>
      <c r="L1" s="1025"/>
    </row>
    <row r="2" spans="1:15" ht="16.899999999999999" customHeight="1">
      <c r="A2" s="1026" t="s">
        <v>1384</v>
      </c>
      <c r="B2" s="1027"/>
      <c r="C2" s="1028" t="s">
        <v>1797</v>
      </c>
      <c r="D2" s="1029"/>
      <c r="E2" s="1028" t="s">
        <v>1798</v>
      </c>
      <c r="F2" s="1027"/>
      <c r="G2" s="1028" t="s">
        <v>1799</v>
      </c>
      <c r="H2" s="1030"/>
      <c r="J2" s="1025"/>
      <c r="K2" s="1025"/>
      <c r="L2" s="1025"/>
    </row>
    <row r="3" spans="1:15">
      <c r="A3" s="1031" t="s">
        <v>1800</v>
      </c>
      <c r="B3" s="980"/>
      <c r="C3" s="1022" t="s">
        <v>1801</v>
      </c>
      <c r="D3" s="966" t="s">
        <v>1802</v>
      </c>
      <c r="E3" s="1022" t="s">
        <v>1803</v>
      </c>
      <c r="F3" s="980" t="s">
        <v>1804</v>
      </c>
      <c r="G3" s="1022" t="s">
        <v>1805</v>
      </c>
      <c r="H3" s="1032"/>
      <c r="J3" s="1025"/>
      <c r="K3" s="1025"/>
      <c r="L3" s="1025"/>
    </row>
    <row r="4" spans="1:15">
      <c r="A4" s="1031" t="s">
        <v>1806</v>
      </c>
      <c r="B4" s="1948"/>
      <c r="C4" s="1948"/>
      <c r="D4" s="1022"/>
      <c r="E4" s="1677"/>
      <c r="F4" s="1677"/>
      <c r="G4" s="1022" t="s">
        <v>1807</v>
      </c>
      <c r="H4" s="1032"/>
      <c r="J4" s="1025"/>
      <c r="K4" s="1025"/>
      <c r="L4" s="1025"/>
    </row>
    <row r="5" spans="1:15" ht="18" thickBot="1">
      <c r="A5" s="1033" t="s">
        <v>1808</v>
      </c>
      <c r="B5" s="1962" t="str">
        <f>IF(AND(D3="WKS",F3="NB"),"USD",IF(AND(D3="WCQ",F3="NB"),"USD",IF(AND(D3="WCD",F3="NB"),"USD",IF(AND(D3="WTZ",F3="DT"),"RMB",IF(AND(D3="WCQ",F3="DT"),"USD",IF(AND(D3="WCD",F3="DT"),"USD",""))))))</f>
        <v>USD</v>
      </c>
      <c r="C5" s="1962"/>
      <c r="D5" s="1034" t="s">
        <v>1809</v>
      </c>
      <c r="E5" s="1962"/>
      <c r="F5" s="1962"/>
      <c r="G5" s="1034" t="s">
        <v>1810</v>
      </c>
      <c r="H5" s="1035"/>
      <c r="J5" s="1025"/>
      <c r="K5" s="1025"/>
      <c r="L5" s="1025"/>
    </row>
    <row r="6" spans="1:15">
      <c r="A6" s="1036"/>
      <c r="B6" s="983"/>
      <c r="C6" s="983"/>
      <c r="D6" s="1036"/>
      <c r="E6" s="983"/>
      <c r="F6" s="983"/>
      <c r="G6" s="1036"/>
      <c r="H6" s="983"/>
      <c r="J6" s="1025"/>
      <c r="K6" s="1025"/>
      <c r="L6" s="1025"/>
    </row>
    <row r="7" spans="1:15">
      <c r="A7" s="1037" t="s">
        <v>3316</v>
      </c>
      <c r="B7" s="1038"/>
      <c r="C7" s="1038"/>
      <c r="D7" s="1037"/>
      <c r="E7" s="1038"/>
      <c r="F7" s="1038"/>
      <c r="G7" s="1037"/>
      <c r="H7" s="1038"/>
      <c r="I7" s="1039"/>
      <c r="J7" s="1040"/>
      <c r="K7" s="1040"/>
      <c r="L7" s="1040"/>
      <c r="M7" s="1039"/>
    </row>
    <row r="8" spans="1:15">
      <c r="A8" s="1037" t="s">
        <v>3317</v>
      </c>
      <c r="B8" s="1038"/>
      <c r="C8" s="1038"/>
      <c r="D8" s="1037"/>
      <c r="E8" s="1038"/>
      <c r="F8" s="1038"/>
      <c r="G8" s="1037"/>
      <c r="H8" s="1038"/>
      <c r="I8" s="1039"/>
      <c r="J8" s="1040"/>
      <c r="K8" s="1040"/>
      <c r="L8" s="1040"/>
      <c r="M8" s="1039"/>
    </row>
    <row r="9" spans="1:15">
      <c r="A9" s="1037" t="s">
        <v>3312</v>
      </c>
      <c r="B9" s="1038"/>
      <c r="C9" s="1038"/>
      <c r="D9" s="1037"/>
      <c r="E9" s="1038"/>
      <c r="F9" s="1038"/>
      <c r="G9" s="1037"/>
      <c r="H9" s="1038"/>
      <c r="I9" s="1039"/>
      <c r="J9" s="1040"/>
      <c r="K9" s="1040"/>
      <c r="L9" s="1040"/>
      <c r="M9" s="1039"/>
    </row>
    <row r="10" spans="1:15">
      <c r="A10" s="1037" t="s">
        <v>3340</v>
      </c>
      <c r="B10" s="1038"/>
      <c r="C10" s="1038"/>
      <c r="D10" s="1037"/>
      <c r="E10" s="1038"/>
      <c r="F10" s="1038"/>
      <c r="G10" s="1037"/>
      <c r="H10" s="1038"/>
      <c r="I10" s="1039"/>
      <c r="J10" s="1040"/>
      <c r="K10" s="1040"/>
      <c r="L10" s="1040"/>
      <c r="M10" s="1039"/>
    </row>
    <row r="11" spans="1:15">
      <c r="A11" s="1037" t="s">
        <v>1854</v>
      </c>
      <c r="B11" s="1038"/>
      <c r="C11" s="1038"/>
      <c r="D11" s="1037"/>
      <c r="E11" s="1038"/>
      <c r="F11" s="1038"/>
      <c r="G11" s="1037"/>
      <c r="H11" s="1038"/>
      <c r="I11" s="1039"/>
      <c r="J11" s="1040"/>
      <c r="K11" s="1040"/>
      <c r="L11" s="1040"/>
      <c r="M11" s="1039"/>
    </row>
    <row r="12" spans="1:15">
      <c r="A12" s="1037" t="s">
        <v>3270</v>
      </c>
      <c r="B12" s="1038"/>
      <c r="C12" s="1038"/>
      <c r="D12" s="1037"/>
      <c r="E12" s="1038"/>
      <c r="F12" s="1038"/>
      <c r="G12" s="1037"/>
      <c r="H12" s="1038"/>
      <c r="I12" s="1039"/>
      <c r="J12" s="1040"/>
      <c r="K12" s="1040"/>
      <c r="L12" s="1040"/>
      <c r="M12" s="1039"/>
    </row>
    <row r="13" spans="1:15">
      <c r="A13" s="1037" t="s">
        <v>394</v>
      </c>
      <c r="B13" s="1038"/>
      <c r="C13" s="1038"/>
      <c r="D13" s="1037"/>
      <c r="E13" s="1038"/>
      <c r="F13" s="1038"/>
      <c r="G13" s="1037"/>
      <c r="H13" s="1038"/>
      <c r="I13" s="1039"/>
      <c r="J13" s="1040"/>
      <c r="K13" s="1040"/>
      <c r="L13" s="1040"/>
      <c r="M13" s="1039"/>
    </row>
    <row r="14" spans="1:15">
      <c r="A14" s="1037" t="s">
        <v>3358</v>
      </c>
      <c r="B14" s="1038"/>
      <c r="C14" s="1038"/>
      <c r="D14" s="1037"/>
      <c r="E14" s="1038"/>
      <c r="F14" s="1038"/>
      <c r="G14" s="1037"/>
      <c r="H14" s="1038"/>
      <c r="I14" s="1039"/>
      <c r="J14" s="1040"/>
      <c r="K14" s="1040"/>
      <c r="L14" s="1040"/>
      <c r="M14" s="1039"/>
    </row>
    <row r="15" spans="1:15">
      <c r="A15" s="1036" t="s">
        <v>3342</v>
      </c>
      <c r="B15" s="983"/>
      <c r="C15" s="983"/>
      <c r="D15" s="1036"/>
      <c r="E15" s="983"/>
      <c r="F15" s="983"/>
      <c r="G15" s="1036"/>
      <c r="H15" s="983"/>
    </row>
    <row r="16" spans="1:15" ht="18" thickBot="1">
      <c r="A16" s="1041" t="s">
        <v>3361</v>
      </c>
      <c r="N16" s="1042"/>
      <c r="O16" s="1042"/>
    </row>
    <row r="17" spans="1:20" ht="16.899999999999999" customHeight="1">
      <c r="A17" s="1953" t="s">
        <v>1791</v>
      </c>
      <c r="B17" s="1946" t="s">
        <v>1792</v>
      </c>
      <c r="C17" s="1946" t="s">
        <v>1793</v>
      </c>
      <c r="D17" s="1946" t="s">
        <v>3366</v>
      </c>
      <c r="E17" s="1950" t="s">
        <v>3346</v>
      </c>
      <c r="F17" s="1963" t="s">
        <v>3344</v>
      </c>
      <c r="G17" s="1940" t="s">
        <v>3352</v>
      </c>
      <c r="H17" s="1941"/>
      <c r="I17" s="1941"/>
      <c r="J17" s="1941"/>
      <c r="K17" s="1942"/>
      <c r="L17" s="1943"/>
      <c r="M17" s="1934" t="s">
        <v>3343</v>
      </c>
      <c r="N17" s="1932" t="s">
        <v>1811</v>
      </c>
      <c r="O17" s="1930" t="s">
        <v>3363</v>
      </c>
      <c r="S17" s="1042"/>
      <c r="T17" s="1042"/>
    </row>
    <row r="18" spans="1:20">
      <c r="A18" s="1954"/>
      <c r="B18" s="1947"/>
      <c r="C18" s="1948"/>
      <c r="D18" s="1947"/>
      <c r="E18" s="1947"/>
      <c r="F18" s="1935"/>
      <c r="G18" s="1015" t="s">
        <v>1794</v>
      </c>
      <c r="H18" s="1015" t="s">
        <v>1812</v>
      </c>
      <c r="I18" s="1013" t="s">
        <v>1795</v>
      </c>
      <c r="J18" s="1013" t="s">
        <v>1813</v>
      </c>
      <c r="K18" s="1253" t="s">
        <v>3863</v>
      </c>
      <c r="L18" s="1253" t="s">
        <v>1813</v>
      </c>
      <c r="M18" s="1935"/>
      <c r="N18" s="1933"/>
      <c r="O18" s="1931"/>
      <c r="S18" s="1042"/>
      <c r="T18" s="1042"/>
    </row>
    <row r="19" spans="1:20" ht="18" thickBot="1">
      <c r="A19" s="1043" t="str">
        <f>'Part List Die Cut'!A22</f>
        <v>Adhesive_of_Mylar_Sponge_Poron</v>
      </c>
      <c r="B19" s="1007" t="str">
        <f>'Part List Die Cut'!B22</f>
        <v>T0.05Adhesive</v>
      </c>
      <c r="C19" s="1007" t="str">
        <f>'Part List Die Cut'!C22</f>
        <v>DS_5</v>
      </c>
      <c r="D19" s="1007">
        <f>VLOOKUP(B19&amp;C19,'Die Cut Material &amp; Price'!E3:I489,4,0)</f>
        <v>1.0294117647058825</v>
      </c>
      <c r="E19" s="1258">
        <f>(((G19+H19)*(I19+J19))/1000000)+(((((K19+L19)/2)^2)*PI())/1000000)</f>
        <v>2.8484555409084757E-4</v>
      </c>
      <c r="F19" s="1007" t="str">
        <f>'Part List Die Cut'!H22</f>
        <v>沖切</v>
      </c>
      <c r="G19" s="1007">
        <f>'Part List Die Cut'!E22</f>
        <v>0</v>
      </c>
      <c r="H19" s="1044">
        <f>IF(F19="沖切",6,0)</f>
        <v>6</v>
      </c>
      <c r="I19" s="1007">
        <f>'Part List Die Cut'!F22</f>
        <v>0</v>
      </c>
      <c r="J19" s="1044">
        <f>IF(F19="沖切",6,0)</f>
        <v>6</v>
      </c>
      <c r="K19" s="1255">
        <f>'Part List Die Cut'!G22</f>
        <v>5.8</v>
      </c>
      <c r="L19" s="1044">
        <v>12</v>
      </c>
      <c r="M19" s="1045">
        <f>IF(F19="沖切",0.005,0)</f>
        <v>5.0000000000000001E-3</v>
      </c>
      <c r="N19" s="1045">
        <v>0</v>
      </c>
      <c r="O19" s="1035">
        <f>D19*E19*(1+N19)+M19</f>
        <v>5.2932233645052841E-3</v>
      </c>
      <c r="S19" s="1042"/>
      <c r="T19" s="1042"/>
    </row>
    <row r="20" spans="1:20">
      <c r="A20" s="1046"/>
      <c r="B20" s="983"/>
      <c r="C20" s="983"/>
      <c r="D20" s="983"/>
      <c r="E20" s="983"/>
      <c r="F20" s="983"/>
      <c r="G20" s="1046"/>
      <c r="H20" s="1046"/>
      <c r="I20" s="1046"/>
      <c r="J20" s="1046"/>
      <c r="K20" s="983"/>
      <c r="N20" s="1042"/>
      <c r="O20" s="1042"/>
    </row>
    <row r="21" spans="1:20" ht="18" thickBot="1">
      <c r="A21" s="1041" t="s">
        <v>3350</v>
      </c>
      <c r="B21" s="983"/>
      <c r="C21" s="983"/>
      <c r="D21" s="983"/>
      <c r="E21" s="983"/>
      <c r="F21" s="983"/>
      <c r="G21" s="1046"/>
      <c r="H21" s="1046"/>
      <c r="I21" s="1046"/>
      <c r="J21" s="1046"/>
      <c r="K21" s="983"/>
      <c r="N21" s="1042"/>
      <c r="O21" s="1042"/>
    </row>
    <row r="22" spans="1:20" s="1010" customFormat="1">
      <c r="A22" s="1923" t="s">
        <v>1796</v>
      </c>
      <c r="B22" s="1949" t="s">
        <v>1791</v>
      </c>
      <c r="C22" s="1946" t="s">
        <v>1792</v>
      </c>
      <c r="D22" s="1946" t="s">
        <v>861</v>
      </c>
      <c r="E22" s="1946" t="s">
        <v>3366</v>
      </c>
      <c r="F22" s="1950" t="s">
        <v>3346</v>
      </c>
      <c r="G22" s="1950" t="s">
        <v>3351</v>
      </c>
      <c r="H22" s="1951"/>
      <c r="I22" s="1951"/>
      <c r="J22" s="1951"/>
      <c r="K22" s="1254"/>
      <c r="L22" s="1254"/>
      <c r="M22" s="1938" t="s">
        <v>3359</v>
      </c>
      <c r="N22" s="1932" t="s">
        <v>1811</v>
      </c>
      <c r="O22" s="1930" t="s">
        <v>3364</v>
      </c>
    </row>
    <row r="23" spans="1:20" s="1010" customFormat="1">
      <c r="A23" s="1924"/>
      <c r="B23" s="1701"/>
      <c r="C23" s="1947"/>
      <c r="D23" s="1948"/>
      <c r="E23" s="1947"/>
      <c r="F23" s="1947"/>
      <c r="G23" s="1015" t="s">
        <v>1794</v>
      </c>
      <c r="H23" s="1015" t="s">
        <v>1812</v>
      </c>
      <c r="I23" s="1013" t="s">
        <v>1795</v>
      </c>
      <c r="J23" s="1013" t="s">
        <v>1813</v>
      </c>
      <c r="K23" s="1253" t="s">
        <v>3863</v>
      </c>
      <c r="L23" s="1253" t="s">
        <v>1813</v>
      </c>
      <c r="M23" s="1939"/>
      <c r="N23" s="1933"/>
      <c r="O23" s="1931"/>
    </row>
    <row r="24" spans="1:20" s="1010" customFormat="1">
      <c r="A24" s="1047">
        <v>1</v>
      </c>
      <c r="B24" s="1048">
        <f>'Part List Die Cut'!B28</f>
        <v>0</v>
      </c>
      <c r="C24" s="1013">
        <f>'Part List Die Cut'!C28</f>
        <v>0</v>
      </c>
      <c r="D24" s="1014">
        <f>'Part List Die Cut'!D28</f>
        <v>0</v>
      </c>
      <c r="E24" s="980">
        <f>VLOOKUP(C24&amp;D24,'Die Cut Material &amp; Price'!E3:I489,4,0)</f>
        <v>0</v>
      </c>
      <c r="F24" s="980">
        <f>((G24+H24)*(I24+J24))/1000000</f>
        <v>3.6000000000000001E-5</v>
      </c>
      <c r="G24" s="980">
        <f>'Part List Die Cut'!E28</f>
        <v>0</v>
      </c>
      <c r="H24" s="1049">
        <f>$H$19</f>
        <v>6</v>
      </c>
      <c r="I24" s="980">
        <f>'Part List Die Cut'!F28</f>
        <v>0</v>
      </c>
      <c r="J24" s="1049">
        <f>$J$19</f>
        <v>6</v>
      </c>
      <c r="K24" s="1249">
        <f>'Part List Die Cut'!G28</f>
        <v>0</v>
      </c>
      <c r="L24" s="1049">
        <v>12</v>
      </c>
      <c r="M24" s="1050">
        <f>'Part List Die Cut'!H28</f>
        <v>0</v>
      </c>
      <c r="N24" s="1051">
        <v>0</v>
      </c>
      <c r="O24" s="1032">
        <f>F24*E24*(1+N24)*M24</f>
        <v>0</v>
      </c>
    </row>
    <row r="25" spans="1:20" s="1010" customFormat="1">
      <c r="A25" s="1047">
        <v>2</v>
      </c>
      <c r="B25" s="1048">
        <f>'Part List Die Cut'!B29</f>
        <v>0</v>
      </c>
      <c r="C25" s="1013">
        <f>'Part List Die Cut'!C29</f>
        <v>0</v>
      </c>
      <c r="D25" s="1014">
        <f>'Part List Die Cut'!D29</f>
        <v>0</v>
      </c>
      <c r="E25" s="980">
        <f>VLOOKUP(C25&amp;D25,'Die Cut Material &amp; Price'!E3:I489,4,0)</f>
        <v>0</v>
      </c>
      <c r="F25" s="980">
        <f>((G25+H25)*(I25+J25))/1000000</f>
        <v>3.6000000000000001E-5</v>
      </c>
      <c r="G25" s="980">
        <f>'Part List Die Cut'!E29</f>
        <v>0</v>
      </c>
      <c r="H25" s="1049">
        <f>$H$19</f>
        <v>6</v>
      </c>
      <c r="I25" s="980">
        <f>'Part List Die Cut'!F29</f>
        <v>0</v>
      </c>
      <c r="J25" s="1049">
        <f>$J$19</f>
        <v>6</v>
      </c>
      <c r="K25" s="1249">
        <f>'Part List Die Cut'!G29</f>
        <v>0</v>
      </c>
      <c r="L25" s="1049">
        <v>12</v>
      </c>
      <c r="M25" s="1050">
        <f>'Part List Die Cut'!H29</f>
        <v>0</v>
      </c>
      <c r="N25" s="1051">
        <v>0</v>
      </c>
      <c r="O25" s="1032">
        <f>F25*E25*(1+N25)*M25</f>
        <v>0</v>
      </c>
    </row>
    <row r="26" spans="1:20" s="1010" customFormat="1">
      <c r="A26" s="1047">
        <v>3</v>
      </c>
      <c r="B26" s="1048">
        <f>'Part List Die Cut'!B30</f>
        <v>0</v>
      </c>
      <c r="C26" s="1013">
        <f>'Part List Die Cut'!C30</f>
        <v>0</v>
      </c>
      <c r="D26" s="1014">
        <f>'Part List Die Cut'!D30</f>
        <v>0</v>
      </c>
      <c r="E26" s="980">
        <f>VLOOKUP(C26&amp;D26,'Die Cut Material &amp; Price'!E3:I489,4,0)</f>
        <v>0</v>
      </c>
      <c r="F26" s="980">
        <f>((G26+H26)*(I26+J26))/1000000</f>
        <v>3.6000000000000001E-5</v>
      </c>
      <c r="G26" s="980">
        <f>'Part List Die Cut'!E30</f>
        <v>0</v>
      </c>
      <c r="H26" s="1049">
        <f>$H$19</f>
        <v>6</v>
      </c>
      <c r="I26" s="980">
        <f>'Part List Die Cut'!F30</f>
        <v>0</v>
      </c>
      <c r="J26" s="1049">
        <f>$J$19</f>
        <v>6</v>
      </c>
      <c r="K26" s="1249">
        <f>'Part List Die Cut'!G30</f>
        <v>0</v>
      </c>
      <c r="L26" s="1049">
        <v>12</v>
      </c>
      <c r="M26" s="1050">
        <f>'Part List Die Cut'!H30</f>
        <v>0</v>
      </c>
      <c r="N26" s="1051">
        <v>0</v>
      </c>
      <c r="O26" s="1032">
        <f>F26*E26*(1+N26)*M26</f>
        <v>0</v>
      </c>
    </row>
    <row r="27" spans="1:20" s="1010" customFormat="1">
      <c r="A27" s="1047">
        <v>4</v>
      </c>
      <c r="B27" s="1048">
        <f>'Part List Die Cut'!B31</f>
        <v>0</v>
      </c>
      <c r="C27" s="1013">
        <f>'Part List Die Cut'!C31</f>
        <v>0</v>
      </c>
      <c r="D27" s="1014">
        <f>'Part List Die Cut'!D31</f>
        <v>0</v>
      </c>
      <c r="E27" s="980">
        <f>VLOOKUP(C27&amp;D27,'Die Cut Material &amp; Price'!E3:I489,4,0)</f>
        <v>0</v>
      </c>
      <c r="F27" s="980">
        <f>((G27+H27)*(I27+J27))/1000000</f>
        <v>3.6000000000000001E-5</v>
      </c>
      <c r="G27" s="980">
        <f>'Part List Die Cut'!E31</f>
        <v>0</v>
      </c>
      <c r="H27" s="1049">
        <f>$H$19</f>
        <v>6</v>
      </c>
      <c r="I27" s="980">
        <f>'Part List Die Cut'!F31</f>
        <v>0</v>
      </c>
      <c r="J27" s="1049">
        <f>$J$19</f>
        <v>6</v>
      </c>
      <c r="K27" s="1249">
        <f>'Part List Die Cut'!G31</f>
        <v>0</v>
      </c>
      <c r="L27" s="1049">
        <v>12</v>
      </c>
      <c r="M27" s="1050">
        <f>'Part List Die Cut'!H31</f>
        <v>0</v>
      </c>
      <c r="N27" s="1051">
        <v>0</v>
      </c>
      <c r="O27" s="1032">
        <f>F27*E27*(1+N27)*M27</f>
        <v>0</v>
      </c>
    </row>
    <row r="28" spans="1:20" s="1010" customFormat="1" ht="18" thickBot="1">
      <c r="A28" s="1052">
        <v>5</v>
      </c>
      <c r="B28" s="1053">
        <f>'Part List Die Cut'!B32</f>
        <v>0</v>
      </c>
      <c r="C28" s="1018">
        <f>'Part List Die Cut'!C32</f>
        <v>0</v>
      </c>
      <c r="D28" s="1014">
        <f>'Part List Die Cut'!D32</f>
        <v>0</v>
      </c>
      <c r="E28" s="980">
        <f>VLOOKUP(C28&amp;D28,'Die Cut Material &amp; Price'!E3:I489,4,0)</f>
        <v>0</v>
      </c>
      <c r="F28" s="980">
        <f>((G28+H28)*(I28+J28))/1000000</f>
        <v>3.6000000000000001E-5</v>
      </c>
      <c r="G28" s="980">
        <f>'Part List Die Cut'!E32</f>
        <v>0</v>
      </c>
      <c r="H28" s="1049">
        <f>$H$19</f>
        <v>6</v>
      </c>
      <c r="I28" s="980">
        <f>'Part List Die Cut'!F32</f>
        <v>0</v>
      </c>
      <c r="J28" s="1049">
        <f>$J$19</f>
        <v>6</v>
      </c>
      <c r="K28" s="1249">
        <f>'Part List Die Cut'!G32</f>
        <v>0</v>
      </c>
      <c r="L28" s="1049">
        <v>12</v>
      </c>
      <c r="M28" s="1050">
        <f>'Part List Die Cut'!H32</f>
        <v>0</v>
      </c>
      <c r="N28" s="1054">
        <v>0</v>
      </c>
      <c r="O28" s="1032">
        <f>F28*E28*(1+N28)*M28</f>
        <v>0</v>
      </c>
    </row>
    <row r="29" spans="1:20" s="1010" customFormat="1" ht="18" thickBot="1">
      <c r="A29" s="1055" t="s">
        <v>1814</v>
      </c>
      <c r="B29" s="1056"/>
      <c r="C29" s="1057"/>
      <c r="D29" s="1058"/>
      <c r="E29" s="1058"/>
      <c r="F29" s="1058"/>
      <c r="G29" s="1059"/>
      <c r="H29" s="1059"/>
      <c r="I29" s="1059"/>
      <c r="J29" s="1060"/>
      <c r="K29" s="1059"/>
      <c r="L29" s="1060"/>
      <c r="M29" s="1060"/>
      <c r="N29" s="1061"/>
      <c r="O29" s="1062">
        <f>SUM(O24:O28)</f>
        <v>0</v>
      </c>
    </row>
    <row r="30" spans="1:20" s="1010" customFormat="1">
      <c r="A30" s="1046"/>
      <c r="B30" s="1046"/>
      <c r="C30" s="1063"/>
      <c r="D30" s="1064"/>
      <c r="E30" s="1064"/>
      <c r="F30" s="1064"/>
      <c r="G30" s="1046"/>
      <c r="H30" s="1046"/>
      <c r="I30" s="1046"/>
      <c r="M30" s="1046"/>
    </row>
    <row r="31" spans="1:20" s="1010" customFormat="1" ht="18" thickBot="1">
      <c r="A31" s="1041" t="s">
        <v>3328</v>
      </c>
      <c r="B31" s="1046"/>
      <c r="C31" s="1063"/>
      <c r="D31" s="1064"/>
      <c r="E31" s="1064"/>
      <c r="F31" s="1064"/>
      <c r="G31" s="1046"/>
      <c r="H31" s="1046"/>
      <c r="I31" s="1046"/>
      <c r="M31" s="1046"/>
    </row>
    <row r="32" spans="1:20" s="1010" customFormat="1">
      <c r="A32" s="1923" t="s">
        <v>1796</v>
      </c>
      <c r="B32" s="1960" t="s">
        <v>3334</v>
      </c>
      <c r="C32" s="1957" t="s">
        <v>3249</v>
      </c>
      <c r="D32" s="1957" t="s">
        <v>3324</v>
      </c>
      <c r="E32" s="1958" t="s">
        <v>3365</v>
      </c>
      <c r="F32" s="1064"/>
      <c r="G32" s="1064"/>
      <c r="H32" s="1046"/>
      <c r="I32" s="1046"/>
      <c r="J32" s="1046"/>
      <c r="N32" s="1046"/>
    </row>
    <row r="33" spans="1:15" s="1010" customFormat="1">
      <c r="A33" s="1924"/>
      <c r="B33" s="1961"/>
      <c r="C33" s="1948"/>
      <c r="D33" s="1948"/>
      <c r="E33" s="1959"/>
      <c r="F33" s="1064"/>
      <c r="G33" s="1064"/>
      <c r="H33" s="1046"/>
      <c r="I33" s="1046"/>
      <c r="J33" s="1046"/>
      <c r="N33" s="1046"/>
    </row>
    <row r="34" spans="1:15" s="1010" customFormat="1">
      <c r="A34" s="1047">
        <v>1</v>
      </c>
      <c r="B34" s="966">
        <f>B24</f>
        <v>0</v>
      </c>
      <c r="C34" s="1049">
        <v>7.1428571400000002E-4</v>
      </c>
      <c r="D34" s="1049">
        <v>7</v>
      </c>
      <c r="E34" s="1065">
        <f>C34*D34*M24</f>
        <v>0</v>
      </c>
      <c r="F34" s="1064"/>
      <c r="G34" s="1064"/>
      <c r="H34" s="1046"/>
      <c r="I34" s="1046"/>
      <c r="J34" s="1046"/>
      <c r="N34" s="1046"/>
    </row>
    <row r="35" spans="1:15" s="1010" customFormat="1">
      <c r="A35" s="1047">
        <v>2</v>
      </c>
      <c r="B35" s="966">
        <f>B25</f>
        <v>0</v>
      </c>
      <c r="C35" s="1049">
        <v>7.1428571400000002E-4</v>
      </c>
      <c r="D35" s="1049">
        <v>7</v>
      </c>
      <c r="E35" s="1065">
        <f>C35*D35*M25</f>
        <v>0</v>
      </c>
      <c r="F35" s="1064"/>
      <c r="G35" s="1064"/>
      <c r="H35" s="1046"/>
      <c r="I35" s="1046"/>
      <c r="J35" s="1046"/>
      <c r="N35" s="1046"/>
    </row>
    <row r="36" spans="1:15" s="1010" customFormat="1">
      <c r="A36" s="1047">
        <v>3</v>
      </c>
      <c r="B36" s="966">
        <f>B26</f>
        <v>0</v>
      </c>
      <c r="C36" s="1049">
        <v>7.1428571400000002E-4</v>
      </c>
      <c r="D36" s="1049">
        <v>7</v>
      </c>
      <c r="E36" s="1065">
        <f>C36*D36*M26</f>
        <v>0</v>
      </c>
      <c r="F36" s="1064"/>
      <c r="G36" s="1064"/>
      <c r="H36" s="1046"/>
      <c r="I36" s="1046"/>
      <c r="J36" s="1046"/>
      <c r="N36" s="1046"/>
    </row>
    <row r="37" spans="1:15" s="1010" customFormat="1">
      <c r="A37" s="1047">
        <v>4</v>
      </c>
      <c r="B37" s="966">
        <f>B27</f>
        <v>0</v>
      </c>
      <c r="C37" s="1049">
        <v>7.1428571400000002E-4</v>
      </c>
      <c r="D37" s="1049">
        <v>7</v>
      </c>
      <c r="E37" s="1065">
        <f>C37*D37*M27</f>
        <v>0</v>
      </c>
      <c r="F37" s="1064"/>
      <c r="G37" s="1064"/>
      <c r="H37" s="1046"/>
      <c r="I37" s="1046"/>
      <c r="J37" s="1046"/>
      <c r="N37" s="1046"/>
    </row>
    <row r="38" spans="1:15" s="1010" customFormat="1" ht="18" thickBot="1">
      <c r="A38" s="1052">
        <v>5</v>
      </c>
      <c r="B38" s="1017">
        <f>B28</f>
        <v>0</v>
      </c>
      <c r="C38" s="1066">
        <v>7.1428571400000002E-4</v>
      </c>
      <c r="D38" s="1066">
        <v>7</v>
      </c>
      <c r="E38" s="1065">
        <f>C38*D38*M28</f>
        <v>0</v>
      </c>
      <c r="F38" s="1064"/>
      <c r="G38" s="1064"/>
      <c r="H38" s="1046"/>
      <c r="I38" s="1046"/>
      <c r="J38" s="1046"/>
      <c r="N38" s="1046"/>
    </row>
    <row r="39" spans="1:15" s="1010" customFormat="1" ht="18" thickBot="1">
      <c r="A39" s="1055" t="s">
        <v>1814</v>
      </c>
      <c r="B39" s="1059"/>
      <c r="C39" s="1060"/>
      <c r="D39" s="1060"/>
      <c r="E39" s="1067">
        <f>SUM(E34:E38)</f>
        <v>0</v>
      </c>
      <c r="F39" s="1064"/>
      <c r="G39" s="1064"/>
      <c r="H39" s="1046"/>
      <c r="I39" s="1046"/>
      <c r="J39" s="1046"/>
      <c r="N39" s="1046"/>
    </row>
    <row r="40" spans="1:15" s="1010" customFormat="1">
      <c r="A40" s="1046"/>
      <c r="B40" s="1046"/>
      <c r="C40" s="1063"/>
      <c r="D40" s="1064"/>
      <c r="E40" s="1064"/>
      <c r="F40" s="1064"/>
      <c r="G40" s="1046"/>
      <c r="H40" s="1046"/>
      <c r="I40" s="1046"/>
      <c r="M40" s="1046"/>
    </row>
    <row r="41" spans="1:15" s="1010" customFormat="1" ht="18" thickBot="1">
      <c r="A41" s="1041" t="s">
        <v>3339</v>
      </c>
      <c r="B41" s="1068"/>
      <c r="C41" s="1069"/>
      <c r="D41" s="1069"/>
      <c r="E41" s="1069"/>
      <c r="F41" s="983"/>
      <c r="G41" s="983"/>
      <c r="H41" s="983"/>
      <c r="I41" s="1036"/>
    </row>
    <row r="42" spans="1:15">
      <c r="A42" s="1070" t="s">
        <v>3335</v>
      </c>
      <c r="B42" s="1071" t="s">
        <v>3336</v>
      </c>
      <c r="C42" s="1072" t="s">
        <v>3337</v>
      </c>
      <c r="D42" s="1073" t="s">
        <v>3338</v>
      </c>
      <c r="K42" s="1042"/>
      <c r="L42" s="1042"/>
      <c r="M42" s="1042"/>
    </row>
    <row r="43" spans="1:15" ht="18" thickBot="1">
      <c r="A43" s="1074">
        <f>O19</f>
        <v>5.2932233645052841E-3</v>
      </c>
      <c r="B43" s="1007">
        <f>O29</f>
        <v>0</v>
      </c>
      <c r="C43" s="1075">
        <f>E39</f>
        <v>0</v>
      </c>
      <c r="D43" s="1035">
        <f>SUM(A43:C43)</f>
        <v>5.2932233645052841E-3</v>
      </c>
      <c r="K43" s="1042"/>
      <c r="L43" s="1042"/>
      <c r="M43" s="1042"/>
    </row>
    <row r="44" spans="1:15">
      <c r="A44" s="1042"/>
      <c r="B44" s="1042"/>
      <c r="C44" s="1042"/>
      <c r="D44" s="1042"/>
      <c r="E44" s="1042"/>
      <c r="F44" s="1042"/>
      <c r="G44" s="1042"/>
      <c r="H44" s="1042"/>
      <c r="I44" s="1042"/>
      <c r="J44" s="1042"/>
      <c r="K44" s="1042"/>
      <c r="L44" s="1042"/>
      <c r="M44" s="1042"/>
      <c r="N44" s="1042"/>
      <c r="O44" s="1042"/>
    </row>
    <row r="45" spans="1:15">
      <c r="N45" s="1042"/>
      <c r="O45" s="1042"/>
    </row>
    <row r="46" spans="1:15">
      <c r="A46" s="1046"/>
      <c r="B46" s="1046"/>
      <c r="C46" s="1046"/>
      <c r="D46" s="1046"/>
      <c r="E46" s="1046"/>
      <c r="F46" s="1046"/>
      <c r="G46" s="1046"/>
      <c r="H46" s="1010"/>
      <c r="I46" s="1010"/>
      <c r="J46" s="1010"/>
      <c r="K46" s="1010"/>
      <c r="N46" s="1042"/>
      <c r="O46" s="1042"/>
    </row>
    <row r="47" spans="1:15">
      <c r="A47" s="1076" t="s">
        <v>3360</v>
      </c>
      <c r="B47" s="1038"/>
      <c r="C47" s="1038"/>
      <c r="D47" s="1038"/>
      <c r="E47" s="1038"/>
      <c r="F47" s="1038"/>
      <c r="G47" s="1038"/>
      <c r="H47" s="1037"/>
      <c r="I47" s="1037"/>
      <c r="J47" s="1037"/>
      <c r="K47" s="1037"/>
      <c r="L47" s="1039"/>
      <c r="M47" s="1039"/>
      <c r="N47" s="1042"/>
      <c r="O47" s="1042"/>
    </row>
    <row r="48" spans="1:15" ht="18" thickBot="1">
      <c r="A48" s="1041" t="s">
        <v>3362</v>
      </c>
      <c r="B48" s="1068"/>
      <c r="C48" s="1069"/>
      <c r="D48" s="1069"/>
      <c r="E48" s="1069"/>
      <c r="F48" s="983"/>
      <c r="G48" s="983"/>
      <c r="H48" s="983"/>
      <c r="I48" s="1036"/>
      <c r="J48" s="1010"/>
      <c r="N48" s="1042"/>
      <c r="O48" s="1042"/>
    </row>
    <row r="49" spans="1:16">
      <c r="A49" s="1955" t="s">
        <v>3</v>
      </c>
      <c r="B49" s="1946" t="s">
        <v>1792</v>
      </c>
      <c r="C49" s="1946" t="s">
        <v>861</v>
      </c>
      <c r="D49" s="1946" t="s">
        <v>3366</v>
      </c>
      <c r="E49" s="1950" t="s">
        <v>3266</v>
      </c>
      <c r="F49" s="1940" t="s">
        <v>3352</v>
      </c>
      <c r="G49" s="1944"/>
      <c r="H49" s="1945"/>
      <c r="I49" s="1932" t="s">
        <v>1811</v>
      </c>
      <c r="J49" s="1936" t="s">
        <v>3367</v>
      </c>
      <c r="N49" s="1042"/>
      <c r="O49" s="1042"/>
    </row>
    <row r="50" spans="1:16">
      <c r="A50" s="1956"/>
      <c r="B50" s="1947"/>
      <c r="C50" s="1948"/>
      <c r="D50" s="1947"/>
      <c r="E50" s="1947"/>
      <c r="F50" s="1015" t="s">
        <v>1794</v>
      </c>
      <c r="G50" s="1013" t="s">
        <v>1795</v>
      </c>
      <c r="H50" s="1013" t="s">
        <v>1879</v>
      </c>
      <c r="I50" s="1935"/>
      <c r="J50" s="1937"/>
      <c r="N50" s="1042"/>
      <c r="O50" s="1042"/>
    </row>
    <row r="51" spans="1:16" ht="18" thickBot="1">
      <c r="A51" s="1043" t="e">
        <f>'原始 ME Input BOM '!#REF!</f>
        <v>#REF!</v>
      </c>
      <c r="B51" s="1007" t="e">
        <f>'原始 ME Input BOM '!#REF!</f>
        <v>#REF!</v>
      </c>
      <c r="C51" s="1007" t="e">
        <f>'原始 ME Input BOM '!#REF!</f>
        <v>#REF!</v>
      </c>
      <c r="D51" s="1007" t="e">
        <f>VLOOKUP(B51&amp;C51,'Die Cut Material &amp; Price'!E46:I513,4,0)</f>
        <v>#REF!</v>
      </c>
      <c r="E51" s="1007" t="e">
        <f>(2*(G51+H51))*F51</f>
        <v>#REF!</v>
      </c>
      <c r="F51" s="1007" t="e">
        <f>'原始 ME Input BOM '!#REF!</f>
        <v>#REF!</v>
      </c>
      <c r="G51" s="1007" t="e">
        <f>'原始 ME Input BOM '!#REF!</f>
        <v>#REF!</v>
      </c>
      <c r="H51" s="1007" t="e">
        <f>'原始 ME Input BOM '!#REF!</f>
        <v>#REF!</v>
      </c>
      <c r="I51" s="1045">
        <v>0</v>
      </c>
      <c r="J51" s="1035" t="e">
        <f>(E51/1000000)*D51*(1+I51)</f>
        <v>#REF!</v>
      </c>
      <c r="N51" s="1042"/>
      <c r="O51" s="1042"/>
    </row>
    <row r="52" spans="1:16">
      <c r="N52" s="1042"/>
      <c r="O52" s="1042"/>
    </row>
    <row r="53" spans="1:16">
      <c r="A53" s="1042"/>
      <c r="B53" s="1042"/>
      <c r="C53" s="1042"/>
      <c r="D53" s="1042"/>
      <c r="E53" s="1042"/>
      <c r="F53" s="1042"/>
      <c r="G53" s="1042"/>
      <c r="H53" s="1042"/>
      <c r="I53" s="1042"/>
      <c r="J53" s="1042"/>
      <c r="K53" s="1042"/>
      <c r="L53" s="1042"/>
      <c r="M53" s="1042"/>
      <c r="N53" s="1042"/>
      <c r="O53" s="1042"/>
      <c r="P53" s="1042"/>
    </row>
  </sheetData>
  <mergeCells count="38">
    <mergeCell ref="E5:F5"/>
    <mergeCell ref="B17:B18"/>
    <mergeCell ref="C17:C18"/>
    <mergeCell ref="D17:D18"/>
    <mergeCell ref="F17:F18"/>
    <mergeCell ref="A1:H1"/>
    <mergeCell ref="A17:A18"/>
    <mergeCell ref="A49:A50"/>
    <mergeCell ref="B49:B50"/>
    <mergeCell ref="C49:C50"/>
    <mergeCell ref="D49:D50"/>
    <mergeCell ref="E49:E50"/>
    <mergeCell ref="C32:C33"/>
    <mergeCell ref="D32:D33"/>
    <mergeCell ref="A32:A33"/>
    <mergeCell ref="E32:E33"/>
    <mergeCell ref="B32:B33"/>
    <mergeCell ref="E17:E18"/>
    <mergeCell ref="B4:C4"/>
    <mergeCell ref="E4:F4"/>
    <mergeCell ref="B5:C5"/>
    <mergeCell ref="A22:A23"/>
    <mergeCell ref="C22:C23"/>
    <mergeCell ref="D22:D23"/>
    <mergeCell ref="N22:N23"/>
    <mergeCell ref="B22:B23"/>
    <mergeCell ref="E22:E23"/>
    <mergeCell ref="F22:F23"/>
    <mergeCell ref="G22:J22"/>
    <mergeCell ref="O17:O18"/>
    <mergeCell ref="N17:N18"/>
    <mergeCell ref="M17:M18"/>
    <mergeCell ref="J49:J50"/>
    <mergeCell ref="I49:I50"/>
    <mergeCell ref="O22:O23"/>
    <mergeCell ref="M22:M23"/>
    <mergeCell ref="G17:L17"/>
    <mergeCell ref="F49:H49"/>
  </mergeCells>
  <phoneticPr fontId="2" type="noConversion"/>
  <dataValidations count="1">
    <dataValidation type="list" allowBlank="1" showInputMessage="1" showErrorMessage="1" sqref="C48:D48 C41:D41 D40 E29 F29:F31 D25:D31">
      <formula1>INDIRECT(B25)</formula1>
    </dataValidation>
  </dataValidations>
  <pageMargins left="0.7" right="0.7" top="0.75" bottom="0.75" header="0.3" footer="0.3"/>
  <pageSetup paperSize="9" orientation="portrait" r:id="rId1"/>
  <ignoredErrors>
    <ignoredError sqref="K19 K24:K28" formula="1"/>
  </ignoredError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R39"/>
  <sheetViews>
    <sheetView showGridLines="0" zoomScale="70" zoomScaleNormal="70" workbookViewId="0">
      <selection activeCell="B17" sqref="B17"/>
    </sheetView>
  </sheetViews>
  <sheetFormatPr defaultColWidth="8.875" defaultRowHeight="17.25"/>
  <cols>
    <col min="1" max="1" width="42.5" style="138" bestFit="1" customWidth="1"/>
    <col min="2" max="2" width="47.625" style="138" bestFit="1" customWidth="1"/>
    <col min="3" max="3" width="21.5" style="138" bestFit="1" customWidth="1"/>
    <col min="4" max="4" width="25.875" style="138" bestFit="1" customWidth="1"/>
    <col min="5" max="6" width="22.625" style="138" bestFit="1" customWidth="1"/>
    <col min="7" max="7" width="19.875" style="138" bestFit="1" customWidth="1"/>
    <col min="8" max="8" width="18.375" style="138" bestFit="1" customWidth="1"/>
    <col min="9" max="9" width="22.875" style="138" bestFit="1" customWidth="1"/>
    <col min="10" max="11" width="22.125" style="138" bestFit="1" customWidth="1"/>
    <col min="12" max="12" width="17.875" style="138" customWidth="1"/>
    <col min="13" max="13" width="35.75" style="138" bestFit="1" customWidth="1"/>
    <col min="14" max="14" width="8.875" style="138"/>
    <col min="15" max="15" width="1.875" style="138" customWidth="1"/>
    <col min="16" max="16384" width="8.875" style="138"/>
  </cols>
  <sheetData>
    <row r="1" spans="1:18" ht="24" customHeight="1" thickBot="1">
      <c r="A1" s="1989" t="s">
        <v>1880</v>
      </c>
      <c r="B1" s="1989"/>
      <c r="C1" s="1989"/>
      <c r="D1" s="1989"/>
      <c r="E1" s="1989"/>
      <c r="F1" s="1989"/>
      <c r="G1" s="1989"/>
      <c r="H1" s="1989"/>
      <c r="J1" s="881"/>
      <c r="K1" s="882"/>
      <c r="L1" s="882"/>
    </row>
    <row r="2" spans="1:18" ht="16.899999999999999" customHeight="1">
      <c r="A2" s="87" t="s">
        <v>1384</v>
      </c>
      <c r="B2" s="847"/>
      <c r="C2" s="88" t="s">
        <v>1797</v>
      </c>
      <c r="D2" s="848"/>
      <c r="E2" s="88" t="s">
        <v>1798</v>
      </c>
      <c r="F2" s="847"/>
      <c r="G2" s="88" t="s">
        <v>1799</v>
      </c>
      <c r="H2" s="849"/>
      <c r="J2" s="882"/>
      <c r="K2" s="882"/>
      <c r="L2" s="882"/>
    </row>
    <row r="3" spans="1:18">
      <c r="A3" s="89" t="s">
        <v>1800</v>
      </c>
      <c r="B3" s="870"/>
      <c r="C3" s="90" t="s">
        <v>1801</v>
      </c>
      <c r="D3" s="99" t="s">
        <v>1802</v>
      </c>
      <c r="E3" s="90" t="s">
        <v>1803</v>
      </c>
      <c r="F3" s="870" t="s">
        <v>1804</v>
      </c>
      <c r="G3" s="90" t="s">
        <v>1805</v>
      </c>
      <c r="H3" s="850"/>
      <c r="J3" s="882"/>
      <c r="K3" s="882"/>
      <c r="L3" s="882"/>
    </row>
    <row r="4" spans="1:18">
      <c r="A4" s="89" t="s">
        <v>1806</v>
      </c>
      <c r="B4" s="1988"/>
      <c r="C4" s="1988"/>
      <c r="D4" s="90"/>
      <c r="E4" s="1990"/>
      <c r="F4" s="1990"/>
      <c r="G4" s="90" t="s">
        <v>1807</v>
      </c>
      <c r="H4" s="850"/>
      <c r="J4" s="882"/>
      <c r="K4" s="882"/>
      <c r="L4" s="882"/>
    </row>
    <row r="5" spans="1:18" ht="18" thickBot="1">
      <c r="A5" s="91" t="s">
        <v>1808</v>
      </c>
      <c r="B5" s="1991" t="str">
        <f>IF(AND(D3="WKS",F3="NB"),"USD",IF(AND(D3="WCQ",F3="NB"),"USD",IF(AND(D3="WCD",F3="NB"),"USD",IF(AND(D3="WTZ",F3="DT"),"RMB",IF(AND(D3="WCQ",F3="DT"),"USD",IF(AND(D3="WCD",F3="DT"),"USD",""))))))</f>
        <v>USD</v>
      </c>
      <c r="C5" s="1991"/>
      <c r="D5" s="92" t="s">
        <v>1809</v>
      </c>
      <c r="E5" s="1991"/>
      <c r="F5" s="1991"/>
      <c r="G5" s="92" t="s">
        <v>1810</v>
      </c>
      <c r="H5" s="851"/>
      <c r="J5" s="882"/>
      <c r="K5" s="882"/>
      <c r="L5" s="882"/>
    </row>
    <row r="6" spans="1:18">
      <c r="A6" s="93"/>
      <c r="B6" s="52"/>
      <c r="C6" s="52"/>
      <c r="D6" s="93"/>
      <c r="E6" s="52"/>
      <c r="F6" s="52"/>
      <c r="G6" s="93"/>
      <c r="H6" s="52"/>
      <c r="J6" s="882"/>
      <c r="K6" s="882"/>
      <c r="L6" s="882"/>
    </row>
    <row r="7" spans="1:18">
      <c r="A7" s="863" t="s">
        <v>3358</v>
      </c>
      <c r="B7" s="865"/>
      <c r="C7" s="865"/>
      <c r="D7" s="863"/>
      <c r="E7" s="865"/>
      <c r="F7" s="865"/>
      <c r="G7" s="863"/>
      <c r="H7" s="865"/>
      <c r="I7" s="864"/>
      <c r="J7" s="880"/>
      <c r="K7" s="880"/>
      <c r="L7" s="880"/>
      <c r="M7" s="864"/>
    </row>
    <row r="8" spans="1:18">
      <c r="A8" s="93" t="s">
        <v>3342</v>
      </c>
      <c r="B8" s="52"/>
      <c r="C8" s="52"/>
      <c r="D8" s="93"/>
      <c r="E8" s="52"/>
      <c r="F8" s="52"/>
      <c r="G8" s="93"/>
      <c r="H8" s="52"/>
    </row>
    <row r="9" spans="1:18" ht="18" thickBot="1">
      <c r="A9" s="94" t="s">
        <v>3361</v>
      </c>
      <c r="N9" s="877"/>
      <c r="O9" s="877"/>
    </row>
    <row r="10" spans="1:18" ht="16.899999999999999" customHeight="1">
      <c r="A10" s="1992" t="s">
        <v>1791</v>
      </c>
      <c r="B10" s="1987" t="s">
        <v>1792</v>
      </c>
      <c r="C10" s="1987" t="s">
        <v>1793</v>
      </c>
      <c r="D10" s="1987" t="s">
        <v>3366</v>
      </c>
      <c r="E10" s="1964" t="s">
        <v>3346</v>
      </c>
      <c r="F10" s="1981" t="s">
        <v>3344</v>
      </c>
      <c r="G10" s="1983" t="s">
        <v>3352</v>
      </c>
      <c r="H10" s="1942"/>
      <c r="I10" s="1942"/>
      <c r="J10" s="1943"/>
      <c r="K10" s="1984" t="s">
        <v>3343</v>
      </c>
      <c r="L10" s="1969" t="s">
        <v>1811</v>
      </c>
      <c r="M10" s="1971" t="s">
        <v>3363</v>
      </c>
      <c r="Q10" s="877"/>
      <c r="R10" s="877"/>
    </row>
    <row r="11" spans="1:18">
      <c r="A11" s="1993"/>
      <c r="B11" s="1965"/>
      <c r="C11" s="1988"/>
      <c r="D11" s="1965"/>
      <c r="E11" s="1965"/>
      <c r="F11" s="1982"/>
      <c r="G11" s="95" t="s">
        <v>1794</v>
      </c>
      <c r="H11" s="95" t="s">
        <v>1812</v>
      </c>
      <c r="I11" s="866" t="s">
        <v>1795</v>
      </c>
      <c r="J11" s="866" t="s">
        <v>1813</v>
      </c>
      <c r="K11" s="1982"/>
      <c r="L11" s="1970"/>
      <c r="M11" s="1972"/>
      <c r="Q11" s="877"/>
      <c r="R11" s="877"/>
    </row>
    <row r="12" spans="1:18" ht="18" thickBot="1">
      <c r="A12" s="123" t="e">
        <f>'原始 ME Input BOM '!#REF!</f>
        <v>#REF!</v>
      </c>
      <c r="B12" s="871" t="e">
        <f>'原始 ME Input BOM '!#REF!</f>
        <v>#REF!</v>
      </c>
      <c r="C12" s="871" t="e">
        <f>'原始 ME Input BOM '!#REF!</f>
        <v>#REF!</v>
      </c>
      <c r="D12" s="118" t="e">
        <f>VLOOKUP(B12&amp;C12,'Die Cut Material &amp; Price'!E3:I489,4,0)</f>
        <v>#REF!</v>
      </c>
      <c r="E12" s="884" t="e">
        <f>((G12+H12)*(I12+J12))/1000000</f>
        <v>#REF!</v>
      </c>
      <c r="F12" s="884" t="str">
        <f>'Part List Die Cut'!H22</f>
        <v>沖切</v>
      </c>
      <c r="G12" s="871" t="e">
        <f>'原始 ME Input BOM '!#REF!</f>
        <v>#REF!</v>
      </c>
      <c r="H12" s="119">
        <f>IF(F12="沖切",6,0)</f>
        <v>6</v>
      </c>
      <c r="I12" s="871" t="e">
        <f>'原始 ME Input BOM '!#REF!</f>
        <v>#REF!</v>
      </c>
      <c r="J12" s="119">
        <f>IF(F12="沖切",6,0)</f>
        <v>6</v>
      </c>
      <c r="K12" s="883">
        <f>IF(F12="沖切",0.005,0)</f>
        <v>5.0000000000000001E-3</v>
      </c>
      <c r="L12" s="876">
        <v>0</v>
      </c>
      <c r="M12" s="120" t="e">
        <f>D12*E12*(1+L12)+K12</f>
        <v>#REF!</v>
      </c>
      <c r="Q12" s="877"/>
      <c r="R12" s="877"/>
    </row>
    <row r="13" spans="1:18">
      <c r="A13" s="101"/>
      <c r="B13" s="52"/>
      <c r="C13" s="52"/>
      <c r="D13" s="116"/>
      <c r="E13" s="121"/>
      <c r="F13" s="52"/>
      <c r="G13" s="101"/>
      <c r="H13" s="101"/>
      <c r="I13" s="101"/>
      <c r="J13" s="134"/>
      <c r="K13" s="116"/>
      <c r="N13" s="877"/>
      <c r="O13" s="877"/>
    </row>
    <row r="14" spans="1:18" ht="18" thickBot="1">
      <c r="A14" s="94" t="s">
        <v>3350</v>
      </c>
      <c r="B14" s="52"/>
      <c r="C14" s="52"/>
      <c r="D14" s="116"/>
      <c r="E14" s="121"/>
      <c r="F14" s="52"/>
      <c r="G14" s="101"/>
      <c r="H14" s="101"/>
      <c r="I14" s="101"/>
      <c r="J14" s="122"/>
      <c r="K14" s="116"/>
      <c r="N14" s="877"/>
      <c r="O14" s="877"/>
    </row>
    <row r="15" spans="1:18" s="139" customFormat="1">
      <c r="A15" s="1973" t="s">
        <v>1796</v>
      </c>
      <c r="B15" s="1985" t="s">
        <v>1791</v>
      </c>
      <c r="C15" s="1987" t="s">
        <v>1792</v>
      </c>
      <c r="D15" s="1987" t="s">
        <v>861</v>
      </c>
      <c r="E15" s="1987" t="s">
        <v>3366</v>
      </c>
      <c r="F15" s="1964" t="s">
        <v>3346</v>
      </c>
      <c r="G15" s="1964" t="s">
        <v>3351</v>
      </c>
      <c r="H15" s="1966"/>
      <c r="I15" s="1966"/>
      <c r="J15" s="1966"/>
      <c r="K15" s="1967" t="s">
        <v>3359</v>
      </c>
      <c r="L15" s="1969" t="s">
        <v>1811</v>
      </c>
      <c r="M15" s="1971" t="s">
        <v>3364</v>
      </c>
    </row>
    <row r="16" spans="1:18" s="139" customFormat="1">
      <c r="A16" s="1974"/>
      <c r="B16" s="1986"/>
      <c r="C16" s="1965"/>
      <c r="D16" s="1988"/>
      <c r="E16" s="1965"/>
      <c r="F16" s="1965"/>
      <c r="G16" s="95" t="s">
        <v>1794</v>
      </c>
      <c r="H16" s="95" t="s">
        <v>1812</v>
      </c>
      <c r="I16" s="866" t="s">
        <v>1795</v>
      </c>
      <c r="J16" s="866" t="s">
        <v>1813</v>
      </c>
      <c r="K16" s="1968"/>
      <c r="L16" s="1970"/>
      <c r="M16" s="1972"/>
    </row>
    <row r="17" spans="1:14" s="139" customFormat="1">
      <c r="A17" s="140">
        <v>1</v>
      </c>
      <c r="B17" s="878"/>
      <c r="C17" s="866"/>
      <c r="D17" s="867"/>
      <c r="E17" s="115"/>
      <c r="F17" s="885"/>
      <c r="G17" s="870"/>
      <c r="H17" s="117"/>
      <c r="I17" s="870"/>
      <c r="J17" s="117"/>
      <c r="K17" s="124"/>
      <c r="L17" s="136"/>
      <c r="M17" s="125"/>
    </row>
    <row r="18" spans="1:14" s="139" customFormat="1">
      <c r="A18" s="140">
        <v>2</v>
      </c>
      <c r="B18" s="878"/>
      <c r="C18" s="866"/>
      <c r="D18" s="867"/>
      <c r="E18" s="115"/>
      <c r="F18" s="885"/>
      <c r="G18" s="870"/>
      <c r="H18" s="117"/>
      <c r="I18" s="870"/>
      <c r="J18" s="117"/>
      <c r="K18" s="124"/>
      <c r="L18" s="136"/>
      <c r="M18" s="125"/>
    </row>
    <row r="19" spans="1:14" s="139" customFormat="1">
      <c r="A19" s="140">
        <v>3</v>
      </c>
      <c r="B19" s="878"/>
      <c r="C19" s="866"/>
      <c r="D19" s="867"/>
      <c r="E19" s="115"/>
      <c r="F19" s="885"/>
      <c r="G19" s="870"/>
      <c r="H19" s="117"/>
      <c r="I19" s="870"/>
      <c r="J19" s="117"/>
      <c r="K19" s="124"/>
      <c r="L19" s="136"/>
      <c r="M19" s="125"/>
    </row>
    <row r="20" spans="1:14" s="139" customFormat="1">
      <c r="A20" s="140">
        <v>4</v>
      </c>
      <c r="B20" s="878"/>
      <c r="C20" s="866"/>
      <c r="D20" s="867"/>
      <c r="E20" s="115"/>
      <c r="F20" s="885"/>
      <c r="G20" s="870"/>
      <c r="H20" s="117"/>
      <c r="I20" s="870"/>
      <c r="J20" s="117"/>
      <c r="K20" s="124"/>
      <c r="L20" s="136"/>
      <c r="M20" s="125"/>
    </row>
    <row r="21" spans="1:14" s="139" customFormat="1" ht="18" thickBot="1">
      <c r="A21" s="852">
        <v>5</v>
      </c>
      <c r="B21" s="879"/>
      <c r="C21" s="100"/>
      <c r="D21" s="867"/>
      <c r="E21" s="115"/>
      <c r="F21" s="885"/>
      <c r="G21" s="870"/>
      <c r="H21" s="117"/>
      <c r="I21" s="870"/>
      <c r="J21" s="117"/>
      <c r="K21" s="124"/>
      <c r="L21" s="841"/>
      <c r="M21" s="125"/>
    </row>
    <row r="22" spans="1:14" s="139" customFormat="1" ht="18" thickBot="1">
      <c r="A22" s="853" t="s">
        <v>1814</v>
      </c>
      <c r="B22" s="854"/>
      <c r="C22" s="126"/>
      <c r="D22" s="127"/>
      <c r="E22" s="127"/>
      <c r="F22" s="127"/>
      <c r="G22" s="128"/>
      <c r="H22" s="128"/>
      <c r="I22" s="128"/>
      <c r="J22" s="855"/>
      <c r="K22" s="855"/>
      <c r="L22" s="856"/>
      <c r="M22" s="129">
        <f>SUM(M17:M21)</f>
        <v>0</v>
      </c>
    </row>
    <row r="23" spans="1:14" s="139" customFormat="1">
      <c r="A23" s="101"/>
      <c r="B23" s="101"/>
      <c r="C23" s="843"/>
      <c r="D23" s="844"/>
      <c r="E23" s="844"/>
      <c r="F23" s="844"/>
      <c r="G23" s="101"/>
      <c r="H23" s="101"/>
      <c r="I23" s="101"/>
      <c r="M23" s="842"/>
    </row>
    <row r="24" spans="1:14" s="139" customFormat="1" ht="18" thickBot="1">
      <c r="A24" s="94" t="s">
        <v>3328</v>
      </c>
      <c r="B24" s="101"/>
      <c r="C24" s="843"/>
      <c r="D24" s="844"/>
      <c r="E24" s="844"/>
      <c r="F24" s="844"/>
      <c r="G24" s="101"/>
      <c r="H24" s="101"/>
      <c r="I24" s="101"/>
      <c r="M24" s="842"/>
    </row>
    <row r="25" spans="1:14" s="139" customFormat="1">
      <c r="A25" s="1973" t="s">
        <v>1796</v>
      </c>
      <c r="B25" s="1975" t="s">
        <v>3334</v>
      </c>
      <c r="C25" s="1977" t="s">
        <v>3249</v>
      </c>
      <c r="D25" s="1977" t="s">
        <v>3324</v>
      </c>
      <c r="E25" s="1979" t="s">
        <v>3365</v>
      </c>
      <c r="F25" s="844"/>
      <c r="G25" s="844"/>
      <c r="H25" s="101"/>
      <c r="I25" s="101"/>
      <c r="J25" s="101"/>
      <c r="N25" s="842"/>
    </row>
    <row r="26" spans="1:14" s="139" customFormat="1">
      <c r="A26" s="1974"/>
      <c r="B26" s="1976"/>
      <c r="C26" s="1978"/>
      <c r="D26" s="1978"/>
      <c r="E26" s="1980"/>
      <c r="F26" s="844"/>
      <c r="G26" s="844"/>
      <c r="H26" s="101"/>
      <c r="I26" s="101"/>
      <c r="J26" s="101"/>
      <c r="N26" s="842"/>
    </row>
    <row r="27" spans="1:14" s="139" customFormat="1">
      <c r="A27" s="140">
        <v>1</v>
      </c>
      <c r="B27" s="99"/>
      <c r="C27" s="873">
        <v>0</v>
      </c>
      <c r="D27" s="845">
        <v>0</v>
      </c>
      <c r="E27" s="846">
        <f>C27*D27*K17</f>
        <v>0</v>
      </c>
      <c r="F27" s="844"/>
      <c r="G27" s="844"/>
      <c r="H27" s="130"/>
      <c r="I27" s="101"/>
      <c r="J27" s="101"/>
      <c r="N27" s="842"/>
    </row>
    <row r="28" spans="1:14" s="139" customFormat="1">
      <c r="A28" s="140">
        <v>2</v>
      </c>
      <c r="B28" s="99"/>
      <c r="C28" s="873">
        <v>0</v>
      </c>
      <c r="D28" s="845">
        <v>0</v>
      </c>
      <c r="E28" s="846">
        <f>C28*D28*K18</f>
        <v>0</v>
      </c>
      <c r="F28" s="844"/>
      <c r="G28" s="844"/>
      <c r="H28" s="101"/>
      <c r="I28" s="101"/>
      <c r="J28" s="101"/>
      <c r="N28" s="842"/>
    </row>
    <row r="29" spans="1:14" s="139" customFormat="1">
      <c r="A29" s="140">
        <v>3</v>
      </c>
      <c r="B29" s="99"/>
      <c r="C29" s="873">
        <v>0</v>
      </c>
      <c r="D29" s="845">
        <v>0</v>
      </c>
      <c r="E29" s="846">
        <f>C29*D29*K19</f>
        <v>0</v>
      </c>
      <c r="F29" s="844"/>
      <c r="G29" s="844"/>
      <c r="H29" s="101"/>
      <c r="I29" s="101"/>
      <c r="J29" s="101"/>
      <c r="N29" s="842"/>
    </row>
    <row r="30" spans="1:14" s="139" customFormat="1">
      <c r="A30" s="140">
        <v>4</v>
      </c>
      <c r="B30" s="99"/>
      <c r="C30" s="873">
        <v>0</v>
      </c>
      <c r="D30" s="845">
        <v>0</v>
      </c>
      <c r="E30" s="846">
        <f>C30*D30*K20</f>
        <v>0</v>
      </c>
      <c r="F30" s="844"/>
      <c r="G30" s="844"/>
      <c r="H30" s="101"/>
      <c r="I30" s="101"/>
      <c r="J30" s="101"/>
      <c r="N30" s="842"/>
    </row>
    <row r="31" spans="1:14" s="139" customFormat="1" ht="18" thickBot="1">
      <c r="A31" s="852">
        <v>5</v>
      </c>
      <c r="B31" s="872"/>
      <c r="C31" s="874">
        <v>0</v>
      </c>
      <c r="D31" s="861">
        <v>0</v>
      </c>
      <c r="E31" s="846">
        <f>C31*D31*K21</f>
        <v>0</v>
      </c>
      <c r="F31" s="844"/>
      <c r="G31" s="844"/>
      <c r="H31" s="101"/>
      <c r="I31" s="101"/>
      <c r="J31" s="101"/>
      <c r="N31" s="842"/>
    </row>
    <row r="32" spans="1:14" s="139" customFormat="1" ht="18" thickBot="1">
      <c r="A32" s="853" t="s">
        <v>1814</v>
      </c>
      <c r="B32" s="128"/>
      <c r="C32" s="855"/>
      <c r="D32" s="855"/>
      <c r="E32" s="862">
        <f>SUM(E27:E31)</f>
        <v>0</v>
      </c>
      <c r="F32" s="844"/>
      <c r="G32" s="844"/>
      <c r="H32" s="101"/>
      <c r="I32" s="101"/>
      <c r="J32" s="101"/>
      <c r="N32" s="842"/>
    </row>
    <row r="33" spans="1:16" s="139" customFormat="1">
      <c r="A33" s="101"/>
      <c r="B33" s="101"/>
      <c r="C33" s="843"/>
      <c r="D33" s="844"/>
      <c r="E33" s="844"/>
      <c r="F33" s="844"/>
      <c r="G33" s="101"/>
      <c r="H33" s="101"/>
      <c r="I33" s="101"/>
      <c r="M33" s="842"/>
    </row>
    <row r="34" spans="1:16" s="139" customFormat="1" ht="18" thickBot="1">
      <c r="A34" s="94" t="s">
        <v>3339</v>
      </c>
      <c r="B34" s="112"/>
      <c r="C34" s="113"/>
      <c r="D34" s="113"/>
      <c r="E34" s="135"/>
      <c r="F34" s="52"/>
      <c r="G34" s="52"/>
      <c r="H34" s="52"/>
      <c r="I34" s="93"/>
    </row>
    <row r="35" spans="1:16">
      <c r="A35" s="868" t="s">
        <v>3335</v>
      </c>
      <c r="B35" s="869" t="s">
        <v>3336</v>
      </c>
      <c r="C35" s="137" t="s">
        <v>3337</v>
      </c>
      <c r="D35" s="875" t="s">
        <v>3338</v>
      </c>
      <c r="K35" s="877"/>
      <c r="L35" s="877"/>
      <c r="M35" s="877"/>
    </row>
    <row r="36" spans="1:16" ht="18" thickBot="1">
      <c r="A36" s="857" t="e">
        <f>M12</f>
        <v>#REF!</v>
      </c>
      <c r="B36" s="858">
        <f>M22</f>
        <v>0</v>
      </c>
      <c r="C36" s="859">
        <f>E32</f>
        <v>0</v>
      </c>
      <c r="D36" s="860" t="e">
        <f>SUM(A36:C36)</f>
        <v>#REF!</v>
      </c>
      <c r="K36" s="877"/>
      <c r="L36" s="877"/>
      <c r="M36" s="877"/>
    </row>
    <row r="37" spans="1:16">
      <c r="A37" s="877"/>
      <c r="B37" s="877"/>
      <c r="C37" s="877"/>
      <c r="D37" s="877"/>
      <c r="E37" s="877"/>
      <c r="F37" s="877"/>
      <c r="G37" s="877"/>
      <c r="H37" s="877"/>
      <c r="I37" s="877"/>
      <c r="J37" s="877"/>
      <c r="K37" s="877"/>
      <c r="L37" s="877"/>
      <c r="M37" s="877"/>
      <c r="N37" s="877"/>
      <c r="O37" s="877"/>
    </row>
    <row r="38" spans="1:16">
      <c r="N38" s="877"/>
      <c r="O38" s="877"/>
    </row>
    <row r="39" spans="1:16">
      <c r="A39" s="877"/>
      <c r="B39" s="877"/>
      <c r="C39" s="877"/>
      <c r="D39" s="877"/>
      <c r="E39" s="877"/>
      <c r="F39" s="877"/>
      <c r="G39" s="877"/>
      <c r="H39" s="877"/>
      <c r="I39" s="877"/>
      <c r="J39" s="877"/>
      <c r="K39" s="877"/>
      <c r="L39" s="877"/>
      <c r="M39" s="877"/>
      <c r="N39" s="877"/>
      <c r="O39" s="877"/>
      <c r="P39" s="877"/>
    </row>
  </sheetData>
  <mergeCells count="30">
    <mergeCell ref="A10:A11"/>
    <mergeCell ref="B10:B11"/>
    <mergeCell ref="C10:C11"/>
    <mergeCell ref="D10:D11"/>
    <mergeCell ref="E10:E11"/>
    <mergeCell ref="A1:H1"/>
    <mergeCell ref="B4:C4"/>
    <mergeCell ref="E4:F4"/>
    <mergeCell ref="B5:C5"/>
    <mergeCell ref="E5:F5"/>
    <mergeCell ref="A15:A16"/>
    <mergeCell ref="B15:B16"/>
    <mergeCell ref="C15:C16"/>
    <mergeCell ref="D15:D16"/>
    <mergeCell ref="E15:E16"/>
    <mergeCell ref="F10:F11"/>
    <mergeCell ref="G10:J10"/>
    <mergeCell ref="K10:K11"/>
    <mergeCell ref="L10:L11"/>
    <mergeCell ref="M10:M11"/>
    <mergeCell ref="A25:A26"/>
    <mergeCell ref="B25:B26"/>
    <mergeCell ref="C25:C26"/>
    <mergeCell ref="D25:D26"/>
    <mergeCell ref="E25:E26"/>
    <mergeCell ref="F15:F16"/>
    <mergeCell ref="G15:J15"/>
    <mergeCell ref="K15:K16"/>
    <mergeCell ref="L15:L16"/>
    <mergeCell ref="M15:M16"/>
  </mergeCells>
  <phoneticPr fontId="2" type="noConversion"/>
  <dataValidations count="1">
    <dataValidation type="list" allowBlank="1" showInputMessage="1" showErrorMessage="1" sqref="C34:D34 D33 E22 F22:F24 D18:D24">
      <formula1>INDIRECT(B18)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32</vt:i4>
      </vt:variant>
      <vt:variant>
        <vt:lpstr>已命名的範圍</vt:lpstr>
      </vt:variant>
      <vt:variant>
        <vt:i4>202</vt:i4>
      </vt:variant>
    </vt:vector>
  </HeadingPairs>
  <TitlesOfParts>
    <vt:vector size="234" baseType="lpstr">
      <vt:lpstr>Revision</vt:lpstr>
      <vt:lpstr>原始 ME Input BOM </vt:lpstr>
      <vt:lpstr>廠區與產品</vt:lpstr>
      <vt:lpstr>Material Housing</vt:lpstr>
      <vt:lpstr>表頭(討論upload或上線填)</vt:lpstr>
      <vt:lpstr>Upload BOM</vt:lpstr>
      <vt:lpstr>Category</vt:lpstr>
      <vt:lpstr>CMF</vt:lpstr>
      <vt:lpstr>Screw list</vt:lpstr>
      <vt:lpstr>remark-pics</vt:lpstr>
      <vt:lpstr>必填尺寸對照表</vt:lpstr>
      <vt:lpstr>SPA Schedule</vt:lpstr>
      <vt:lpstr>BU1</vt:lpstr>
      <vt:lpstr>BU2</vt:lpstr>
      <vt:lpstr>BU3</vt:lpstr>
      <vt:lpstr>BU5</vt:lpstr>
      <vt:lpstr>ME SPA Summary</vt:lpstr>
      <vt:lpstr>ME SPA Item Spec.</vt:lpstr>
      <vt:lpstr>Output Form</vt:lpstr>
      <vt:lpstr>Material Price</vt:lpstr>
      <vt:lpstr>Material ME-Others</vt:lpstr>
      <vt:lpstr>Material EMC</vt:lpstr>
      <vt:lpstr>Material Cable</vt:lpstr>
      <vt:lpstr>Material Packing</vt:lpstr>
      <vt:lpstr>Material Electro-Mechanical</vt:lpstr>
      <vt:lpstr>Module Rate </vt:lpstr>
      <vt:lpstr>Material Density</vt:lpstr>
      <vt:lpstr>Tooling Plastic Parts list</vt:lpstr>
      <vt:lpstr>Die Cut Material &amp; Price</vt:lpstr>
      <vt:lpstr>Part List Die Cut</vt:lpstr>
      <vt:lpstr>Clean Sheet Die Cut</vt:lpstr>
      <vt:lpstr>Clean Sheet Die Cut (EX Eco)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Cable</vt:lpstr>
      <vt:lpstr>ConductiveTape</vt:lpstr>
      <vt:lpstr>Conference_Phone</vt:lpstr>
      <vt:lpstr>DOUBLE_INJECTION</vt:lpstr>
      <vt:lpstr>DT</vt:lpstr>
      <vt:lpstr>ElectroMechanical</vt:lpstr>
      <vt:lpstr>EMC</vt:lpstr>
      <vt:lpstr>fin</vt:lpstr>
      <vt:lpstr>FixtureCreate</vt:lpstr>
      <vt:lpstr>FR_PC</vt:lpstr>
      <vt:lpstr>FR_PC_Diffusion_擴散</vt:lpstr>
      <vt:lpstr>FR_PC_Translucent</vt:lpstr>
      <vt:lpstr>Gasket</vt:lpstr>
      <vt:lpstr>HIGH_GLOSS</vt:lpstr>
      <vt:lpstr>Ｈinge</vt:lpstr>
      <vt:lpstr>Housing</vt:lpstr>
      <vt:lpstr>IMR</vt:lpstr>
      <vt:lpstr>Lens</vt:lpstr>
      <vt:lpstr>Magnet</vt:lpstr>
      <vt:lpstr>Medical</vt:lpstr>
      <vt:lpstr>MEothers</vt:lpstr>
      <vt:lpstr>Mesh</vt:lpstr>
      <vt:lpstr>Metal</vt:lpstr>
      <vt:lpstr>Metal密度</vt:lpstr>
      <vt:lpstr>Mylar_of_Mylar_Sponge_Poron</vt:lpstr>
      <vt:lpstr>NamePlate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PC_ABS_15percentage_Talcs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Plastic_DT_AIO</vt:lpstr>
      <vt:lpstr>Plastic_NB</vt:lpstr>
      <vt:lpstr>POM</vt:lpstr>
      <vt:lpstr>POM_DT_AIO</vt:lpstr>
      <vt:lpstr>Poron</vt:lpstr>
      <vt:lpstr>PPA_55percent_GF</vt:lpstr>
      <vt:lpstr>PPA_60percent_GF</vt:lpstr>
      <vt:lpstr>PPS_45percent_GF</vt:lpstr>
      <vt:lpstr>PPS_50percent_GF</vt:lpstr>
      <vt:lpstr>PPS_50percent_GF_MD</vt:lpstr>
      <vt:lpstr>PROCESS</vt:lpstr>
      <vt:lpstr>Protection_Film_of_Mylar_Sponge_Poron</vt:lpstr>
      <vt:lpstr>RACK</vt:lpstr>
      <vt:lpstr>RHCM_Process</vt:lpstr>
      <vt:lpstr>Rubber</vt:lpstr>
      <vt:lpstr>Screw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T0.35Absorber</vt:lpstr>
      <vt:lpstr>T0.38Mylar</vt:lpstr>
      <vt:lpstr>T0.3Absorber</vt:lpstr>
      <vt:lpstr>T0.3Adhesive</vt:lpstr>
      <vt:lpstr>T0.3PMMA</vt:lpstr>
      <vt:lpstr>T0.43Mylar</vt:lpstr>
      <vt:lpstr>T0.4Adhesive</vt:lpstr>
      <vt:lpstr>T0.4PMMA</vt:lpstr>
      <vt:lpstr>T0.55Absorber</vt:lpstr>
      <vt:lpstr>T0.5Mylar</vt:lpstr>
      <vt:lpstr>T0.5PMMA</vt:lpstr>
      <vt:lpstr>T0.5Sponge</vt:lpstr>
      <vt:lpstr>T0.64Adhesive</vt:lpstr>
      <vt:lpstr>T0.76Mylar</vt:lpstr>
      <vt:lpstr>T0.8Adhesive</vt:lpstr>
      <vt:lpstr>T0.8Mylar</vt:lpstr>
      <vt:lpstr>T0.8PMMA</vt:lpstr>
      <vt:lpstr>T0.8Sponge</vt:lpstr>
      <vt:lpstr>T1.0Absorber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ULGasket黑</vt:lpstr>
      <vt:lpstr>Wearable_PC_耐磨</vt:lpstr>
      <vt:lpstr>光桿</vt:lpstr>
      <vt:lpstr>防火_TPEE</vt:lpstr>
      <vt:lpstr>防火高流動_PC</vt:lpstr>
      <vt:lpstr>耐候_PC</vt:lpstr>
      <vt:lpstr>擴散級_PC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Ian Kuo/WHQ/Wistron</cp:lastModifiedBy>
  <cp:lastPrinted>2018-10-23T05:19:36Z</cp:lastPrinted>
  <dcterms:created xsi:type="dcterms:W3CDTF">2018-08-19T12:46:33Z</dcterms:created>
  <dcterms:modified xsi:type="dcterms:W3CDTF">2019-05-18T05:38:40Z</dcterms:modified>
</cp:coreProperties>
</file>