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8B816F35-0F6C-EB4D-8D8B-58983D2253D7}" xr6:coauthVersionLast="45" xr6:coauthVersionMax="45" xr10:uidLastSave="{00000000-0000-0000-0000-000000000000}"/>
  <bookViews>
    <workbookView xWindow="28800" yWindow="460" windowWidth="38400" windowHeight="21140" xr2:uid="{74C68842-55E3-D442-95A5-440D3AE8E427}"/>
  </bookViews>
  <sheets>
    <sheet name="NB_CableF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C13" i="1"/>
  <c r="C54" i="1" l="1"/>
  <c r="C41" i="1"/>
  <c r="C37" i="1"/>
  <c r="D81" i="1" l="1"/>
  <c r="D71" i="1"/>
  <c r="D70" i="1"/>
  <c r="D63" i="1"/>
  <c r="D62" i="1"/>
  <c r="D55" i="1"/>
  <c r="D28" i="1"/>
  <c r="D83" i="1" s="1"/>
  <c r="D86" i="1" s="1"/>
  <c r="D22" i="1"/>
  <c r="D24" i="1" s="1"/>
  <c r="D46" i="1" l="1"/>
  <c r="D84" i="1" s="1"/>
  <c r="D29" i="1"/>
  <c r="C81" i="1"/>
  <c r="C71" i="1"/>
  <c r="C70" i="1"/>
  <c r="C63" i="1"/>
  <c r="C62" i="1"/>
  <c r="C55" i="1"/>
  <c r="C22" i="1"/>
  <c r="C24" i="1" s="1"/>
  <c r="C82" i="1" s="1"/>
  <c r="C29" i="1" l="1"/>
  <c r="C46" i="1"/>
  <c r="C84" i="1" s="1"/>
  <c r="C33" i="1" l="1"/>
  <c r="C28" i="1" s="1"/>
  <c r="C83" i="1" s="1"/>
  <c r="C86" i="1" l="1"/>
  <c r="C87" i="1" s="1"/>
</calcChain>
</file>

<file path=xl/sharedStrings.xml><?xml version="1.0" encoding="utf-8"?>
<sst xmlns="http://schemas.openxmlformats.org/spreadsheetml/2006/main" count="150" uniqueCount="88">
  <si>
    <t>Project Name</t>
  </si>
  <si>
    <t>Bucky N15</t>
  </si>
  <si>
    <t>Stage</t>
  </si>
  <si>
    <t>Site</t>
  </si>
  <si>
    <t>WCD</t>
  </si>
  <si>
    <t>Product Type</t>
  </si>
  <si>
    <t>Part name</t>
    <phoneticPr fontId="5" type="noConversion"/>
  </si>
  <si>
    <t>Part number</t>
    <phoneticPr fontId="5" type="noConversion"/>
  </si>
  <si>
    <t>434.0F801.0001</t>
  </si>
  <si>
    <t>Currency</t>
    <phoneticPr fontId="5" type="noConversion"/>
  </si>
  <si>
    <t>USD</t>
    <phoneticPr fontId="2" type="noConversion"/>
  </si>
  <si>
    <t>SKU</t>
    <phoneticPr fontId="5" type="noConversion"/>
  </si>
  <si>
    <t>SKU1, SKU3</t>
  </si>
  <si>
    <t>Part Category I</t>
    <phoneticPr fontId="5" type="noConversion"/>
  </si>
  <si>
    <t>Cable</t>
    <phoneticPr fontId="2" type="noConversion"/>
  </si>
  <si>
    <t>Part Category II</t>
    <phoneticPr fontId="5" type="noConversion"/>
  </si>
  <si>
    <t>FPC</t>
    <phoneticPr fontId="9" type="noConversion"/>
  </si>
  <si>
    <r>
      <t>A.</t>
    </r>
    <r>
      <rPr>
        <b/>
        <sz val="12"/>
        <color rgb="FF0000FF"/>
        <rFont val="PMingLiU"/>
        <family val="1"/>
        <charset val="136"/>
      </rPr>
      <t>材料費</t>
    </r>
    <phoneticPr fontId="5" type="noConversion"/>
  </si>
  <si>
    <t>材料</t>
    <phoneticPr fontId="5" type="noConversion"/>
  </si>
  <si>
    <t>材料類別</t>
    <phoneticPr fontId="2" type="noConversion"/>
  </si>
  <si>
    <r>
      <t>材料單價</t>
    </r>
    <r>
      <rPr>
        <sz val="12"/>
        <color theme="1"/>
        <rFont val="Arial"/>
        <family val="2"/>
      </rPr>
      <t>(Price/m²)</t>
    </r>
    <phoneticPr fontId="2" type="noConversion"/>
  </si>
  <si>
    <t>Pin數</t>
    <phoneticPr fontId="2" type="noConversion"/>
  </si>
  <si>
    <t>Pitch(mm)</t>
    <phoneticPr fontId="2" type="noConversion"/>
  </si>
  <si>
    <r>
      <rPr>
        <b/>
        <sz val="12"/>
        <rFont val="細明體"/>
        <family val="3"/>
        <charset val="136"/>
      </rPr>
      <t>成品長邊最大尺寸</t>
    </r>
    <r>
      <rPr>
        <sz val="12"/>
        <rFont val="Arial"/>
        <family val="2"/>
      </rPr>
      <t>(mm)</t>
    </r>
    <phoneticPr fontId="2" type="noConversion"/>
  </si>
  <si>
    <t>成品寬邊最大尺寸(mm)</t>
    <phoneticPr fontId="2" type="noConversion"/>
  </si>
  <si>
    <t>長邊邊料與併版所增加尺寸(mm)</t>
    <phoneticPr fontId="2" type="noConversion"/>
  </si>
  <si>
    <t>寬邊邊料與併版所增加尺寸(mm)</t>
    <phoneticPr fontId="2" type="noConversion"/>
  </si>
  <si>
    <t>單位併版面積(mm²)</t>
  </si>
  <si>
    <t>單位併版之成品產出數(數量)</t>
    <phoneticPr fontId="2" type="noConversion"/>
  </si>
  <si>
    <t>單件成品攤提面積(mm²)</t>
    <phoneticPr fontId="2" type="noConversion"/>
  </si>
  <si>
    <t>面積單位轉換常數</t>
    <phoneticPr fontId="2" type="noConversion"/>
  </si>
  <si>
    <t>Loss Rate(%)</t>
    <phoneticPr fontId="2" type="noConversion"/>
  </si>
  <si>
    <t>公式</t>
    <phoneticPr fontId="5" type="noConversion"/>
  </si>
  <si>
    <r>
      <rPr>
        <b/>
        <sz val="12"/>
        <color theme="1"/>
        <rFont val="PMingLiU"/>
        <family val="1"/>
        <charset val="136"/>
      </rPr>
      <t>單件成品攤提面積</t>
    </r>
    <r>
      <rPr>
        <b/>
        <sz val="12"/>
        <color theme="1"/>
        <rFont val="Arial"/>
        <family val="2"/>
      </rPr>
      <t xml:space="preserve"> * (</t>
    </r>
    <r>
      <rPr>
        <b/>
        <sz val="12"/>
        <color theme="1"/>
        <rFont val="PMingLiU"/>
        <family val="1"/>
        <charset val="136"/>
      </rPr>
      <t>材料單價</t>
    </r>
    <r>
      <rPr>
        <b/>
        <sz val="12"/>
        <color theme="1"/>
        <rFont val="Arial"/>
        <family val="2"/>
      </rPr>
      <t xml:space="preserve"> / </t>
    </r>
    <r>
      <rPr>
        <b/>
        <sz val="12"/>
        <color theme="1"/>
        <rFont val="PMingLiU"/>
        <family val="1"/>
        <charset val="136"/>
      </rPr>
      <t>面積單位轉換常數</t>
    </r>
    <r>
      <rPr>
        <b/>
        <sz val="12"/>
        <color theme="1"/>
        <rFont val="Arial"/>
        <family val="2"/>
      </rPr>
      <t>) * (1 + Loss Rate(%))</t>
    </r>
    <phoneticPr fontId="2" type="noConversion"/>
  </si>
  <si>
    <t>B.二次加工費</t>
    <phoneticPr fontId="5" type="noConversion"/>
  </si>
  <si>
    <t>組裝(sec)</t>
    <phoneticPr fontId="2" type="noConversion"/>
  </si>
  <si>
    <t>Assy Time (Sec)</t>
    <phoneticPr fontId="2" type="noConversion"/>
  </si>
  <si>
    <r>
      <rPr>
        <sz val="14"/>
        <color theme="1"/>
        <rFont val="細明體"/>
        <family val="3"/>
        <charset val="136"/>
      </rPr>
      <t>組裝費</t>
    </r>
    <r>
      <rPr>
        <sz val="14"/>
        <color theme="1"/>
        <rFont val="Arial"/>
        <family val="2"/>
      </rPr>
      <t>(USD/min)</t>
    </r>
    <phoneticPr fontId="2" type="noConversion"/>
  </si>
  <si>
    <r>
      <t>FPC</t>
    </r>
    <r>
      <rPr>
        <sz val="14"/>
        <color theme="1"/>
        <rFont val="細明體"/>
        <family val="3"/>
        <charset val="136"/>
      </rPr>
      <t>時間單位換算</t>
    </r>
    <phoneticPr fontId="2" type="noConversion"/>
  </si>
  <si>
    <r>
      <rPr>
        <sz val="12"/>
        <color theme="1"/>
        <rFont val="PMingLiU"/>
        <family val="1"/>
        <charset val="136"/>
      </rPr>
      <t xml:space="preserve">Assy Time </t>
    </r>
    <r>
      <rPr>
        <sz val="12"/>
        <color theme="1"/>
        <rFont val="Arial"/>
        <family val="2"/>
      </rPr>
      <t xml:space="preserve">* </t>
    </r>
    <r>
      <rPr>
        <sz val="12"/>
        <color theme="1"/>
        <rFont val="PMingLiU"/>
        <family val="1"/>
        <charset val="136"/>
      </rPr>
      <t>組裝費</t>
    </r>
    <r>
      <rPr>
        <sz val="12"/>
        <color theme="1"/>
        <rFont val="Arial"/>
        <family val="2"/>
      </rPr>
      <t xml:space="preserve"> / FPC</t>
    </r>
    <r>
      <rPr>
        <sz val="12"/>
        <color theme="1"/>
        <rFont val="PMingLiU"/>
        <family val="1"/>
        <charset val="136"/>
      </rPr>
      <t>時間單位換算</t>
    </r>
    <phoneticPr fontId="2" type="noConversion"/>
  </si>
  <si>
    <t>Price</t>
    <phoneticPr fontId="5" type="noConversion"/>
  </si>
  <si>
    <t>折彎(次)</t>
    <phoneticPr fontId="2" type="noConversion"/>
  </si>
  <si>
    <t>Q`ty</t>
    <phoneticPr fontId="2" type="noConversion"/>
  </si>
  <si>
    <t>U/P(USD/次)</t>
    <phoneticPr fontId="2" type="noConversion"/>
  </si>
  <si>
    <t>Q`ty * U/P</t>
    <phoneticPr fontId="2" type="noConversion"/>
  </si>
  <si>
    <t>印刷(面)</t>
    <phoneticPr fontId="2" type="noConversion"/>
  </si>
  <si>
    <t>Q`ty</t>
  </si>
  <si>
    <t>U/P(USD/面)</t>
    <phoneticPr fontId="2" type="noConversion"/>
  </si>
  <si>
    <t>停止線(條)</t>
    <phoneticPr fontId="2" type="noConversion"/>
  </si>
  <si>
    <t>U/P(USD/條)</t>
    <phoneticPr fontId="2" type="noConversion"/>
  </si>
  <si>
    <r>
      <t>C.零件</t>
    </r>
    <r>
      <rPr>
        <b/>
        <sz val="12"/>
        <color rgb="FF0000FF"/>
        <rFont val="Arial"/>
        <family val="1"/>
      </rPr>
      <t>費</t>
    </r>
    <phoneticPr fontId="5" type="noConversion"/>
  </si>
  <si>
    <t>Shielding</t>
    <phoneticPr fontId="2" type="noConversion"/>
  </si>
  <si>
    <t>Type</t>
    <phoneticPr fontId="2" type="noConversion"/>
  </si>
  <si>
    <t>銀漿+mask</t>
  </si>
  <si>
    <t>用量</t>
    <phoneticPr fontId="2" type="noConversion"/>
  </si>
  <si>
    <t>U/P (USD/m²)</t>
    <phoneticPr fontId="2" type="noConversion"/>
  </si>
  <si>
    <t>面積轉換常數</t>
    <phoneticPr fontId="2" type="noConversion"/>
  </si>
  <si>
    <t>公式</t>
  </si>
  <si>
    <r>
      <t>(</t>
    </r>
    <r>
      <rPr>
        <sz val="12"/>
        <color rgb="FF000000"/>
        <rFont val="PMingLiU"/>
        <family val="1"/>
        <charset val="136"/>
      </rPr>
      <t>成品長邊最大尺寸</t>
    </r>
    <r>
      <rPr>
        <sz val="12"/>
        <color rgb="FF000000"/>
        <rFont val="Arial"/>
        <family val="2"/>
      </rPr>
      <t xml:space="preserve"> * </t>
    </r>
    <r>
      <rPr>
        <sz val="12"/>
        <color rgb="FF000000"/>
        <rFont val="PMingLiU"/>
        <family val="1"/>
        <charset val="136"/>
      </rPr>
      <t>成品寬邊最大尺寸</t>
    </r>
    <r>
      <rPr>
        <sz val="12"/>
        <color rgb="FF000000"/>
        <rFont val="Arial"/>
        <family val="2"/>
      </rPr>
      <t xml:space="preserve"> /</t>
    </r>
    <r>
      <rPr>
        <sz val="12"/>
        <color rgb="FF000000"/>
        <rFont val="PMingLiU"/>
        <family val="1"/>
        <charset val="136"/>
      </rPr>
      <t>面積轉換常數</t>
    </r>
    <r>
      <rPr>
        <sz val="12"/>
        <color rgb="FF000000"/>
        <rFont val="Arial"/>
        <family val="2"/>
      </rPr>
      <t xml:space="preserve">) * </t>
    </r>
    <r>
      <rPr>
        <sz val="12"/>
        <color rgb="FF000000"/>
        <rFont val="PMingLiU"/>
        <family val="1"/>
        <charset val="136"/>
      </rPr>
      <t>用量</t>
    </r>
    <r>
      <rPr>
        <sz val="12"/>
        <color rgb="FF000000"/>
        <rFont val="Arial"/>
        <family val="2"/>
      </rPr>
      <t xml:space="preserve"> * U/P * (1 + Loss Rate(%))</t>
    </r>
    <phoneticPr fontId="2" type="noConversion"/>
  </si>
  <si>
    <t>補強板</t>
  </si>
  <si>
    <t>所需組裝時間</t>
  </si>
  <si>
    <t>U/P (USD/pcs)</t>
    <phoneticPr fontId="2" type="noConversion"/>
  </si>
  <si>
    <r>
      <rPr>
        <sz val="12"/>
        <color rgb="FF000000"/>
        <rFont val="PMingLiU"/>
        <family val="1"/>
        <charset val="136"/>
      </rPr>
      <t>用量</t>
    </r>
    <r>
      <rPr>
        <sz val="12"/>
        <color rgb="FF000000"/>
        <rFont val="Arial"/>
        <family val="2"/>
      </rPr>
      <t xml:space="preserve"> * U/P * (1 + Loss Rate(%))</t>
    </r>
    <phoneticPr fontId="2" type="noConversion"/>
  </si>
  <si>
    <t>Label</t>
    <phoneticPr fontId="2" type="noConversion"/>
  </si>
  <si>
    <t>背膠</t>
  </si>
  <si>
    <t>L(mm)</t>
    <phoneticPr fontId="2" type="noConversion"/>
  </si>
  <si>
    <t>W(mm)</t>
    <phoneticPr fontId="2" type="noConversion"/>
  </si>
  <si>
    <t>用量 * U/P *(L * W / 面積轉換常數) * (1 + Loss Rate(%))</t>
  </si>
  <si>
    <r>
      <t>B.二次加工</t>
    </r>
    <r>
      <rPr>
        <b/>
        <sz val="12"/>
        <color indexed="12"/>
        <rFont val="新細明體"/>
        <family val="1"/>
        <charset val="136"/>
      </rPr>
      <t>費</t>
    </r>
    <phoneticPr fontId="5" type="noConversion"/>
  </si>
  <si>
    <r>
      <t>C.零件</t>
    </r>
    <r>
      <rPr>
        <b/>
        <sz val="12"/>
        <color rgb="FF0000FF"/>
        <rFont val="PMingLiU"/>
        <family val="1"/>
        <charset val="136"/>
      </rPr>
      <t>費</t>
    </r>
    <phoneticPr fontId="5" type="noConversion"/>
  </si>
  <si>
    <t>管銷利潤比重</t>
  </si>
  <si>
    <t>D.管銷&amp;利潤</t>
  </si>
  <si>
    <t>E. 成品總價</t>
  </si>
  <si>
    <t>2018_RUMBLE_DB_BD_FPC_AFC</t>
    <phoneticPr fontId="2" type="noConversion"/>
  </si>
  <si>
    <t>NB</t>
    <phoneticPr fontId="2" type="noConversion"/>
  </si>
  <si>
    <t>測試項目</t>
    <phoneticPr fontId="26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</si>
  <si>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26" type="noConversion"/>
  </si>
  <si>
    <t>FPCProductNumber</t>
    <phoneticPr fontId="2" type="noConversion"/>
  </si>
  <si>
    <t>FPCQty</t>
    <phoneticPr fontId="2" type="noConversion"/>
  </si>
  <si>
    <t>layoutKey</t>
    <phoneticPr fontId="2" type="noConversion"/>
  </si>
  <si>
    <t>Shielding</t>
  </si>
  <si>
    <t>補強板</t>
    <phoneticPr fontId="2" type="noConversion"/>
  </si>
  <si>
    <t>Label</t>
  </si>
  <si>
    <t>背膠</t>
    <phoneticPr fontId="2" type="noConversion"/>
  </si>
  <si>
    <t>Other_Fill_ME_REMARK</t>
  </si>
  <si>
    <t>Other_Fill_ME_Remark</t>
  </si>
  <si>
    <t>null</t>
    <phoneticPr fontId="2" type="noConversion"/>
  </si>
  <si>
    <t>3層板 (單面板+雙面板 , 一般材料)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</si>
</sst>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"/>
    <numFmt numFmtId="178" formatCode="0.0%"/>
    <numFmt numFmtId="179" formatCode="0.000"/>
    <numFmt numFmtId="180" formatCode="0.00000"/>
    <numFmt numFmtId="181" formatCode="0.00000000000000"/>
    <numFmt numFmtId="182" formatCode="#,##0.00000"/>
    <numFmt numFmtId="183" formatCode="0.00000000"/>
  </numFmts>
  <fonts count="30">
    <font>
      <sz val="12"/>
      <color theme="1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12"/>
      <name val="Arial"/>
      <family val="2"/>
    </font>
    <font>
      <sz val="12"/>
      <name val="Arial"/>
      <family val="2"/>
    </font>
    <font>
      <sz val="12"/>
      <color theme="1"/>
      <name val="新細明體"/>
      <family val="2"/>
      <scheme val="minor"/>
    </font>
    <font>
      <b/>
      <sz val="12"/>
      <color rgb="FF0000FF"/>
      <name val="PMingLiU"/>
      <family val="1"/>
      <charset val="136"/>
    </font>
    <font>
      <b/>
      <sz val="12"/>
      <color theme="1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name val="細明體"/>
      <family val="3"/>
      <charset val="136"/>
    </font>
    <font>
      <b/>
      <sz val="12"/>
      <name val="Arial"/>
      <family val="2"/>
    </font>
    <font>
      <b/>
      <sz val="12"/>
      <color theme="1"/>
      <name val="Arial"/>
      <family val="1"/>
      <charset val="136"/>
    </font>
    <font>
      <b/>
      <sz val="12"/>
      <color theme="1"/>
      <name val="新細明體"/>
      <family val="2"/>
      <charset val="136"/>
    </font>
    <font>
      <sz val="14"/>
      <color theme="1"/>
      <name val="Arial"/>
      <family val="2"/>
    </font>
    <font>
      <sz val="14"/>
      <color theme="1"/>
      <name val="細明體"/>
      <family val="3"/>
      <charset val="136"/>
    </font>
    <font>
      <sz val="12"/>
      <color theme="1"/>
      <name val="Arial"/>
      <family val="1"/>
      <charset val="136"/>
    </font>
    <font>
      <sz val="12"/>
      <color theme="1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2"/>
      <color rgb="FF0000FF"/>
      <name val="Arial"/>
      <family val="1"/>
    </font>
    <font>
      <sz val="12"/>
      <color rgb="FF000000"/>
      <name val="Arial"/>
      <family val="1"/>
      <charset val="136"/>
    </font>
    <font>
      <b/>
      <sz val="12"/>
      <color indexed="12"/>
      <name val="新細明體"/>
      <family val="1"/>
      <charset val="136"/>
    </font>
    <font>
      <b/>
      <sz val="14"/>
      <color rgb="FF000000"/>
      <name val="細明體"/>
      <family val="3"/>
      <charset val="136"/>
    </font>
    <font>
      <sz val="9"/>
      <name val="細明體"/>
      <family val="3"/>
      <charset val="136"/>
    </font>
    <font>
      <b/>
      <sz val="14"/>
      <color rgb="FF000000"/>
      <name val="Noto Sans CJK TC"/>
      <family val="2"/>
    </font>
    <font>
      <sz val="11"/>
      <color rgb="FF000000"/>
      <name val="新細明體"/>
      <family val="1"/>
      <charset val="136"/>
      <scheme val="minor"/>
    </font>
    <font>
      <sz val="11"/>
      <color rgb="FFCDCDCD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06">
    <xf numFmtId="0" fontId="0" fillId="0" borderId="0" xfId="0">
      <alignment vertical="center"/>
    </xf>
    <xf numFmtId="0" fontId="1" fillId="0" borderId="1" xfId="0" applyFont="1" applyBorder="1" applyAlignment="1"/>
    <xf numFmtId="0" fontId="3" fillId="0" borderId="2" xfId="0" applyFont="1" applyBorder="1" applyAlignment="1"/>
    <xf numFmtId="0" fontId="1" fillId="0" borderId="0" xfId="0" applyFont="1">
      <alignment vertical="center"/>
    </xf>
    <xf numFmtId="0" fontId="1" fillId="0" borderId="3" xfId="0" applyFont="1" applyBorder="1" applyAlignment="1"/>
    <xf numFmtId="0" fontId="3" fillId="0" borderId="4" xfId="0" applyFont="1" applyBorder="1" applyAlignment="1"/>
    <xf numFmtId="0" fontId="1" fillId="0" borderId="5" xfId="0" applyFont="1" applyBorder="1" applyAlignment="1"/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176" fontId="3" fillId="2" borderId="8" xfId="0" applyNumberFormat="1" applyFont="1" applyFill="1" applyBorder="1" applyAlignment="1">
      <alignment horizontal="left" vertical="center"/>
    </xf>
    <xf numFmtId="0" fontId="11" fillId="3" borderId="17" xfId="0" applyFont="1" applyFill="1" applyBorder="1">
      <alignment vertical="center"/>
    </xf>
    <xf numFmtId="1" fontId="3" fillId="0" borderId="19" xfId="0" applyNumberFormat="1" applyFont="1" applyBorder="1" applyAlignment="1">
      <alignment horizontal="left" vertical="center"/>
    </xf>
    <xf numFmtId="1" fontId="3" fillId="0" borderId="10" xfId="0" applyNumberFormat="1" applyFont="1" applyBorder="1" applyAlignment="1">
      <alignment horizontal="left" vertical="center"/>
    </xf>
    <xf numFmtId="177" fontId="3" fillId="0" borderId="19" xfId="0" applyNumberFormat="1" applyFont="1" applyBorder="1" applyAlignment="1">
      <alignment horizontal="left" vertical="center"/>
    </xf>
    <xf numFmtId="0" fontId="12" fillId="3" borderId="17" xfId="0" applyFont="1" applyFill="1" applyBorder="1">
      <alignment vertical="center"/>
    </xf>
    <xf numFmtId="0" fontId="14" fillId="0" borderId="10" xfId="0" applyFont="1" applyBorder="1" applyAlignment="1">
      <alignment horizontal="left" vertical="center"/>
    </xf>
    <xf numFmtId="0" fontId="13" fillId="0" borderId="17" xfId="1" applyFont="1" applyBorder="1" applyAlignment="1">
      <alignment vertical="center" shrinkToFit="1"/>
    </xf>
    <xf numFmtId="0" fontId="14" fillId="0" borderId="10" xfId="1" applyFont="1" applyBorder="1" applyAlignment="1">
      <alignment horizontal="left" vertical="center" shrinkToFit="1"/>
    </xf>
    <xf numFmtId="0" fontId="13" fillId="2" borderId="17" xfId="1" applyFont="1" applyFill="1" applyBorder="1" applyAlignment="1">
      <alignment vertical="center" shrinkToFit="1"/>
    </xf>
    <xf numFmtId="0" fontId="14" fillId="2" borderId="10" xfId="1" applyFont="1" applyFill="1" applyBorder="1" applyAlignment="1">
      <alignment horizontal="left" vertical="center" shrinkToFit="1"/>
    </xf>
    <xf numFmtId="0" fontId="14" fillId="0" borderId="17" xfId="0" applyFont="1" applyBorder="1" applyAlignment="1">
      <alignment vertical="center" wrapText="1"/>
    </xf>
    <xf numFmtId="178" fontId="3" fillId="0" borderId="10" xfId="0" applyNumberFormat="1" applyFont="1" applyBorder="1" applyAlignment="1">
      <alignment horizontal="left" vertical="center"/>
    </xf>
    <xf numFmtId="0" fontId="7" fillId="0" borderId="5" xfId="1" applyFont="1" applyBorder="1" applyAlignment="1">
      <alignment vertical="center"/>
    </xf>
    <xf numFmtId="0" fontId="15" fillId="2" borderId="21" xfId="0" applyFont="1" applyFill="1" applyBorder="1">
      <alignment vertical="center"/>
    </xf>
    <xf numFmtId="176" fontId="3" fillId="0" borderId="8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7" fillId="0" borderId="22" xfId="0" applyFont="1" applyBorder="1">
      <alignment vertical="center"/>
    </xf>
    <xf numFmtId="179" fontId="3" fillId="0" borderId="10" xfId="0" applyNumberFormat="1" applyFont="1" applyBorder="1" applyAlignment="1">
      <alignment horizontal="left" vertical="center"/>
    </xf>
    <xf numFmtId="0" fontId="17" fillId="2" borderId="22" xfId="0" applyFont="1" applyFill="1" applyBorder="1">
      <alignment vertical="center"/>
    </xf>
    <xf numFmtId="1" fontId="3" fillId="2" borderId="10" xfId="0" applyNumberFormat="1" applyFont="1" applyFill="1" applyBorder="1" applyAlignment="1">
      <alignment horizontal="left" vertical="center"/>
    </xf>
    <xf numFmtId="0" fontId="10" fillId="0" borderId="22" xfId="1" applyFont="1" applyBorder="1" applyAlignment="1">
      <alignment vertical="center"/>
    </xf>
    <xf numFmtId="2" fontId="19" fillId="2" borderId="10" xfId="0" applyNumberFormat="1" applyFont="1" applyFill="1" applyBorder="1" applyAlignment="1">
      <alignment horizontal="left" vertical="center"/>
    </xf>
    <xf numFmtId="0" fontId="7" fillId="0" borderId="22" xfId="1" applyFont="1" applyBorder="1" applyAlignment="1">
      <alignment vertical="center"/>
    </xf>
    <xf numFmtId="176" fontId="3" fillId="2" borderId="10" xfId="0" applyNumberFormat="1" applyFont="1" applyFill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176" fontId="3" fillId="0" borderId="21" xfId="0" applyNumberFormat="1" applyFont="1" applyBorder="1" applyAlignment="1">
      <alignment horizontal="left" vertical="center"/>
    </xf>
    <xf numFmtId="0" fontId="0" fillId="0" borderId="22" xfId="0" applyBorder="1">
      <alignment vertical="center"/>
    </xf>
    <xf numFmtId="0" fontId="3" fillId="0" borderId="1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78" fontId="3" fillId="0" borderId="19" xfId="0" applyNumberFormat="1" applyFont="1" applyBorder="1" applyAlignment="1">
      <alignment horizontal="left" vertical="center"/>
    </xf>
    <xf numFmtId="0" fontId="13" fillId="2" borderId="24" xfId="0" applyFont="1" applyFill="1" applyBorder="1" applyAlignment="1">
      <alignment vertical="center" wrapText="1"/>
    </xf>
    <xf numFmtId="1" fontId="3" fillId="2" borderId="19" xfId="0" applyNumberFormat="1" applyFont="1" applyFill="1" applyBorder="1" applyAlignment="1">
      <alignment horizontal="left" vertical="center"/>
    </xf>
    <xf numFmtId="0" fontId="10" fillId="0" borderId="11" xfId="0" applyFont="1" applyBorder="1">
      <alignment vertical="center"/>
    </xf>
    <xf numFmtId="176" fontId="23" fillId="2" borderId="19" xfId="0" applyNumberFormat="1" applyFont="1" applyFill="1" applyBorder="1" applyAlignment="1">
      <alignment horizontal="left" vertical="center"/>
    </xf>
    <xf numFmtId="0" fontId="7" fillId="0" borderId="14" xfId="1" applyFont="1" applyBorder="1" applyAlignment="1">
      <alignment vertical="center"/>
    </xf>
    <xf numFmtId="180" fontId="3" fillId="2" borderId="10" xfId="0" applyNumberFormat="1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2" fontId="3" fillId="0" borderId="19" xfId="0" applyNumberFormat="1" applyFont="1" applyBorder="1" applyAlignment="1">
      <alignment horizontal="left" vertical="center"/>
    </xf>
    <xf numFmtId="176" fontId="23" fillId="0" borderId="19" xfId="0" applyNumberFormat="1" applyFont="1" applyBorder="1" applyAlignment="1">
      <alignment horizontal="left" vertical="center"/>
    </xf>
    <xf numFmtId="180" fontId="3" fillId="0" borderId="10" xfId="0" applyNumberFormat="1" applyFont="1" applyBorder="1" applyAlignment="1">
      <alignment horizontal="left" vertical="center"/>
    </xf>
    <xf numFmtId="179" fontId="3" fillId="0" borderId="19" xfId="0" applyNumberFormat="1" applyFont="1" applyBorder="1" applyAlignment="1">
      <alignment horizontal="left" vertical="center"/>
    </xf>
    <xf numFmtId="177" fontId="4" fillId="0" borderId="19" xfId="0" applyNumberFormat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10" fontId="3" fillId="0" borderId="19" xfId="0" applyNumberFormat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176" fontId="3" fillId="0" borderId="19" xfId="0" applyNumberFormat="1" applyFont="1" applyBorder="1" applyAlignment="1">
      <alignment horizontal="left" vertical="center"/>
    </xf>
    <xf numFmtId="0" fontId="7" fillId="0" borderId="23" xfId="1" applyFont="1" applyBorder="1" applyAlignment="1">
      <alignment horizontal="left" vertical="center"/>
    </xf>
    <xf numFmtId="0" fontId="7" fillId="0" borderId="26" xfId="1" applyFont="1" applyBorder="1" applyAlignment="1">
      <alignment horizontal="left" vertical="center"/>
    </xf>
    <xf numFmtId="0" fontId="27" fillId="4" borderId="28" xfId="0" applyFont="1" applyFill="1" applyBorder="1" applyAlignment="1">
      <alignment horizontal="left"/>
    </xf>
    <xf numFmtId="181" fontId="3" fillId="0" borderId="26" xfId="0" applyNumberFormat="1" applyFont="1" applyBorder="1" applyAlignment="1">
      <alignment horizontal="left" vertical="center"/>
    </xf>
    <xf numFmtId="0" fontId="28" fillId="5" borderId="30" xfId="0" applyFont="1" applyFill="1" applyBorder="1" applyAlignment="1">
      <alignment horizontal="center" vertical="center"/>
    </xf>
    <xf numFmtId="182" fontId="4" fillId="6" borderId="31" xfId="0" applyNumberFormat="1" applyFont="1" applyFill="1" applyBorder="1" applyAlignment="1">
      <alignment horizontal="left" vertical="center" wrapText="1"/>
    </xf>
    <xf numFmtId="183" fontId="3" fillId="0" borderId="10" xfId="0" applyNumberFormat="1" applyFont="1" applyBorder="1" applyAlignment="1">
      <alignment horizontal="left" vertical="center"/>
    </xf>
    <xf numFmtId="0" fontId="8" fillId="0" borderId="12" xfId="1" applyFont="1" applyBorder="1" applyAlignment="1">
      <alignment vertical="center"/>
    </xf>
    <xf numFmtId="0" fontId="0" fillId="0" borderId="29" xfId="0" applyBorder="1">
      <alignment vertical="center"/>
    </xf>
    <xf numFmtId="0" fontId="3" fillId="0" borderId="33" xfId="0" applyFont="1" applyBorder="1" applyAlignment="1">
      <alignment horizontal="left"/>
    </xf>
    <xf numFmtId="0" fontId="8" fillId="0" borderId="16" xfId="1" applyFont="1" applyBorder="1" applyAlignment="1">
      <alignment vertical="center"/>
    </xf>
    <xf numFmtId="0" fontId="0" fillId="0" borderId="13" xfId="0" applyBorder="1">
      <alignment vertical="center"/>
    </xf>
    <xf numFmtId="0" fontId="3" fillId="0" borderId="34" xfId="0" applyFont="1" applyBorder="1" applyAlignment="1">
      <alignment horizontal="left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8" xfId="1" applyFont="1" applyFill="1" applyBorder="1" applyAlignment="1">
      <alignment horizontal="left" vertical="center"/>
    </xf>
    <xf numFmtId="0" fontId="7" fillId="0" borderId="29" xfId="1" applyFont="1" applyFill="1" applyBorder="1" applyAlignment="1">
      <alignment horizontal="left" vertical="center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25" fillId="4" borderId="28" xfId="0" applyFont="1" applyFill="1" applyBorder="1" applyAlignment="1">
      <alignment horizontal="left"/>
    </xf>
    <xf numFmtId="0" fontId="27" fillId="4" borderId="28" xfId="0" applyFont="1" applyFill="1" applyBorder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9" fillId="0" borderId="0" xfId="0" applyFont="1">
      <alignment vertical="center"/>
    </xf>
  </cellXfs>
  <cellStyles count="2">
    <cellStyle name="一般" xfId="0" builtinId="0"/>
    <cellStyle name="一般_DB1報價NT_20050420(GE) - 宜鑫" xfId="1" xr:uid="{7AD27520-B828-844C-A323-FA6EF2493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6EBD-E1F0-4541-B218-FB8D8290261C}">
  <dimension ref="A1:D87"/>
  <sheetViews>
    <sheetView tabSelected="1" topLeftCell="A16" zoomScale="139" workbookViewId="0">
      <selection activeCell="D28" sqref="D28"/>
    </sheetView>
  </sheetViews>
  <sheetFormatPr baseColWidth="10" defaultRowHeight="15"/>
  <cols>
    <col min="1" max="1" width="15.33203125" bestFit="1" customWidth="1"/>
    <col min="2" max="2" width="32" bestFit="1" customWidth="1"/>
    <col min="3" max="4" width="87.83203125" bestFit="1" customWidth="1"/>
  </cols>
  <sheetData>
    <row r="1" spans="1:4" ht="16">
      <c r="A1" s="1" t="s">
        <v>0</v>
      </c>
      <c r="B1" s="2" t="s">
        <v>1</v>
      </c>
      <c r="C1" s="3" t="s">
        <v>2</v>
      </c>
      <c r="D1" s="3" t="s">
        <v>2</v>
      </c>
    </row>
    <row r="2" spans="1:4" ht="17" thickBot="1">
      <c r="A2" s="4" t="s">
        <v>3</v>
      </c>
      <c r="B2" s="5" t="s">
        <v>4</v>
      </c>
      <c r="C2" s="6" t="s">
        <v>5</v>
      </c>
      <c r="D2" s="6" t="s">
        <v>5</v>
      </c>
    </row>
    <row r="3" spans="1:4" ht="16">
      <c r="A3" s="82" t="s">
        <v>6</v>
      </c>
      <c r="B3" s="83"/>
      <c r="C3" s="7" t="s">
        <v>73</v>
      </c>
      <c r="D3" s="7" t="s">
        <v>73</v>
      </c>
    </row>
    <row r="4" spans="1:4" ht="16">
      <c r="A4" s="84" t="s">
        <v>7</v>
      </c>
      <c r="B4" s="85"/>
      <c r="C4" s="8"/>
      <c r="D4" s="8" t="s">
        <v>8</v>
      </c>
    </row>
    <row r="5" spans="1:4" ht="16">
      <c r="A5" s="84" t="s">
        <v>9</v>
      </c>
      <c r="B5" s="85"/>
      <c r="C5" s="9" t="s">
        <v>10</v>
      </c>
      <c r="D5" s="9" t="s">
        <v>10</v>
      </c>
    </row>
    <row r="6" spans="1:4" ht="16">
      <c r="A6" s="84" t="s">
        <v>11</v>
      </c>
      <c r="B6" s="85"/>
      <c r="C6" s="10" t="s">
        <v>12</v>
      </c>
      <c r="D6" s="10" t="s">
        <v>12</v>
      </c>
    </row>
    <row r="7" spans="1:4" ht="16">
      <c r="A7" s="84" t="s">
        <v>13</v>
      </c>
      <c r="B7" s="85"/>
      <c r="C7" s="11" t="s">
        <v>14</v>
      </c>
      <c r="D7" s="11" t="s">
        <v>14</v>
      </c>
    </row>
    <row r="8" spans="1:4" ht="16">
      <c r="A8" s="80" t="s">
        <v>15</v>
      </c>
      <c r="B8" s="81"/>
      <c r="C8" s="74" t="s">
        <v>16</v>
      </c>
      <c r="D8" s="77" t="s">
        <v>16</v>
      </c>
    </row>
    <row r="9" spans="1:4" ht="16" customHeight="1">
      <c r="A9" s="86" t="s">
        <v>77</v>
      </c>
      <c r="B9" s="87"/>
      <c r="C9" s="78">
        <v>3</v>
      </c>
      <c r="D9" s="75">
        <v>2</v>
      </c>
    </row>
    <row r="10" spans="1:4" ht="15" customHeight="1">
      <c r="A10" s="86" t="s">
        <v>78</v>
      </c>
      <c r="B10" s="87"/>
      <c r="C10" s="78">
        <v>1</v>
      </c>
      <c r="D10" s="75">
        <v>1</v>
      </c>
    </row>
    <row r="11" spans="1:4" ht="16">
      <c r="A11" s="88" t="s">
        <v>5</v>
      </c>
      <c r="B11" s="89"/>
      <c r="C11" s="79" t="s">
        <v>74</v>
      </c>
      <c r="D11" s="76" t="s">
        <v>74</v>
      </c>
    </row>
    <row r="12" spans="1:4" ht="21" thickBot="1">
      <c r="A12" s="90" t="s">
        <v>75</v>
      </c>
      <c r="B12" s="91"/>
      <c r="C12" s="69" t="s">
        <v>76</v>
      </c>
      <c r="D12" s="71" t="s">
        <v>84</v>
      </c>
    </row>
    <row r="13" spans="1:4" ht="16">
      <c r="A13" s="82" t="s">
        <v>17</v>
      </c>
      <c r="B13" s="83"/>
      <c r="C13" s="12">
        <f>C24*(C15/C25)*(1+C26)</f>
        <v>0.86308506666666673</v>
      </c>
      <c r="D13" s="12" t="s">
        <v>86</v>
      </c>
    </row>
    <row r="14" spans="1:4" ht="17">
      <c r="A14" s="95" t="s">
        <v>18</v>
      </c>
      <c r="B14" s="13" t="s">
        <v>19</v>
      </c>
      <c r="C14" s="105" t="s">
        <v>87</v>
      </c>
      <c r="D14" s="72" t="s">
        <v>85</v>
      </c>
    </row>
    <row r="15" spans="1:4" ht="16">
      <c r="A15" s="96"/>
      <c r="B15" s="13" t="s">
        <v>20</v>
      </c>
      <c r="C15" s="57">
        <v>670</v>
      </c>
      <c r="D15" s="57"/>
    </row>
    <row r="16" spans="1:4" ht="16">
      <c r="A16" s="96"/>
      <c r="B16" s="13" t="s">
        <v>21</v>
      </c>
      <c r="C16" s="15">
        <v>44</v>
      </c>
      <c r="D16" s="15">
        <v>20</v>
      </c>
    </row>
    <row r="17" spans="1:4" ht="16">
      <c r="A17" s="96"/>
      <c r="B17" s="13" t="s">
        <v>22</v>
      </c>
      <c r="C17" s="16">
        <v>33</v>
      </c>
      <c r="D17" s="16">
        <v>0.5</v>
      </c>
    </row>
    <row r="18" spans="1:4" ht="16">
      <c r="A18" s="96"/>
      <c r="B18" s="17" t="s">
        <v>23</v>
      </c>
      <c r="C18" s="18">
        <v>12</v>
      </c>
      <c r="D18" s="18">
        <v>100</v>
      </c>
    </row>
    <row r="19" spans="1:4" ht="16">
      <c r="A19" s="96"/>
      <c r="B19" s="19" t="s">
        <v>24</v>
      </c>
      <c r="C19" s="20">
        <v>33</v>
      </c>
      <c r="D19" s="20">
        <v>30</v>
      </c>
    </row>
    <row r="20" spans="1:4" ht="16">
      <c r="A20" s="96"/>
      <c r="B20" s="19" t="s">
        <v>25</v>
      </c>
      <c r="C20" s="20">
        <v>44</v>
      </c>
      <c r="D20" s="20">
        <v>10</v>
      </c>
    </row>
    <row r="21" spans="1:4" ht="16">
      <c r="A21" s="96"/>
      <c r="B21" s="19" t="s">
        <v>26</v>
      </c>
      <c r="C21" s="20">
        <v>34</v>
      </c>
      <c r="D21" s="20">
        <v>10</v>
      </c>
    </row>
    <row r="22" spans="1:4" ht="16">
      <c r="A22" s="96"/>
      <c r="B22" s="19" t="s">
        <v>27</v>
      </c>
      <c r="C22" s="20">
        <f>(C18+C20)*(C19+C21)</f>
        <v>3752</v>
      </c>
      <c r="D22" s="20">
        <f>(D18+D20)*(D19+D21)</f>
        <v>4400</v>
      </c>
    </row>
    <row r="23" spans="1:4" ht="16">
      <c r="A23" s="96"/>
      <c r="B23" s="19" t="s">
        <v>28</v>
      </c>
      <c r="C23" s="20">
        <v>3</v>
      </c>
      <c r="D23" s="20">
        <v>2</v>
      </c>
    </row>
    <row r="24" spans="1:4" ht="16">
      <c r="A24" s="96"/>
      <c r="B24" s="19" t="s">
        <v>29</v>
      </c>
      <c r="C24" s="20">
        <f>C22/C23</f>
        <v>1250.6666666666667</v>
      </c>
      <c r="D24" s="20">
        <f>D22/D23</f>
        <v>2200</v>
      </c>
    </row>
    <row r="25" spans="1:4" ht="16">
      <c r="A25" s="96"/>
      <c r="B25" s="21" t="s">
        <v>30</v>
      </c>
      <c r="C25" s="22">
        <v>1000000</v>
      </c>
      <c r="D25" s="22">
        <v>1000000</v>
      </c>
    </row>
    <row r="26" spans="1:4" ht="17">
      <c r="A26" s="96"/>
      <c r="B26" s="23" t="s">
        <v>31</v>
      </c>
      <c r="C26" s="24">
        <v>0.03</v>
      </c>
      <c r="D26" s="24">
        <v>0.03</v>
      </c>
    </row>
    <row r="27" spans="1:4" ht="17" thickBot="1">
      <c r="A27" s="97"/>
      <c r="B27" s="25" t="s">
        <v>32</v>
      </c>
      <c r="C27" s="26" t="s">
        <v>33</v>
      </c>
      <c r="D27" s="26" t="s">
        <v>33</v>
      </c>
    </row>
    <row r="28" spans="1:4" ht="16">
      <c r="A28" s="82" t="s">
        <v>34</v>
      </c>
      <c r="B28" s="83"/>
      <c r="C28" s="27">
        <f>C33+C37+C41+C45</f>
        <v>0.20400000000000001</v>
      </c>
      <c r="D28" s="27">
        <f>D33+D37+D41+D45</f>
        <v>7.2000000000000008E-2</v>
      </c>
    </row>
    <row r="29" spans="1:4" ht="16">
      <c r="A29" s="98" t="s">
        <v>35</v>
      </c>
      <c r="B29" s="28" t="s">
        <v>36</v>
      </c>
      <c r="C29" s="15">
        <f>C55+C63+C71</f>
        <v>120</v>
      </c>
      <c r="D29" s="15">
        <f>D55+D63+D71</f>
        <v>32</v>
      </c>
    </row>
    <row r="30" spans="1:4" ht="20">
      <c r="A30" s="99"/>
      <c r="B30" s="29" t="s">
        <v>37</v>
      </c>
      <c r="C30" s="30">
        <v>0.06</v>
      </c>
      <c r="D30" s="30">
        <v>0.06</v>
      </c>
    </row>
    <row r="31" spans="1:4" ht="20">
      <c r="A31" s="99"/>
      <c r="B31" s="31" t="s">
        <v>38</v>
      </c>
      <c r="C31" s="32">
        <v>60</v>
      </c>
      <c r="D31" s="32">
        <v>60</v>
      </c>
    </row>
    <row r="32" spans="1:4" ht="16">
      <c r="A32" s="100"/>
      <c r="B32" s="33" t="s">
        <v>32</v>
      </c>
      <c r="C32" s="34" t="s">
        <v>39</v>
      </c>
      <c r="D32" s="34" t="s">
        <v>39</v>
      </c>
    </row>
    <row r="33" spans="1:4" ht="16">
      <c r="A33" s="100"/>
      <c r="B33" s="35" t="s">
        <v>40</v>
      </c>
      <c r="C33" s="36">
        <f>C29/60*C30</f>
        <v>0.12</v>
      </c>
      <c r="D33" s="36">
        <f>D29*D30/D31</f>
        <v>3.2000000000000001E-2</v>
      </c>
    </row>
    <row r="34" spans="1:4" ht="16">
      <c r="A34" s="101" t="s">
        <v>41</v>
      </c>
      <c r="B34" s="37" t="s">
        <v>42</v>
      </c>
      <c r="C34" s="15">
        <v>3</v>
      </c>
      <c r="D34" s="15">
        <v>1</v>
      </c>
    </row>
    <row r="35" spans="1:4" ht="16">
      <c r="A35" s="100"/>
      <c r="B35" s="38" t="s">
        <v>43</v>
      </c>
      <c r="C35" s="30">
        <v>0.02</v>
      </c>
      <c r="D35" s="30">
        <v>0.02</v>
      </c>
    </row>
    <row r="36" spans="1:4">
      <c r="A36" s="100"/>
      <c r="B36" s="33" t="s">
        <v>32</v>
      </c>
      <c r="C36" s="39" t="s">
        <v>44</v>
      </c>
      <c r="D36" s="39" t="s">
        <v>44</v>
      </c>
    </row>
    <row r="37" spans="1:4" ht="16">
      <c r="A37" s="100"/>
      <c r="B37" s="35" t="s">
        <v>40</v>
      </c>
      <c r="C37" s="40">
        <f>C34*C35</f>
        <v>0.06</v>
      </c>
      <c r="D37" s="40">
        <v>0.02</v>
      </c>
    </row>
    <row r="38" spans="1:4" ht="16">
      <c r="A38" s="101" t="s">
        <v>45</v>
      </c>
      <c r="B38" s="37" t="s">
        <v>46</v>
      </c>
      <c r="C38" s="15">
        <v>2</v>
      </c>
      <c r="D38" s="15">
        <v>1</v>
      </c>
    </row>
    <row r="39" spans="1:4" ht="16">
      <c r="A39" s="100"/>
      <c r="B39" s="38" t="s">
        <v>47</v>
      </c>
      <c r="C39" s="30">
        <v>4.0000000000000001E-3</v>
      </c>
      <c r="D39" s="30">
        <v>4.0000000000000001E-3</v>
      </c>
    </row>
    <row r="40" spans="1:4">
      <c r="A40" s="100"/>
      <c r="B40" s="33" t="s">
        <v>32</v>
      </c>
      <c r="C40" s="39" t="s">
        <v>44</v>
      </c>
      <c r="D40" s="39" t="s">
        <v>44</v>
      </c>
    </row>
    <row r="41" spans="1:4" ht="16">
      <c r="A41" s="100"/>
      <c r="B41" s="35" t="s">
        <v>40</v>
      </c>
      <c r="C41" s="40">
        <f>C38*C39</f>
        <v>8.0000000000000002E-3</v>
      </c>
      <c r="D41" s="40">
        <v>4.0000000000000001E-3</v>
      </c>
    </row>
    <row r="42" spans="1:4" ht="16">
      <c r="A42" s="101" t="s">
        <v>48</v>
      </c>
      <c r="B42" s="37" t="s">
        <v>46</v>
      </c>
      <c r="C42" s="15">
        <v>2</v>
      </c>
      <c r="D42" s="15">
        <v>2</v>
      </c>
    </row>
    <row r="43" spans="1:4" ht="16">
      <c r="A43" s="99"/>
      <c r="B43" s="38" t="s">
        <v>49</v>
      </c>
      <c r="C43" s="30">
        <v>8.0000000000000002E-3</v>
      </c>
      <c r="D43" s="30">
        <v>8.0000000000000002E-3</v>
      </c>
    </row>
    <row r="44" spans="1:4">
      <c r="A44" s="99"/>
      <c r="B44" s="33" t="s">
        <v>32</v>
      </c>
      <c r="C44" s="39" t="s">
        <v>44</v>
      </c>
      <c r="D44" s="39" t="s">
        <v>44</v>
      </c>
    </row>
    <row r="45" spans="1:4" ht="17" thickBot="1">
      <c r="A45" s="102"/>
      <c r="B45" s="41" t="s">
        <v>40</v>
      </c>
      <c r="C45" s="42">
        <v>1.6E-2</v>
      </c>
      <c r="D45" s="42">
        <v>1.6E-2</v>
      </c>
    </row>
    <row r="46" spans="1:4" ht="16">
      <c r="A46" s="82" t="s">
        <v>50</v>
      </c>
      <c r="B46" s="83"/>
      <c r="C46" s="27">
        <f>IFERROR(C54+C62+C70+C81, 0)</f>
        <v>4.4897349999999989E-2</v>
      </c>
      <c r="D46" s="27">
        <f>IFERROR(D54+D62+D70+D81, 0)</f>
        <v>9.9391124999999997E-2</v>
      </c>
    </row>
    <row r="47" spans="1:4" ht="16">
      <c r="A47" s="100" t="s">
        <v>51</v>
      </c>
      <c r="B47" s="43" t="s">
        <v>52</v>
      </c>
      <c r="C47" s="44" t="s">
        <v>53</v>
      </c>
      <c r="D47" s="44" t="s">
        <v>53</v>
      </c>
    </row>
    <row r="48" spans="1:4" ht="16">
      <c r="A48" s="103"/>
      <c r="B48" s="45" t="s">
        <v>54</v>
      </c>
      <c r="C48" s="15">
        <v>1</v>
      </c>
      <c r="D48" s="15">
        <v>1</v>
      </c>
    </row>
    <row r="49" spans="1:4" ht="16">
      <c r="A49" s="103"/>
      <c r="B49" s="45" t="s">
        <v>55</v>
      </c>
      <c r="C49" s="14">
        <v>26</v>
      </c>
      <c r="D49" s="14">
        <v>26</v>
      </c>
    </row>
    <row r="50" spans="1:4" ht="17">
      <c r="A50" s="103"/>
      <c r="B50" s="23" t="s">
        <v>31</v>
      </c>
      <c r="C50" s="46">
        <v>0</v>
      </c>
      <c r="D50" s="46">
        <v>0</v>
      </c>
    </row>
    <row r="51" spans="1:4" ht="16">
      <c r="A51" s="103"/>
      <c r="B51" s="47" t="s">
        <v>56</v>
      </c>
      <c r="C51" s="48">
        <v>1000000</v>
      </c>
      <c r="D51" s="48">
        <v>1000000</v>
      </c>
    </row>
    <row r="52" spans="1:4" ht="16">
      <c r="A52" s="103"/>
      <c r="B52" s="45" t="s">
        <v>79</v>
      </c>
      <c r="C52" s="48" t="s">
        <v>80</v>
      </c>
      <c r="D52" s="48" t="s">
        <v>80</v>
      </c>
    </row>
    <row r="53" spans="1:4" ht="16">
      <c r="A53" s="103"/>
      <c r="B53" s="49" t="s">
        <v>57</v>
      </c>
      <c r="C53" s="50" t="s">
        <v>58</v>
      </c>
      <c r="D53" s="50" t="s">
        <v>58</v>
      </c>
    </row>
    <row r="54" spans="1:4" ht="16">
      <c r="A54" s="103"/>
      <c r="B54" s="51" t="s">
        <v>40</v>
      </c>
      <c r="C54" s="52">
        <f>(C18*C19/C51)*C48*C49*(1+C50)</f>
        <v>1.0296E-2</v>
      </c>
      <c r="D54" s="52">
        <v>7.8E-2</v>
      </c>
    </row>
    <row r="55" spans="1:4" ht="16">
      <c r="A55" s="92" t="s">
        <v>81</v>
      </c>
      <c r="B55" s="28" t="s">
        <v>36</v>
      </c>
      <c r="C55" s="15">
        <f>C56*C57</f>
        <v>12</v>
      </c>
      <c r="D55" s="15">
        <f>D56*D57</f>
        <v>8</v>
      </c>
    </row>
    <row r="56" spans="1:4" ht="16">
      <c r="A56" s="103"/>
      <c r="B56" s="53" t="s">
        <v>60</v>
      </c>
      <c r="C56" s="32">
        <v>4</v>
      </c>
      <c r="D56" s="32">
        <v>4</v>
      </c>
    </row>
    <row r="57" spans="1:4" ht="16">
      <c r="A57" s="103"/>
      <c r="B57" s="45" t="s">
        <v>54</v>
      </c>
      <c r="C57" s="15">
        <v>3</v>
      </c>
      <c r="D57" s="15">
        <v>2</v>
      </c>
    </row>
    <row r="58" spans="1:4" ht="16">
      <c r="A58" s="103"/>
      <c r="B58" s="45" t="s">
        <v>61</v>
      </c>
      <c r="C58" s="54">
        <v>0.01</v>
      </c>
      <c r="D58" s="54">
        <v>0.01</v>
      </c>
    </row>
    <row r="59" spans="1:4" ht="17">
      <c r="A59" s="103"/>
      <c r="B59" s="23" t="s">
        <v>31</v>
      </c>
      <c r="C59" s="24">
        <v>1.4999999999999999E-2</v>
      </c>
      <c r="D59" s="24">
        <v>1.4999999999999999E-2</v>
      </c>
    </row>
    <row r="60" spans="1:4" ht="16">
      <c r="A60" s="103"/>
      <c r="B60" s="45" t="s">
        <v>79</v>
      </c>
      <c r="C60" s="44" t="s">
        <v>59</v>
      </c>
      <c r="D60" s="44" t="s">
        <v>59</v>
      </c>
    </row>
    <row r="61" spans="1:4" ht="16">
      <c r="A61" s="103"/>
      <c r="B61" s="49" t="s">
        <v>57</v>
      </c>
      <c r="C61" s="55" t="s">
        <v>62</v>
      </c>
      <c r="D61" s="55" t="s">
        <v>62</v>
      </c>
    </row>
    <row r="62" spans="1:4" ht="16">
      <c r="A62" s="103"/>
      <c r="B62" s="51" t="s">
        <v>40</v>
      </c>
      <c r="C62" s="56">
        <f>C57*C58*(1+C59)</f>
        <v>3.0449999999999994E-2</v>
      </c>
      <c r="D62" s="56">
        <f>D57*D58*(1+D59)</f>
        <v>2.0299999999999999E-2</v>
      </c>
    </row>
    <row r="63" spans="1:4" ht="16">
      <c r="A63" s="104" t="s">
        <v>63</v>
      </c>
      <c r="B63" s="28" t="s">
        <v>36</v>
      </c>
      <c r="C63" s="15">
        <f>C64*C65</f>
        <v>48</v>
      </c>
      <c r="D63" s="15">
        <f>D64*D65</f>
        <v>12</v>
      </c>
    </row>
    <row r="64" spans="1:4" ht="16">
      <c r="A64" s="103"/>
      <c r="B64" s="53" t="s">
        <v>60</v>
      </c>
      <c r="C64" s="32">
        <v>12</v>
      </c>
      <c r="D64" s="32">
        <v>12</v>
      </c>
    </row>
    <row r="65" spans="1:4" ht="16">
      <c r="A65" s="103"/>
      <c r="B65" s="45" t="s">
        <v>54</v>
      </c>
      <c r="C65" s="15">
        <v>4</v>
      </c>
      <c r="D65" s="15">
        <v>1</v>
      </c>
    </row>
    <row r="66" spans="1:4" ht="16">
      <c r="A66" s="103"/>
      <c r="B66" s="45" t="s">
        <v>61</v>
      </c>
      <c r="C66" s="57">
        <v>1E-3</v>
      </c>
      <c r="D66" s="57">
        <v>1E-3</v>
      </c>
    </row>
    <row r="67" spans="1:4" ht="16">
      <c r="A67" s="103"/>
      <c r="B67" s="45" t="s">
        <v>31</v>
      </c>
      <c r="C67" s="24">
        <v>1.4999999999999999E-2</v>
      </c>
      <c r="D67" s="24">
        <v>1.4999999999999999E-2</v>
      </c>
    </row>
    <row r="68" spans="1:4" ht="16">
      <c r="A68" s="103"/>
      <c r="B68" s="45" t="s">
        <v>79</v>
      </c>
      <c r="C68" s="46" t="s">
        <v>82</v>
      </c>
      <c r="D68" s="46" t="s">
        <v>82</v>
      </c>
    </row>
    <row r="69" spans="1:4" ht="16">
      <c r="A69" s="103"/>
      <c r="B69" s="49" t="s">
        <v>57</v>
      </c>
      <c r="C69" s="55" t="s">
        <v>62</v>
      </c>
      <c r="D69" s="55" t="s">
        <v>62</v>
      </c>
    </row>
    <row r="70" spans="1:4" ht="16">
      <c r="A70" s="103"/>
      <c r="B70" s="51" t="s">
        <v>40</v>
      </c>
      <c r="C70" s="56">
        <f>C65*C66*(1+C67)</f>
        <v>4.0599999999999994E-3</v>
      </c>
      <c r="D70" s="56">
        <f>D65*D66*(1+D67)</f>
        <v>1.0149999999999998E-3</v>
      </c>
    </row>
    <row r="71" spans="1:4" ht="16">
      <c r="A71" s="92" t="s">
        <v>83</v>
      </c>
      <c r="B71" s="28" t="s">
        <v>36</v>
      </c>
      <c r="C71" s="15">
        <f>C74*C75</f>
        <v>60</v>
      </c>
      <c r="D71" s="15">
        <f>D74*D75</f>
        <v>12</v>
      </c>
    </row>
    <row r="72" spans="1:4" ht="16">
      <c r="A72" s="93"/>
      <c r="B72" s="28" t="s">
        <v>65</v>
      </c>
      <c r="C72" s="15">
        <v>3</v>
      </c>
      <c r="D72" s="15">
        <v>5</v>
      </c>
    </row>
    <row r="73" spans="1:4" ht="16">
      <c r="A73" s="93"/>
      <c r="B73" s="28" t="s">
        <v>66</v>
      </c>
      <c r="C73" s="15">
        <v>4</v>
      </c>
      <c r="D73" s="15">
        <v>10</v>
      </c>
    </row>
    <row r="74" spans="1:4" ht="16">
      <c r="A74" s="93"/>
      <c r="B74" s="53" t="s">
        <v>60</v>
      </c>
      <c r="C74" s="32">
        <v>12</v>
      </c>
      <c r="D74" s="32">
        <v>12</v>
      </c>
    </row>
    <row r="75" spans="1:4" ht="16">
      <c r="A75" s="93"/>
      <c r="B75" s="45" t="s">
        <v>54</v>
      </c>
      <c r="C75" s="15">
        <v>5</v>
      </c>
      <c r="D75" s="15">
        <v>1</v>
      </c>
    </row>
    <row r="76" spans="1:4" ht="16">
      <c r="A76" s="93"/>
      <c r="B76" s="45" t="s">
        <v>55</v>
      </c>
      <c r="C76" s="58">
        <v>1.5</v>
      </c>
      <c r="D76" s="58">
        <v>1.5</v>
      </c>
    </row>
    <row r="77" spans="1:4" ht="32" customHeight="1">
      <c r="A77" s="93"/>
      <c r="B77" s="45" t="s">
        <v>31</v>
      </c>
      <c r="C77" s="24">
        <v>1.4999999999999999E-2</v>
      </c>
      <c r="D77" s="24">
        <v>1.4999999999999999E-2</v>
      </c>
    </row>
    <row r="78" spans="1:4" ht="16">
      <c r="A78" s="93"/>
      <c r="B78" s="47" t="s">
        <v>56</v>
      </c>
      <c r="C78" s="48">
        <v>1000000</v>
      </c>
      <c r="D78" s="48">
        <v>1000000</v>
      </c>
    </row>
    <row r="79" spans="1:4" ht="16">
      <c r="A79" s="93"/>
      <c r="B79" s="45" t="s">
        <v>79</v>
      </c>
      <c r="C79" s="44" t="s">
        <v>64</v>
      </c>
      <c r="D79" s="44" t="s">
        <v>64</v>
      </c>
    </row>
    <row r="80" spans="1:4" ht="16">
      <c r="A80" s="93"/>
      <c r="B80" s="49" t="s">
        <v>57</v>
      </c>
      <c r="C80" s="55" t="s">
        <v>67</v>
      </c>
      <c r="D80" s="55" t="s">
        <v>67</v>
      </c>
    </row>
    <row r="81" spans="1:4" ht="17" thickBot="1">
      <c r="A81" s="94"/>
      <c r="B81" s="51" t="s">
        <v>40</v>
      </c>
      <c r="C81" s="73">
        <f>IFERROR(C75*C76*(C72*C73/C78)*(1+C77), 0)</f>
        <v>9.1349999999999998E-5</v>
      </c>
      <c r="D81" s="56">
        <f>IFERROR(D75*D76*(D72*D73/D78)*(1+D77), 0)</f>
        <v>7.6124999999999994E-5</v>
      </c>
    </row>
    <row r="82" spans="1:4" ht="16">
      <c r="A82" s="59" t="s">
        <v>17</v>
      </c>
      <c r="B82" s="60"/>
      <c r="C82" s="27">
        <f>C13</f>
        <v>0.86308506666666673</v>
      </c>
      <c r="D82" s="27" t="s">
        <v>86</v>
      </c>
    </row>
    <row r="83" spans="1:4" ht="16">
      <c r="A83" s="61" t="s">
        <v>68</v>
      </c>
      <c r="B83" s="62"/>
      <c r="C83" s="40">
        <f>C28</f>
        <v>0.20400000000000001</v>
      </c>
      <c r="D83" s="40">
        <f>D28</f>
        <v>7.2000000000000008E-2</v>
      </c>
    </row>
    <row r="84" spans="1:4" ht="16">
      <c r="A84" s="61" t="s">
        <v>69</v>
      </c>
      <c r="B84" s="62"/>
      <c r="C84" s="40">
        <f>C46</f>
        <v>4.4897349999999989E-2</v>
      </c>
      <c r="D84" s="40">
        <f>D46</f>
        <v>9.9391124999999997E-2</v>
      </c>
    </row>
    <row r="85" spans="1:4" ht="16">
      <c r="A85" s="61" t="s">
        <v>70</v>
      </c>
      <c r="B85" s="63"/>
      <c r="C85" s="64">
        <v>0.1</v>
      </c>
      <c r="D85" s="64">
        <v>0.1</v>
      </c>
    </row>
    <row r="86" spans="1:4" ht="16">
      <c r="A86" s="65" t="s">
        <v>71</v>
      </c>
      <c r="B86" s="63"/>
      <c r="C86" s="66">
        <f>C83*C85</f>
        <v>2.0400000000000001E-2</v>
      </c>
      <c r="D86" s="66">
        <f>D83*D85</f>
        <v>7.2000000000000015E-3</v>
      </c>
    </row>
    <row r="87" spans="1:4" ht="17" thickBot="1">
      <c r="A87" s="67" t="s">
        <v>72</v>
      </c>
      <c r="B87" s="68"/>
      <c r="C87" s="70">
        <f>IFERROR(C82+C83+C84+C86, "")</f>
        <v>1.1323824166666667</v>
      </c>
      <c r="D87" s="70" t="s">
        <v>86</v>
      </c>
    </row>
  </sheetData>
  <mergeCells count="22">
    <mergeCell ref="A9:B9"/>
    <mergeCell ref="A10:B10"/>
    <mergeCell ref="A11:B11"/>
    <mergeCell ref="A12:B12"/>
    <mergeCell ref="A71:A81"/>
    <mergeCell ref="A13:B13"/>
    <mergeCell ref="A14:A27"/>
    <mergeCell ref="A28:B28"/>
    <mergeCell ref="A29:A33"/>
    <mergeCell ref="A34:A37"/>
    <mergeCell ref="A38:A41"/>
    <mergeCell ref="A42:A45"/>
    <mergeCell ref="A46:B46"/>
    <mergeCell ref="A47:A54"/>
    <mergeCell ref="A55:A62"/>
    <mergeCell ref="A63:A70"/>
    <mergeCell ref="A8:B8"/>
    <mergeCell ref="A3:B3"/>
    <mergeCell ref="A4:B4"/>
    <mergeCell ref="A5:B5"/>
    <mergeCell ref="A6:B6"/>
    <mergeCell ref="A7:B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NB_CableFPC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Tsai/WHQ/Wistron</dc:creator>
  <cp:lastModifiedBy>Tommy Tsai/WHQ/Wistron</cp:lastModifiedBy>
  <dcterms:created xsi:type="dcterms:W3CDTF">2020-05-13T09:09:10Z</dcterms:created>
  <dcterms:modified xsi:type="dcterms:W3CDTF">2020-05-26T03:59:01Z</dcterms:modified>
</cp:coreProperties>
</file>