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5"/>
  <workbookPr/>
  <mc:AlternateContent xmlns:mc="http://schemas.openxmlformats.org/markup-compatibility/2006">
    <mc:Choice Requires="x15">
      <x15ac:absPath xmlns:x15ac="http://schemas.microsoft.com/office/spreadsheetml/2010/11/ac" url="D:\公司文件\epro\TestBOM\產出\"/>
    </mc:Choice>
  </mc:AlternateContent>
  <xr:revisionPtr revIDLastSave="0" documentId="8_{514449F2-C42B-42DC-8C22-FBC27123C7FC}" xr6:coauthVersionLast="45" xr6:coauthVersionMax="45" xr10:uidLastSave="{00000000-0000-0000-0000-000000000000}"/>
  <bookViews>
    <workbookView xWindow="0" yWindow="0" windowWidth="19200" windowHeight="7470" tabRatio="500" firstSheet="4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Screw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NB_Screw!dcfd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NB_Screw!duty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NB_Screw!frdy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NB_Screw!frt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NB_Screw!scfd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8" l="1"/>
  <c r="C25" i="8"/>
  <c r="C22" i="8" l="1"/>
  <c r="D22" i="8" l="1"/>
  <c r="D6" i="8"/>
  <c r="D30" i="8" s="1"/>
  <c r="C31" i="8" l="1"/>
  <c r="C6" i="8"/>
  <c r="C30" i="8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  <c r="C32" i="8" l="1"/>
  <c r="C3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<sst xmlns="http://schemas.openxmlformats.org/spreadsheetml/2006/main" count="503" uniqueCount="339">
  <si>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</si>
  <si>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</si>
  <si>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</si>
  <si>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</si>
  <si>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</si>
  <si>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</si>
  <si>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</si>
  <si>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</si>
  <si>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</si>
  <si>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</si>
  <si>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</si>
  <si>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</si>
  <si>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</si>
  <si>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</si>
  <si>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</si>
  <si>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</si>
  <si>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</si>
  <si>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</si>
  <si>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</si>
  <si>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</si>
  <si>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</si>
  <si>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</si>
  <si>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</si>
  <si>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</si>
  <si>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</si>
  <si>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</si>
  <si>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</si>
  <si>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</si>
  <si>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</si>
  <si>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</si>
  <si>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</si>
  <si>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</si>
  <si>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</si>
  <si>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</si>
  <si>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</si>
  <si>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</si>
  <si>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</si>
  <si>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</si>
  <si>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</si>
  <si>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</si>
  <si>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</si>
  <si>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</si>
  <si>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</si>
  <si>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</si>
  <si>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</si>
  <si>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</si>
  <si>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</si>
  <si>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</si>
  <si>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</si>
  <si>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</si>
  <si>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</si>
  <si>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</si>
  <si>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</si>
  <si>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</si>
  <si>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</si>
  <si>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</si>
  <si>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</si>
  <si>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</si>
  <si>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</si>
  <si>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</si>
  <si>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</si>
  <si>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</si>
  <si>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</si>
  <si>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</si>
  <si>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</si>
  <si>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</si>
  <si>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</si>
  <si>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</si>
  <si>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</si>
  <si>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</si>
  <si>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</si>
  <si>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</si>
  <si>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</si>
  <si>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</si>
  <si>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</si>
  <si>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</si>
  <si>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</si>
  <si>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</si>
  <si>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</si>
  <si>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</si>
  <si>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</si>
  <si>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</si>
  <si>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</si>
  <si>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</si>
  <si>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</si>
  <si>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</si>
  <si>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</si>
  <si>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</si>
  <si>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</si>
  <si>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</si>
  <si>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</si>
  <si>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</si>
  <si>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</si>
  <si>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</si>
  <si>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</si>
  <si>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</si>
  <si>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</si>
  <si>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</si>
  <si>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</si>
  <si>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</si>
  <si>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</si>
  <si>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</si>
  <si>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</si>
  <si>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</si>
  <si>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</si>
  <si>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</si>
  <si>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</si>
  <si>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</si>
  <si>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</si>
  <si>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</si>
  <si>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</si>
  <si>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</si>
  <si>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</si>
  <si>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</si>
  <si>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</si>
  <si>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</si>
  <si>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</si>
  <si>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</si>
  <si>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</si>
  <si>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</si>
  <si>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</si>
  <si>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</si>
  <si>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</si>
  <si>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</si>
  <si>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</si>
  <si>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</si>
  <si>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</si>
  <si>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</si>
  <si>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</si>
  <si>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</si>
  <si>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</si>
  <si>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</si>
  <si>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</si>
  <si>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</si>
  <si>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</si>
  <si>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</si>
  <si>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</si>
  <si>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</si>
  <si>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</si>
  <si>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</si>
  <si>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</si>
  <si>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</si>
  <si>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</si>
  <si>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</si>
  <si>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</si>
  <si>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</si>
  <si>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</si>
  <si>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</si>
  <si>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</si>
  <si>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</si>
  <si>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</si>
  <si>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</si>
  <si>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</si>
  <si>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</si>
  <si>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</si>
  <si>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</si>
  <si>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</si>
  <si>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</si>
  <si>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</si>
  <si>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</si>
  <si>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</si>
  <si>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</si>
  <si>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</si>
  <si>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</si>
  <si>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</si>
  <si>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</si>
  <si>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</si>
  <si>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</si>
  <si>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</si>
  <si>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</si>
  <si>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</si>
  <si>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</si>
  <si>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</si>
  <si>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</si>
  <si>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</si>
  <si>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</si>
  <si>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</si>
  <si>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</si>
  <si>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</si>
  <si>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</si>
  <si>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</si>
  <si>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</si>
  <si>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</si>
  <si>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</si>
  <si>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</si>
  <si>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</si>
  <si>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</si>
  <si>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</si>
  <si>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</si>
  <si>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</si>
  <si>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</si>
  <si>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</si>
  <si>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</si>
  <si>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</si>
  <si>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</si>
  <si>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</si>
  <si>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</si>
  <si>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</si>
  <si>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</si>
  <si>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</si>
  <si>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</si>
  <si>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</si>
  <si>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</si>
  <si>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</si>
  <si>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</si>
  <si>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</si>
  <si>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</si>
  <si>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</si>
  <si>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</si>
  <si>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</si>
  <si>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</si>
  <si>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</si>
  <si>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</si>
  <si>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</si>
  <si>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</si>
  <si>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</si>
  <si>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</si>
  <si>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</si>
  <si>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</si>
  <si>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</si>
  <si>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</si>
  <si>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</si>
  <si>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</si>
  <si>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</si>
  <si>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</si>
  <si>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</si>
  <si>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</si>
  <si>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</si>
  <si>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</si>
  <si>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</si>
  <si>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</si>
  <si>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</si>
  <si>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</si>
  <si>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</si>
  <si>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</si>
  <si>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</si>
  <si>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</si>
  <si>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</si>
  <si>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</si>
  <si>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</si>
  <si>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</si>
  <si>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</si>
  <si>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</si>
  <si>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</si>
  <si>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</si>
  <si>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</si>
  <si>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</si>
  <si>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</si>
  <si>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</si>
  <si>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</si>
  <si>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</si>
  <si>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</si>
  <si>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</si>
  <si>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</si>
  <si>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</si>
  <si>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</si>
  <si>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</si>
  <si>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</si>
  <si>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</si>
  <si>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</si>
  <si>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</si>
  <si>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</si>
  <si>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</si>
  <si>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</si>
  <si>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</si>
  <si>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</si>
  <si>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</si>
  <si>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</si>
  <si>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</si>
  <si>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</si>
  <si>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</si>
  <si>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</si>
  <si>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</si>
  <si>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</si>
  <si>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</si>
  <si>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</si>
  <si>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</si>
  <si>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</si>
  <si>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</si>
  <si>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</si>
  <si>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</si>
  <si>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</si>
  <si>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</si>
  <si>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</si>
  <si>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</si>
  <si>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</si>
  <si>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</si>
  <si>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</si>
  <si>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</si>
  <si>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</si>
  <si>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</si>
  <si>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</si>
  <si>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</si>
  <si>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</si>
  <si>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</si>
  <si>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</si>
  <si>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</si>
  <si>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Other_Fill_Me_Remark</t>
    <phoneticPr fontId="47" type="noConversion"/>
  </si>
  <si>
    <t>Part Category I</t>
  </si>
  <si>
    <t>ME_others</t>
    <phoneticPr fontId="47" type="noConversion"/>
  </si>
  <si>
    <t>Part Category II</t>
  </si>
  <si>
    <t>Screw</t>
    <phoneticPr fontId="47" type="noConversion"/>
  </si>
  <si>
    <t>Part List</t>
    <phoneticPr fontId="47" type="noConversion"/>
  </si>
  <si>
    <r>
      <t>A.</t>
    </r>
    <r>
      <rPr>
        <b/>
        <sz val="12"/>
        <color rgb="FF0000FF"/>
        <rFont val="微軟正黑體"/>
        <family val="2"/>
        <charset val="136"/>
      </rPr>
      <t>材料費</t>
    </r>
    <phoneticPr fontId="47" type="noConversion"/>
  </si>
  <si>
    <t>材料</t>
  </si>
  <si>
    <t>PartName</t>
    <phoneticPr fontId="47" type="noConversion"/>
  </si>
  <si>
    <t>-</t>
    <phoneticPr fontId="47" type="noConversion"/>
  </si>
  <si>
    <t>PartNumber</t>
    <phoneticPr fontId="47" type="noConversion"/>
  </si>
  <si>
    <t>圖示</t>
    <phoneticPr fontId="47" type="noConversion"/>
  </si>
  <si>
    <t>Material</t>
  </si>
  <si>
    <t>SUS410</t>
    <phoneticPr fontId="47" type="noConversion"/>
  </si>
  <si>
    <t>牙徑</t>
  </si>
  <si>
    <t>M2.0</t>
    <phoneticPr fontId="47" type="noConversion"/>
  </si>
  <si>
    <t>頭徑</t>
    <phoneticPr fontId="47" type="noConversion"/>
  </si>
  <si>
    <t>頭厚</t>
    <phoneticPr fontId="47" type="noConversion"/>
  </si>
  <si>
    <t>牙長</t>
    <phoneticPr fontId="47" type="noConversion"/>
  </si>
  <si>
    <t>耐落顏色</t>
    <phoneticPr fontId="47" type="noConversion"/>
  </si>
  <si>
    <t>Yellow</t>
    <phoneticPr fontId="47" type="noConversion"/>
  </si>
  <si>
    <t>電鍍方式</t>
    <phoneticPr fontId="47" type="noConversion"/>
  </si>
  <si>
    <t>鍍黑鋅</t>
    <phoneticPr fontId="47" type="noConversion"/>
  </si>
  <si>
    <t>同心圓</t>
    <phoneticPr fontId="47" type="noConversion"/>
  </si>
  <si>
    <t>Exist</t>
  </si>
  <si>
    <t>光桿</t>
  </si>
  <si>
    <t>頸徑</t>
  </si>
  <si>
    <t>頸長</t>
  </si>
  <si>
    <t>Price</t>
  </si>
  <si>
    <t>null</t>
  </si>
  <si>
    <r>
      <t>B.</t>
    </r>
    <r>
      <rPr>
        <b/>
        <sz val="12"/>
        <color rgb="FF0000FF"/>
        <rFont val="微軟正黑體"/>
        <family val="2"/>
        <charset val="136"/>
      </rPr>
      <t>成型費</t>
    </r>
    <phoneticPr fontId="47" type="noConversion"/>
  </si>
  <si>
    <r>
      <rPr>
        <b/>
        <sz val="12"/>
        <rFont val="新細明體"/>
        <family val="1"/>
        <charset val="136"/>
      </rPr>
      <t>冷鍛打頭</t>
    </r>
    <r>
      <rPr>
        <b/>
        <sz val="12"/>
        <rFont val="Arial"/>
        <family val="2"/>
      </rPr>
      <t>_</t>
    </r>
    <r>
      <rPr>
        <b/>
        <sz val="12"/>
        <rFont val="新細明體"/>
        <family val="1"/>
        <charset val="136"/>
      </rPr>
      <t>搓牙</t>
    </r>
    <phoneticPr fontId="60" type="noConversion"/>
  </si>
  <si>
    <t>同心圓（車修真圓度）</t>
  </si>
  <si>
    <r>
      <t>C.</t>
    </r>
    <r>
      <rPr>
        <b/>
        <sz val="12"/>
        <color rgb="FF0000FF"/>
        <rFont val="微軟正黑體"/>
        <family val="2"/>
        <charset val="136"/>
      </rPr>
      <t>加工費</t>
    </r>
    <phoneticPr fontId="47" type="noConversion"/>
  </si>
  <si>
    <t>耐落</t>
    <phoneticPr fontId="47" type="noConversion"/>
  </si>
  <si>
    <t>-</t>
  </si>
  <si>
    <t>電鍍</t>
    <phoneticPr fontId="47" type="noConversion"/>
  </si>
  <si>
    <t>熱處理</t>
    <phoneticPr fontId="47" type="noConversion"/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</si>
  <si>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</si>
  <si>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t>E.</t>
    </r>
    <r>
      <rPr>
        <b/>
        <sz val="12"/>
        <color rgb="FF0000FF"/>
        <rFont val="微軟正黑體"/>
        <family val="2"/>
        <charset val="136"/>
      </rPr>
      <t>全檢包裝運輸</t>
    </r>
    <phoneticPr fontId="47" type="noConversion"/>
  </si>
  <si>
    <r>
      <t>D.</t>
    </r>
    <r>
      <rPr>
        <b/>
        <sz val="12"/>
        <color rgb="FF0000FF"/>
        <rFont val="微軟正黑體"/>
        <family val="3"/>
        <charset val="136"/>
      </rPr>
      <t>管銷</t>
    </r>
    <r>
      <rPr>
        <b/>
        <sz val="12"/>
        <color rgb="FF0000FF"/>
        <rFont val="Arial"/>
        <family val="3"/>
      </rPr>
      <t>10%</t>
    </r>
    <phoneticPr fontId="47" type="noConversion"/>
  </si>
  <si>
    <r>
      <rPr>
        <b/>
        <sz val="12"/>
        <color rgb="FF0000FF"/>
        <rFont val="Arial"/>
        <family val="2"/>
      </rPr>
      <t xml:space="preserve">E. </t>
    </r>
    <r>
      <rPr>
        <b/>
        <sz val="12"/>
        <color rgb="FF0000FF"/>
        <rFont val="Noto Sans CJK TC"/>
        <family val="2"/>
      </rPr>
      <t>成品總價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</si>
</sst>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\ ;[Red]\(0.00\)"/>
    <numFmt numFmtId="198" formatCode="0.0000000"/>
    <numFmt numFmtId="200" formatCode="0.00_);[Red]\(0.00\)"/>
    <numFmt numFmtId="201" formatCode="0.000000_ "/>
  </numFmts>
  <fonts count="61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sz val="12"/>
      <color rgb="FF00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color rgb="FF0000FF"/>
      <name val="微軟正黑體"/>
      <family val="3"/>
      <charset val="136"/>
    </font>
    <font>
      <b/>
      <sz val="12"/>
      <color rgb="FF0000FF"/>
      <name val="Arial"/>
      <family val="3"/>
    </font>
    <font>
      <sz val="12"/>
      <color rgb="FF000000"/>
      <name val="Noto Sans CJK TC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5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  <xf numFmtId="0" fontId="55" fillId="0" borderId="0"/>
  </cellStyleXfs>
  <cellXfs count="2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48" fillId="4" borderId="22" xfId="0" applyFont="1" applyFill="1" applyBorder="1" applyAlignment="1">
      <alignment vertical="center"/>
    </xf>
    <xf numFmtId="194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1" fontId="15" fillId="0" borderId="22" xfId="0" applyNumberFormat="1" applyFont="1" applyBorder="1" applyAlignment="1">
      <alignment horizontal="left" vertical="center"/>
    </xf>
    <xf numFmtId="0" fontId="19" fillId="12" borderId="22" xfId="14" applyFont="1" applyFill="1" applyBorder="1" applyAlignment="1">
      <alignment vertical="center"/>
    </xf>
    <xf numFmtId="188" fontId="15" fillId="12" borderId="22" xfId="0" applyNumberFormat="1" applyFont="1" applyFill="1" applyBorder="1" applyAlignment="1">
      <alignment horizontal="left" vertical="center"/>
    </xf>
    <xf numFmtId="0" fontId="51" fillId="13" borderId="23" xfId="0" applyFont="1" applyFill="1" applyBorder="1">
      <alignment vertical="center"/>
    </xf>
    <xf numFmtId="0" fontId="51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98" fontId="15" fillId="12" borderId="22" xfId="0" applyNumberFormat="1" applyFont="1" applyFill="1" applyBorder="1" applyAlignment="1">
      <alignment horizontal="left" vertical="center"/>
    </xf>
    <xf numFmtId="200" fontId="15" fillId="0" borderId="22" xfId="0" applyNumberFormat="1" applyFont="1" applyBorder="1" applyAlignment="1">
      <alignment horizontal="left" vertical="center"/>
    </xf>
    <xf numFmtId="188" fontId="53" fillId="0" borderId="22" xfId="0" applyNumberFormat="1" applyFont="1" applyBorder="1" applyAlignment="1">
      <alignment horizontal="left" vertical="center"/>
    </xf>
    <xf numFmtId="0" fontId="58" fillId="0" borderId="24" xfId="0" applyFont="1" applyBorder="1" applyAlignment="1">
      <alignment horizontal="left" vertical="center"/>
    </xf>
    <xf numFmtId="201" fontId="15" fillId="11" borderId="22" xfId="0" applyNumberFormat="1" applyFont="1" applyFill="1" applyBorder="1" applyAlignment="1">
      <alignment horizontal="left" vertical="center"/>
    </xf>
    <xf numFmtId="201" fontId="15" fillId="0" borderId="22" xfId="0" applyNumberFormat="1" applyFont="1" applyBorder="1" applyAlignment="1">
      <alignment horizontal="left" vertical="center"/>
    </xf>
    <xf numFmtId="201" fontId="15" fillId="12" borderId="22" xfId="0" applyNumberFormat="1" applyFont="1" applyFill="1" applyBorder="1" applyAlignment="1">
      <alignment horizontal="left" vertical="center"/>
    </xf>
    <xf numFmtId="1" fontId="53" fillId="0" borderId="22" xfId="0" applyNumberFormat="1" applyFont="1" applyBorder="1" applyAlignment="1">
      <alignment horizontal="left" vertical="center"/>
    </xf>
    <xf numFmtId="0" fontId="17" fillId="0" borderId="1" xfId="24" applyFont="1" applyFill="1" applyBorder="1" applyAlignment="1">
      <alignment horizontal="left" vertical="center" shrinkToFit="1"/>
    </xf>
    <xf numFmtId="0" fontId="59" fillId="0" borderId="12" xfId="24" applyFont="1" applyFill="1" applyBorder="1" applyAlignment="1">
      <alignment horizontal="left" vertical="center" shrinkToFit="1"/>
    </xf>
    <xf numFmtId="0" fontId="53" fillId="0" borderId="24" xfId="0" applyFont="1" applyBorder="1" applyAlignment="1">
      <alignment horizontal="left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50" fillId="13" borderId="22" xfId="0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6" fillId="0" borderId="1" xfId="15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9" fillId="15" borderId="22" xfId="14" applyFont="1" applyFill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9" fillId="11" borderId="24" xfId="14" applyFont="1" applyFill="1" applyBorder="1" applyAlignment="1">
      <alignment horizontal="left" vertical="center"/>
    </xf>
    <xf numFmtId="0" fontId="52" fillId="16" borderId="29" xfId="14" applyFont="1" applyFill="1" applyBorder="1" applyAlignment="1">
      <alignment horizontal="left" vertical="center"/>
    </xf>
    <xf numFmtId="0" fontId="52" fillId="16" borderId="0" xfId="14" applyFont="1" applyFill="1" applyBorder="1" applyAlignment="1">
      <alignment horizontal="left" vertical="center"/>
    </xf>
    <xf numFmtId="0" fontId="52" fillId="16" borderId="22" xfId="14" applyFont="1" applyFill="1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  <xf numFmtId="0" fontId="14" fillId="14" borderId="28" xfId="0" applyFont="1" applyFill="1" applyBorder="1" applyAlignment="1">
      <alignment horizontal="left"/>
    </xf>
    <xf numFmtId="0" fontId="14" fillId="14" borderId="27" xfId="0" applyFont="1" applyFill="1" applyBorder="1" applyAlignment="1">
      <alignment horizontal="left"/>
    </xf>
    <xf numFmtId="0" fontId="49" fillId="13" borderId="22" xfId="0" applyFont="1" applyFill="1" applyBorder="1" applyAlignment="1">
      <alignment horizontal="left"/>
    </xf>
    <xf numFmtId="0" fontId="50" fillId="13" borderId="22" xfId="0" applyFont="1" applyFill="1" applyBorder="1" applyAlignment="1">
      <alignment horizontal="left"/>
    </xf>
    <xf numFmtId="0" fontId="19" fillId="0" borderId="28" xfId="14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</cellXfs>
  <cellStyles count="25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DB1報價NT_20050420(GE) - 宜鑫_LCM景鑫报价0510" xfId="24" xr:uid="{8A4F91D5-B90A-4AC9-90FC-4E202713EC8C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defaultColWidth="10.21875" defaultRowHeight="15.6"/>
  <cols>
    <col min="2" max="2" width="13.88671875" customWidth="1"/>
    <col min="3" max="3" width="12.5546875" style="1" customWidth="1"/>
    <col min="4" max="7" width="10.21875" style="1"/>
    <col min="8" max="8" width="12.6640625" style="1" customWidth="1"/>
  </cols>
  <sheetData>
    <row r="2" spans="1:64" ht="17.100000000000001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17.100000000000001">
      <c r="B3" s="254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 ht="17.100000000000001">
      <c r="B4" s="254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 ht="17.100000000000001">
      <c r="B5" s="254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 ht="17.100000000000001">
      <c r="B6" s="254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 ht="17.100000000000001">
      <c r="B10" s="7" t="s">
        <v>12</v>
      </c>
      <c r="C10" s="8" t="s">
        <v>13</v>
      </c>
    </row>
    <row r="11" spans="1:64" ht="17.100000000000001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 ht="17.100000000000001">
      <c r="B13" s="2" t="s">
        <v>14</v>
      </c>
    </row>
    <row r="91" spans="2:2">
      <c r="B91" s="2" t="s">
        <v>15</v>
      </c>
    </row>
    <row r="92" spans="2:2" ht="17.100000000000001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defaultColWidth="10.21875" defaultRowHeight="15.6"/>
  <cols>
    <col min="1" max="1" width="18.5546875" style="12" customWidth="1"/>
    <col min="2" max="2" width="23.33203125" style="12" customWidth="1"/>
    <col min="3" max="3" width="16.5546875" style="12" customWidth="1"/>
    <col min="4" max="4" width="13.44140625" style="12" customWidth="1"/>
    <col min="5" max="5" width="20" style="12" customWidth="1"/>
    <col min="6" max="7" width="19.44140625" style="12" customWidth="1"/>
    <col min="8" max="8" width="21.109375" style="12" customWidth="1"/>
    <col min="9" max="9" width="20.33203125" style="12" customWidth="1"/>
    <col min="10" max="10" width="12.77734375" style="12" customWidth="1"/>
    <col min="11" max="21" width="10.21875" style="12"/>
    <col min="22" max="22" width="19.6640625" style="12" customWidth="1"/>
    <col min="23" max="23" width="21.6640625" style="12" customWidth="1"/>
    <col min="24" max="24" width="13.109375" style="12" customWidth="1"/>
    <col min="25" max="25" width="19.6640625" style="12" customWidth="1"/>
    <col min="26" max="26" width="10.21875" style="12"/>
    <col min="27" max="27" width="14.21875" style="12" customWidth="1"/>
    <col min="28" max="30" width="10.21875" style="12"/>
    <col min="31" max="31" width="19.6640625" style="12" customWidth="1"/>
    <col min="32" max="64" width="10.21875" style="12"/>
  </cols>
  <sheetData>
    <row r="1" spans="1:31">
      <c r="A1" s="255" t="s">
        <v>18</v>
      </c>
      <c r="B1" s="255"/>
      <c r="C1" s="255"/>
      <c r="D1" s="255"/>
      <c r="E1" s="255"/>
      <c r="F1" s="255"/>
      <c r="G1" s="255"/>
      <c r="H1" s="255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56"/>
      <c r="C4" s="256"/>
      <c r="D4" s="13"/>
      <c r="E4" s="257"/>
      <c r="F4" s="257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 ht="17.100000000000001">
      <c r="A5" s="13" t="s">
        <v>34</v>
      </c>
      <c r="B5" s="257" t="e">
        <f>IF(AND(D3="WKS",F3="NB"),"USD",IF(AND(D3="WCQ",F3="NB"),"USD",IF(AND(D3="WCD",F3="NB"),"USD",IF(AND(D3="WTZ",F3="DT"),"RMB",IF(AND(D3="WCQ",F3="DT"),"USD",IF(AND(D3="WCD",F3="DT"),"USD",""))))))</f>
        <v>#REF!</v>
      </c>
      <c r="C5" s="257"/>
      <c r="D5" s="17" t="s">
        <v>35</v>
      </c>
      <c r="E5" s="257"/>
      <c r="F5" s="257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 ht="17.100000000000001">
      <c r="V6" s="20" t="s">
        <v>40</v>
      </c>
      <c r="AA6" s="12" t="s">
        <v>41</v>
      </c>
    </row>
    <row r="7" spans="1:31" ht="17.10000000000000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149999999999999" customHeight="1">
      <c r="A8" s="260" t="s">
        <v>45</v>
      </c>
      <c r="B8" s="261" t="s">
        <v>46</v>
      </c>
      <c r="C8" s="262" t="s">
        <v>47</v>
      </c>
      <c r="D8" s="262" t="s">
        <v>48</v>
      </c>
      <c r="E8" s="263" t="s">
        <v>49</v>
      </c>
      <c r="F8" s="263"/>
      <c r="G8" s="263"/>
      <c r="H8" s="258" t="s">
        <v>50</v>
      </c>
      <c r="I8" s="259" t="s">
        <v>51</v>
      </c>
      <c r="X8" s="22">
        <v>0.4</v>
      </c>
    </row>
    <row r="9" spans="1:31">
      <c r="A9" s="260"/>
      <c r="B9" s="260"/>
      <c r="C9" s="260"/>
      <c r="D9" s="260"/>
      <c r="E9" s="23" t="s">
        <v>52</v>
      </c>
      <c r="F9" s="240" t="s">
        <v>53</v>
      </c>
      <c r="G9" s="239" t="s">
        <v>54</v>
      </c>
      <c r="H9" s="258"/>
      <c r="I9" s="259"/>
      <c r="X9" s="22">
        <v>0.5</v>
      </c>
    </row>
    <row r="10" spans="1:31">
      <c r="A10" s="252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52">
        <v>30</v>
      </c>
      <c r="G10" s="252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52">
        <v>1</v>
      </c>
      <c r="B15" s="32" t="s">
        <v>65</v>
      </c>
      <c r="C15" s="33" t="e">
        <f>I33</f>
        <v>#REF!</v>
      </c>
      <c r="D15" s="252"/>
      <c r="E15" s="33" t="e">
        <f>C15/60*0.045</f>
        <v>#REF!</v>
      </c>
      <c r="F15" s="34"/>
    </row>
    <row r="16" spans="1:31">
      <c r="A16" s="252">
        <v>2</v>
      </c>
      <c r="B16" s="32" t="s">
        <v>66</v>
      </c>
      <c r="C16" s="252" t="e">
        <f>#REF!</f>
        <v>#REF!</v>
      </c>
      <c r="D16" s="35">
        <v>8.0000000000000002E-3</v>
      </c>
      <c r="E16" s="252" t="e">
        <f>C16*D16</f>
        <v>#REF!</v>
      </c>
      <c r="F16" s="34"/>
    </row>
    <row r="17" spans="1:24" ht="17.100000000000001">
      <c r="A17" s="252">
        <v>3</v>
      </c>
      <c r="B17" s="32" t="s">
        <v>67</v>
      </c>
      <c r="C17" s="252" t="e">
        <f>#REF!</f>
        <v>#REF!</v>
      </c>
      <c r="D17" s="35">
        <v>4.0000000000000001E-3</v>
      </c>
      <c r="E17" s="252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 ht="17.100000000000001">
      <c r="A18" s="252">
        <v>4</v>
      </c>
      <c r="B18" s="32" t="s">
        <v>71</v>
      </c>
      <c r="C18" s="252" t="e">
        <f>#REF!</f>
        <v>#REF!</v>
      </c>
      <c r="D18" s="252">
        <v>1.6E-2</v>
      </c>
      <c r="E18" s="252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 ht="17.100000000000001">
      <c r="A19" s="252">
        <v>5</v>
      </c>
      <c r="B19" s="32" t="s">
        <v>74</v>
      </c>
      <c r="C19" s="252" t="e">
        <f>#REF!</f>
        <v>#REF!</v>
      </c>
      <c r="D19" s="252">
        <f>C10*(D10*0.6)*5*0.00017*2</f>
        <v>1.3770000000000001E-2</v>
      </c>
      <c r="E19" s="252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 ht="17.100000000000001">
      <c r="A20" s="252">
        <v>6</v>
      </c>
      <c r="B20" s="32" t="s">
        <v>78</v>
      </c>
      <c r="C20" s="252" t="e">
        <f>#REF!</f>
        <v>#REF!</v>
      </c>
      <c r="D20" s="252">
        <v>8.0000000000000002E-3</v>
      </c>
      <c r="E20" s="252" t="e">
        <f>C20*D20</f>
        <v>#REF!</v>
      </c>
      <c r="F20" s="252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52">
        <v>1</v>
      </c>
      <c r="B25" s="252"/>
      <c r="C25" s="252" t="s">
        <v>87</v>
      </c>
      <c r="D25" s="252"/>
      <c r="E25" s="252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52" t="e">
        <f t="shared" ref="I25:I30" si="1">12*E25</f>
        <v>#REF!</v>
      </c>
      <c r="J25" s="34"/>
    </row>
    <row r="26" spans="1:24">
      <c r="A26" s="252">
        <v>2</v>
      </c>
      <c r="B26" s="252"/>
      <c r="C26" s="241" t="s">
        <v>88</v>
      </c>
      <c r="D26" s="241"/>
      <c r="E26" s="241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41" t="e">
        <f t="shared" si="1"/>
        <v>#REF!</v>
      </c>
      <c r="J26" s="34"/>
    </row>
    <row r="27" spans="1:24">
      <c r="A27" s="241">
        <v>3</v>
      </c>
      <c r="B27" s="241"/>
      <c r="C27" s="252" t="s">
        <v>89</v>
      </c>
      <c r="D27" s="241"/>
      <c r="E27" s="241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41" t="e">
        <f t="shared" si="1"/>
        <v>#REF!</v>
      </c>
      <c r="J27" s="34"/>
    </row>
    <row r="28" spans="1:24">
      <c r="A28" s="241">
        <v>4</v>
      </c>
      <c r="B28" s="241"/>
      <c r="C28" s="241" t="s">
        <v>90</v>
      </c>
      <c r="D28" s="241"/>
      <c r="E28" s="241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41" t="e">
        <f t="shared" si="1"/>
        <v>#REF!</v>
      </c>
      <c r="J28" s="34"/>
    </row>
    <row r="29" spans="1:24">
      <c r="A29" s="241">
        <v>5</v>
      </c>
      <c r="B29" s="241"/>
      <c r="C29" s="241" t="s">
        <v>91</v>
      </c>
      <c r="D29" s="241"/>
      <c r="E29" s="241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41" t="e">
        <f t="shared" si="1"/>
        <v>#REF!</v>
      </c>
      <c r="J29" s="34"/>
    </row>
    <row r="30" spans="1:24">
      <c r="A30" s="241">
        <v>6</v>
      </c>
      <c r="B30" s="241"/>
      <c r="C30" s="241" t="s">
        <v>92</v>
      </c>
      <c r="D30" s="241"/>
      <c r="E30" s="241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41" t="e">
        <f t="shared" si="1"/>
        <v>#REF!</v>
      </c>
      <c r="J30" s="34"/>
    </row>
    <row r="31" spans="1:24">
      <c r="A31" s="241"/>
      <c r="B31" s="241"/>
      <c r="C31" s="241"/>
      <c r="D31" s="241"/>
      <c r="E31" s="241"/>
      <c r="F31" s="241"/>
      <c r="G31" s="241"/>
      <c r="H31" s="44"/>
      <c r="I31" s="241"/>
      <c r="J31" s="34"/>
    </row>
    <row r="32" spans="1:24">
      <c r="A32" s="241"/>
      <c r="B32" s="241"/>
      <c r="C32" s="241"/>
      <c r="D32" s="241"/>
      <c r="E32" s="241"/>
      <c r="F32" s="241"/>
      <c r="G32" s="241"/>
      <c r="H32" s="44"/>
      <c r="I32" s="241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H8:H9"/>
    <mergeCell ref="I8:I9"/>
    <mergeCell ref="A8:A9"/>
    <mergeCell ref="B8:B9"/>
    <mergeCell ref="C8:C9"/>
    <mergeCell ref="D8:D9"/>
    <mergeCell ref="E8:G8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defaultColWidth="10.21875" defaultRowHeight="15.6"/>
  <cols>
    <col min="1" max="1" width="17.6640625" style="63" customWidth="1"/>
    <col min="2" max="2" width="21.77734375" style="63" customWidth="1"/>
    <col min="3" max="3" width="44.77734375" style="63" customWidth="1"/>
    <col min="4" max="4" width="17.109375" style="63" customWidth="1"/>
    <col min="5" max="5" width="45.33203125" style="63" customWidth="1"/>
    <col min="6" max="7" width="19.44140625" style="63" customWidth="1"/>
    <col min="8" max="8" width="15.109375" style="63" customWidth="1"/>
    <col min="9" max="9" width="16.21875" style="63" customWidth="1"/>
    <col min="10" max="11" width="19.6640625" style="64" customWidth="1"/>
    <col min="12" max="13" width="29.2187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21875" style="64" customWidth="1"/>
    <col min="18" max="18" width="18" style="64" customWidth="1"/>
    <col min="19" max="19" width="12.5546875" style="64" customWidth="1"/>
    <col min="20" max="20" width="35.44140625" style="64" customWidth="1"/>
    <col min="21" max="21" width="29.44140625" style="64" customWidth="1"/>
    <col min="22" max="22" width="33.21875" style="64" customWidth="1"/>
    <col min="23" max="23" width="18" style="64" customWidth="1"/>
    <col min="24" max="24" width="12.5546875" style="64" customWidth="1"/>
    <col min="25" max="25" width="31.109375" style="64" customWidth="1"/>
    <col min="26" max="26" width="19.6640625" style="64" customWidth="1"/>
    <col min="27" max="27" width="33.21875" style="64" customWidth="1"/>
    <col min="28" max="28" width="18" style="64" customWidth="1"/>
    <col min="29" max="29" width="12.5546875" style="64" customWidth="1"/>
    <col min="30" max="30" width="14.88671875" style="64" customWidth="1"/>
    <col min="31" max="31" width="18.5546875" style="64" customWidth="1"/>
    <col min="32" max="32" width="33.21875" style="64" customWidth="1"/>
    <col min="33" max="33" width="13.6640625" style="64" customWidth="1"/>
    <col min="34" max="34" width="38" style="64" customWidth="1"/>
    <col min="35" max="36" width="43.7773437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09375" style="64" customWidth="1"/>
    <col min="46" max="46" width="22.2187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21875" style="64"/>
  </cols>
  <sheetData>
    <row r="1" spans="1:64">
      <c r="A1" s="255" t="s">
        <v>99</v>
      </c>
      <c r="B1" s="255"/>
      <c r="C1" s="255"/>
      <c r="D1" s="255"/>
      <c r="E1" s="255"/>
      <c r="F1" s="255"/>
      <c r="G1" s="255"/>
      <c r="H1" s="25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56" t="e">
        <f>#REF!</f>
        <v>#REF!</v>
      </c>
      <c r="C4" s="256"/>
      <c r="D4" s="17"/>
      <c r="E4" s="257"/>
      <c r="F4" s="257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57" t="e">
        <f>IF(AND(D3="WKS",F3="NB"),"USD",IF(AND(D3="WCQ",F3="NB"),"USD",IF(AND(D3="WCD",F3="NB"),"USD",IF(AND(D3="WTZ",F3="DT"),"RMB",IF(AND(D3="WCQ",F3="DT"),"USD",IF(AND(D3="WCD",F3="DT"),"USD",""))))))</f>
        <v>#REF!</v>
      </c>
      <c r="C5" s="257"/>
      <c r="D5" s="17" t="s">
        <v>35</v>
      </c>
      <c r="E5" s="257" t="e">
        <f>#REF!</f>
        <v>#REF!</v>
      </c>
      <c r="F5" s="257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264" t="s">
        <v>42</v>
      </c>
      <c r="B7" s="264"/>
      <c r="C7" s="71"/>
      <c r="D7" s="265"/>
      <c r="E7" s="265"/>
      <c r="F7" s="265"/>
      <c r="G7" s="265"/>
      <c r="H7" s="72"/>
      <c r="J7" s="63"/>
      <c r="K7" s="63"/>
      <c r="L7" s="266" t="s">
        <v>100</v>
      </c>
      <c r="M7" s="266"/>
      <c r="N7" s="266"/>
      <c r="O7" s="266"/>
      <c r="P7" s="266" t="s">
        <v>101</v>
      </c>
      <c r="Q7" s="266"/>
      <c r="R7" s="266"/>
      <c r="S7" s="266"/>
      <c r="T7" s="266" t="s">
        <v>102</v>
      </c>
      <c r="U7" s="266"/>
      <c r="V7" s="266"/>
      <c r="W7" s="266"/>
      <c r="X7" s="266"/>
      <c r="Y7" s="267" t="s">
        <v>103</v>
      </c>
      <c r="Z7" s="267"/>
      <c r="AA7" s="267"/>
      <c r="AB7" s="267"/>
      <c r="AC7" s="267"/>
      <c r="AD7" s="267" t="s">
        <v>104</v>
      </c>
      <c r="AE7" s="267"/>
      <c r="AF7" s="267"/>
      <c r="AG7" s="267"/>
      <c r="AH7" s="266" t="s">
        <v>105</v>
      </c>
      <c r="AI7" s="266"/>
      <c r="AJ7" s="266"/>
      <c r="AK7" s="266"/>
      <c r="AL7" s="266"/>
      <c r="AM7" s="266" t="s">
        <v>106</v>
      </c>
      <c r="AN7" s="266"/>
      <c r="AO7" s="266"/>
      <c r="AP7" s="266"/>
      <c r="AQ7" s="266"/>
      <c r="AR7" s="266"/>
      <c r="AS7" s="266" t="s">
        <v>107</v>
      </c>
      <c r="AT7" s="266"/>
      <c r="AU7" s="266"/>
      <c r="AV7" s="266"/>
      <c r="AW7" s="250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268" t="s">
        <v>108</v>
      </c>
      <c r="B8" s="268"/>
      <c r="C8" s="245" t="s">
        <v>109</v>
      </c>
      <c r="D8" s="242" t="s">
        <v>110</v>
      </c>
      <c r="E8" s="245" t="s">
        <v>111</v>
      </c>
      <c r="F8" s="245" t="s">
        <v>50</v>
      </c>
      <c r="G8" s="242" t="s">
        <v>112</v>
      </c>
      <c r="H8" s="268" t="s">
        <v>113</v>
      </c>
      <c r="I8" s="268"/>
      <c r="J8" s="63"/>
      <c r="K8" s="63"/>
      <c r="L8" s="249" t="s">
        <v>114</v>
      </c>
      <c r="M8" s="73" t="s">
        <v>115</v>
      </c>
      <c r="N8" s="73" t="s">
        <v>116</v>
      </c>
      <c r="O8" s="74" t="s">
        <v>117</v>
      </c>
      <c r="P8" s="249" t="s">
        <v>114</v>
      </c>
      <c r="Q8" s="73" t="s">
        <v>115</v>
      </c>
      <c r="R8" s="73" t="s">
        <v>116</v>
      </c>
      <c r="S8" s="74" t="s">
        <v>117</v>
      </c>
      <c r="T8" s="249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49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49" t="s">
        <v>115</v>
      </c>
      <c r="AE8" s="73" t="s">
        <v>116</v>
      </c>
      <c r="AF8" s="76" t="s">
        <v>118</v>
      </c>
      <c r="AG8" s="76" t="s">
        <v>117</v>
      </c>
      <c r="AH8" s="249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49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269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270" t="s">
        <v>126</v>
      </c>
      <c r="B9" s="270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270"/>
      <c r="I9" s="270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49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49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49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269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270" t="s">
        <v>146</v>
      </c>
      <c r="B10" s="270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270"/>
      <c r="I10" s="270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49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49"/>
      <c r="Z10" s="73"/>
      <c r="AA10" s="73"/>
      <c r="AB10" s="73"/>
      <c r="AC10" s="92"/>
      <c r="AD10" s="249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49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269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270" t="s">
        <v>161</v>
      </c>
      <c r="B11" s="270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270"/>
      <c r="I11" s="270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49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49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269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270" t="s">
        <v>176</v>
      </c>
      <c r="B12" s="270"/>
      <c r="C12" s="79">
        <f>VLOOKUP('Cable list'!K7,AT9:AU14,2,0)</f>
        <v>3.2000000000000001E-2</v>
      </c>
      <c r="D12" s="104"/>
      <c r="E12" s="105"/>
      <c r="F12" s="106"/>
      <c r="G12" s="107"/>
      <c r="H12" s="270"/>
      <c r="I12" s="270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49"/>
      <c r="U12" s="73"/>
      <c r="V12" s="73"/>
      <c r="W12" s="73"/>
      <c r="X12" s="77"/>
      <c r="Y12" s="108"/>
      <c r="Z12" s="108"/>
      <c r="AA12" s="108"/>
      <c r="AB12" s="108"/>
      <c r="AC12" s="108"/>
      <c r="AD12" s="249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269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270" t="s">
        <v>186</v>
      </c>
      <c r="B13" s="270"/>
      <c r="C13" s="79">
        <f>VLOOKUP('Cable list'!K8,AT9:AU14,2,0)</f>
        <v>3.2000000000000001E-2</v>
      </c>
      <c r="D13" s="104"/>
      <c r="E13" s="105"/>
      <c r="F13" s="106"/>
      <c r="G13" s="107"/>
      <c r="H13" s="270"/>
      <c r="I13" s="270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48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271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270" t="s">
        <v>195</v>
      </c>
      <c r="B14" s="270"/>
      <c r="C14" s="79">
        <f>VLOOKUP('Cable list'!K9,AT9:AU14,2,0)</f>
        <v>3.2000000000000001E-2</v>
      </c>
      <c r="D14" s="104"/>
      <c r="E14" s="105"/>
      <c r="F14" s="106"/>
      <c r="G14" s="107"/>
      <c r="H14" s="270"/>
      <c r="I14" s="27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271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270" t="s">
        <v>200</v>
      </c>
      <c r="B15" s="270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272" t="s">
        <v>201</v>
      </c>
      <c r="I15" s="27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271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270" t="s">
        <v>205</v>
      </c>
      <c r="B16" s="270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270"/>
      <c r="I16" s="27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270" t="s">
        <v>209</v>
      </c>
      <c r="B17" s="270"/>
      <c r="C17" s="79">
        <f>VLOOKUP('Cable list'!K12,AT13:AV14,3,0)</f>
        <v>0.1</v>
      </c>
      <c r="D17" s="104"/>
      <c r="E17" s="105"/>
      <c r="F17" s="106"/>
      <c r="G17" s="107"/>
      <c r="H17" s="270"/>
      <c r="I17" s="27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270" t="s">
        <v>213</v>
      </c>
      <c r="B18" s="270"/>
      <c r="C18" s="79">
        <f>VLOOKUP('Cable list'!K13,AT13:AV14,3,0)</f>
        <v>0.1</v>
      </c>
      <c r="D18" s="104"/>
      <c r="E18" s="105"/>
      <c r="F18" s="106"/>
      <c r="G18" s="107"/>
      <c r="H18" s="270"/>
      <c r="I18" s="27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270" t="s">
        <v>215</v>
      </c>
      <c r="B19" s="270"/>
      <c r="C19" s="79">
        <f>VLOOKUP('Cable list'!K14,AT13:AV14,3,0)</f>
        <v>0.1</v>
      </c>
      <c r="D19" s="104"/>
      <c r="E19" s="105"/>
      <c r="F19" s="106"/>
      <c r="G19" s="107"/>
      <c r="H19" s="270"/>
      <c r="I19" s="27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272" t="s">
        <v>0</v>
      </c>
      <c r="B20" s="272"/>
      <c r="C20" s="127"/>
      <c r="D20" s="104"/>
      <c r="E20" s="105"/>
      <c r="F20" s="106"/>
      <c r="G20" s="107"/>
      <c r="H20" s="270"/>
      <c r="I20" s="27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273" t="s">
        <v>55</v>
      </c>
      <c r="B21" s="273"/>
      <c r="C21" s="128"/>
      <c r="D21" s="129"/>
      <c r="E21" s="130"/>
      <c r="F21" s="131"/>
      <c r="G21" s="132"/>
      <c r="H21" s="270"/>
      <c r="I21" s="27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274">
        <f>SUM(G9:G21)</f>
        <v>0.29993599999999998</v>
      </c>
      <c r="H22" s="274"/>
      <c r="I22" s="274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264" t="s">
        <v>56</v>
      </c>
      <c r="B24" s="264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45" t="s">
        <v>227</v>
      </c>
      <c r="B25" s="275" t="s">
        <v>228</v>
      </c>
      <c r="C25" s="275"/>
      <c r="D25" s="275"/>
      <c r="E25" s="275"/>
      <c r="F25" s="245" t="s">
        <v>229</v>
      </c>
      <c r="G25" s="268" t="s">
        <v>113</v>
      </c>
      <c r="H25" s="268"/>
      <c r="I25" s="268"/>
      <c r="J25" s="63"/>
      <c r="K25" s="63"/>
      <c r="L25" s="251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42">
        <v>1</v>
      </c>
      <c r="B26" s="141" t="s">
        <v>230</v>
      </c>
      <c r="C26" s="242"/>
      <c r="D26" s="242"/>
      <c r="E26" s="142"/>
      <c r="F26" s="143" t="e">
        <f>J65</f>
        <v>#N/A</v>
      </c>
      <c r="G26" s="275" t="s">
        <v>231</v>
      </c>
      <c r="H26" s="275"/>
      <c r="I26" s="275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42">
        <v>2</v>
      </c>
      <c r="B27" s="145" t="s">
        <v>232</v>
      </c>
      <c r="C27" s="242"/>
      <c r="D27" s="242"/>
      <c r="E27" s="142">
        <v>0.08</v>
      </c>
      <c r="F27" s="146" t="e">
        <f>F26*E27</f>
        <v>#N/A</v>
      </c>
      <c r="G27" s="275"/>
      <c r="H27" s="275"/>
      <c r="I27" s="275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42">
        <v>3</v>
      </c>
      <c r="B28" s="145" t="s">
        <v>233</v>
      </c>
      <c r="C28" s="242"/>
      <c r="D28" s="242"/>
      <c r="E28" s="142">
        <v>0.08</v>
      </c>
      <c r="F28" s="147"/>
      <c r="G28" s="275"/>
      <c r="H28" s="275"/>
      <c r="I28" s="275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42">
        <v>4</v>
      </c>
      <c r="B29" s="141" t="s">
        <v>234</v>
      </c>
      <c r="C29" s="242"/>
      <c r="D29" s="246"/>
      <c r="E29" s="142"/>
      <c r="F29" s="242"/>
      <c r="G29" s="275"/>
      <c r="H29" s="275"/>
      <c r="I29" s="275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42">
        <v>5</v>
      </c>
      <c r="B30" s="145" t="s">
        <v>235</v>
      </c>
      <c r="C30" s="242"/>
      <c r="D30" s="246"/>
      <c r="E30" s="142"/>
      <c r="F30" s="242">
        <f>5*'Cable list'!H39</f>
        <v>0</v>
      </c>
      <c r="G30" s="275"/>
      <c r="H30" s="275"/>
      <c r="I30" s="275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75" t="s">
        <v>236</v>
      </c>
      <c r="B31" s="275"/>
      <c r="C31" s="275"/>
      <c r="D31" s="275"/>
      <c r="E31" s="275"/>
      <c r="F31" s="148" t="e">
        <f>F26+F27+F28</f>
        <v>#N/A</v>
      </c>
      <c r="G31" s="135" t="s">
        <v>79</v>
      </c>
      <c r="H31" s="277" t="e">
        <f>F31/60*0.067</f>
        <v>#N/A</v>
      </c>
      <c r="I31" s="277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51"/>
      <c r="B32" s="149"/>
      <c r="C32" s="149"/>
      <c r="D32" s="149"/>
      <c r="E32" s="149"/>
      <c r="F32" s="150"/>
      <c r="G32" s="251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264" t="s">
        <v>80</v>
      </c>
      <c r="B33" s="264"/>
      <c r="C33" s="251"/>
      <c r="D33" s="251"/>
      <c r="E33" s="251"/>
      <c r="F33" s="251"/>
      <c r="G33" s="251"/>
      <c r="H33" s="251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45" t="s">
        <v>227</v>
      </c>
      <c r="B34" s="242" t="s">
        <v>81</v>
      </c>
      <c r="C34" s="242" t="s">
        <v>82</v>
      </c>
      <c r="D34" s="242" t="s">
        <v>83</v>
      </c>
      <c r="E34" s="245" t="s">
        <v>115</v>
      </c>
      <c r="F34" s="242" t="s">
        <v>84</v>
      </c>
      <c r="G34" s="245" t="s">
        <v>60</v>
      </c>
      <c r="H34" s="245" t="s">
        <v>50</v>
      </c>
      <c r="I34" s="152" t="s">
        <v>237</v>
      </c>
      <c r="J34" s="245" t="s">
        <v>238</v>
      </c>
      <c r="K34" s="245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42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42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42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44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42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44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42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44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42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44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42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44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42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42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42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42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42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42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42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42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42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42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42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42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42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278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42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278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42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278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42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278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42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278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42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278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42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278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42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278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42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278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42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51"/>
      <c r="B65" s="181"/>
      <c r="C65" s="251"/>
      <c r="D65" s="251"/>
      <c r="E65" s="251"/>
      <c r="F65" s="251"/>
      <c r="G65" s="135" t="s">
        <v>264</v>
      </c>
      <c r="H65" s="277" t="e">
        <f>SUM(I35:I64)</f>
        <v>#N/A</v>
      </c>
      <c r="I65" s="277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75" t="s">
        <v>93</v>
      </c>
      <c r="B67" s="275"/>
      <c r="C67" s="242" t="s">
        <v>94</v>
      </c>
      <c r="D67" s="242" t="s">
        <v>265</v>
      </c>
      <c r="E67" s="242" t="s">
        <v>95</v>
      </c>
      <c r="F67" s="242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76">
        <f>G22</f>
        <v>0.29993599999999998</v>
      </c>
      <c r="B68" s="276"/>
      <c r="C68" s="243" t="e">
        <f>H31</f>
        <v>#N/A</v>
      </c>
      <c r="D68" s="184" t="e">
        <f>IF((A68+C68+E68)&gt;0.8,0.08,0.04)</f>
        <v>#N/A</v>
      </c>
      <c r="E68" s="243" t="e">
        <f>H65</f>
        <v>#N/A</v>
      </c>
      <c r="F68" s="243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67:B67"/>
    <mergeCell ref="A68:B68"/>
    <mergeCell ref="A31:E31"/>
    <mergeCell ref="H31:I31"/>
    <mergeCell ref="A33:B33"/>
    <mergeCell ref="B56:B64"/>
    <mergeCell ref="H65:I65"/>
    <mergeCell ref="G22:I22"/>
    <mergeCell ref="A24:B24"/>
    <mergeCell ref="B25:E25"/>
    <mergeCell ref="G25:I25"/>
    <mergeCell ref="G26:I30"/>
    <mergeCell ref="A19:B19"/>
    <mergeCell ref="H19:I19"/>
    <mergeCell ref="A20:B20"/>
    <mergeCell ref="H20:I20"/>
    <mergeCell ref="A21:B21"/>
    <mergeCell ref="H21:I21"/>
    <mergeCell ref="A16:B16"/>
    <mergeCell ref="H16:I16"/>
    <mergeCell ref="A17:B17"/>
    <mergeCell ref="H17:I17"/>
    <mergeCell ref="A18:B18"/>
    <mergeCell ref="H18:I18"/>
    <mergeCell ref="A13:B13"/>
    <mergeCell ref="H13:I13"/>
    <mergeCell ref="AS13:AS15"/>
    <mergeCell ref="A14:B14"/>
    <mergeCell ref="H14:I14"/>
    <mergeCell ref="A15:B15"/>
    <mergeCell ref="H15:I15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Y7:AC7"/>
    <mergeCell ref="AD7:AG7"/>
    <mergeCell ref="AH7:AL7"/>
    <mergeCell ref="AM7:AR7"/>
    <mergeCell ref="AS7:AV7"/>
    <mergeCell ref="A7:B7"/>
    <mergeCell ref="D7:G7"/>
    <mergeCell ref="L7:O7"/>
    <mergeCell ref="P7:S7"/>
    <mergeCell ref="T7:X7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defaultColWidth="10.21875" defaultRowHeight="15.6"/>
  <cols>
    <col min="1" max="1" width="18.77734375" style="187" customWidth="1"/>
    <col min="2" max="2" width="31" style="187" customWidth="1"/>
    <col min="3" max="3" width="14.77734375" style="187" customWidth="1"/>
    <col min="4" max="4" width="41.21875" style="12" customWidth="1"/>
    <col min="5" max="5" width="10.44140625" style="12" customWidth="1"/>
    <col min="6" max="6" width="43.77734375" style="12" customWidth="1"/>
    <col min="7" max="7" width="35.77734375" style="12" customWidth="1"/>
    <col min="8" max="8" width="5.77734375" style="187" customWidth="1"/>
    <col min="9" max="9" width="18.5546875" style="187" customWidth="1"/>
    <col min="10" max="10" width="7.88671875" style="187" customWidth="1"/>
    <col min="11" max="11" width="12.5546875" style="187" customWidth="1"/>
    <col min="12" max="13" width="7.44140625" style="187" customWidth="1"/>
    <col min="14" max="1024" width="10.21875" style="12"/>
  </cols>
  <sheetData>
    <row r="2" spans="1:14" s="189" customFormat="1" ht="23.1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279">
        <v>1</v>
      </c>
      <c r="B4" s="280" t="s">
        <v>276</v>
      </c>
      <c r="C4" s="280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279"/>
      <c r="B5" s="280"/>
      <c r="C5" s="280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279"/>
      <c r="B6" s="280"/>
      <c r="C6" s="280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 ht="17.100000000000001">
      <c r="A7" s="279"/>
      <c r="B7" s="280"/>
      <c r="C7" s="280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 ht="17.100000000000001">
      <c r="A8" s="279"/>
      <c r="B8" s="280"/>
      <c r="C8" s="280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 ht="17.100000000000001">
      <c r="A9" s="279"/>
      <c r="B9" s="280"/>
      <c r="C9" s="280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279"/>
      <c r="B10" s="280"/>
      <c r="C10" s="280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279"/>
      <c r="B11" s="280"/>
      <c r="C11" s="280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 ht="17.100000000000001">
      <c r="A12" s="279"/>
      <c r="B12" s="280"/>
      <c r="C12" s="280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 ht="17.100000000000001">
      <c r="A13" s="279"/>
      <c r="B13" s="280"/>
      <c r="C13" s="280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 ht="17.100000000000001">
      <c r="A14" s="279"/>
      <c r="B14" s="280"/>
      <c r="C14" s="280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 ht="17.100000000000001">
      <c r="A15" s="279"/>
      <c r="B15" s="280"/>
      <c r="C15" s="280"/>
      <c r="D15" s="200" t="s">
        <v>0</v>
      </c>
      <c r="E15" s="193"/>
      <c r="F15" s="193"/>
      <c r="G15" s="194"/>
      <c r="H15" s="195">
        <v>0</v>
      </c>
      <c r="I15" s="201"/>
      <c r="J15" s="241"/>
      <c r="K15" s="241"/>
      <c r="L15" s="198"/>
      <c r="M15" s="198"/>
      <c r="N15" s="34"/>
    </row>
    <row r="16" spans="1:14" ht="17.100000000000001">
      <c r="A16" s="279"/>
      <c r="B16" s="280"/>
      <c r="C16" s="280"/>
      <c r="D16" s="202" t="s">
        <v>55</v>
      </c>
      <c r="E16" s="193"/>
      <c r="F16" s="193"/>
      <c r="G16" s="194"/>
      <c r="H16" s="195">
        <v>0</v>
      </c>
      <c r="I16" s="201"/>
      <c r="J16" s="241"/>
      <c r="K16" s="241"/>
      <c r="L16" s="198"/>
      <c r="M16" s="198"/>
      <c r="N16" s="34"/>
    </row>
    <row r="17" spans="1:14">
      <c r="A17" s="279"/>
      <c r="B17" s="280"/>
      <c r="C17" s="280"/>
      <c r="D17" s="203" t="s">
        <v>288</v>
      </c>
      <c r="E17" s="247" t="s">
        <v>289</v>
      </c>
      <c r="F17" s="193"/>
      <c r="G17" s="193"/>
      <c r="H17" s="195">
        <v>1</v>
      </c>
      <c r="I17" s="194"/>
      <c r="J17" s="241"/>
      <c r="K17" s="194"/>
      <c r="L17" s="198"/>
      <c r="M17" s="198"/>
      <c r="N17" s="34"/>
    </row>
    <row r="18" spans="1:14">
      <c r="A18" s="279"/>
      <c r="B18" s="280"/>
      <c r="C18" s="280"/>
      <c r="D18" s="203" t="s">
        <v>290</v>
      </c>
      <c r="E18" s="193"/>
      <c r="F18" s="193"/>
      <c r="G18" s="193"/>
      <c r="H18" s="195">
        <v>1</v>
      </c>
      <c r="I18" s="194"/>
      <c r="J18" s="241"/>
      <c r="K18" s="194"/>
      <c r="L18" s="198"/>
      <c r="M18" s="198"/>
      <c r="N18" s="34"/>
    </row>
    <row r="19" spans="1:14">
      <c r="A19" s="279"/>
      <c r="B19" s="280"/>
      <c r="C19" s="280"/>
      <c r="D19" s="203" t="s">
        <v>127</v>
      </c>
      <c r="E19" s="193"/>
      <c r="F19" s="193"/>
      <c r="G19" s="193"/>
      <c r="H19" s="195">
        <v>1</v>
      </c>
      <c r="I19" s="194"/>
      <c r="J19" s="241"/>
      <c r="K19" s="194"/>
      <c r="L19" s="198"/>
      <c r="M19" s="198"/>
      <c r="N19" s="34"/>
    </row>
    <row r="20" spans="1:14">
      <c r="A20" s="279"/>
      <c r="B20" s="280"/>
      <c r="C20" s="280"/>
      <c r="D20" s="204" t="s">
        <v>134</v>
      </c>
      <c r="E20" s="193"/>
      <c r="F20" s="193"/>
      <c r="G20" s="193"/>
      <c r="H20" s="195">
        <v>0</v>
      </c>
      <c r="I20" s="194"/>
      <c r="J20" s="241"/>
      <c r="K20" s="194"/>
      <c r="L20" s="198"/>
      <c r="M20" s="198"/>
      <c r="N20" s="34"/>
    </row>
    <row r="21" spans="1:14">
      <c r="A21" s="279"/>
      <c r="B21" s="280"/>
      <c r="C21" s="280"/>
      <c r="D21" s="204" t="s">
        <v>154</v>
      </c>
      <c r="E21" s="193"/>
      <c r="F21" s="193"/>
      <c r="G21" s="194"/>
      <c r="H21" s="195">
        <v>0</v>
      </c>
      <c r="I21" s="194"/>
      <c r="J21" s="241"/>
      <c r="K21" s="194"/>
      <c r="L21" s="198"/>
      <c r="M21" s="198"/>
      <c r="N21" s="34"/>
    </row>
    <row r="22" spans="1:14">
      <c r="A22" s="279"/>
      <c r="B22" s="280"/>
      <c r="C22" s="280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41"/>
      <c r="K22" s="194"/>
      <c r="L22" s="198"/>
      <c r="M22" s="198"/>
      <c r="N22" s="34"/>
    </row>
    <row r="23" spans="1:14">
      <c r="A23" s="279"/>
      <c r="B23" s="280"/>
      <c r="C23" s="280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41"/>
      <c r="K23" s="194"/>
      <c r="L23" s="198"/>
      <c r="M23" s="198"/>
      <c r="N23" s="34"/>
    </row>
    <row r="24" spans="1:14">
      <c r="A24" s="279"/>
      <c r="B24" s="280"/>
      <c r="C24" s="280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41"/>
      <c r="K24" s="194"/>
      <c r="L24" s="198"/>
      <c r="M24" s="198"/>
      <c r="N24" s="34"/>
    </row>
    <row r="25" spans="1:14">
      <c r="A25" s="279"/>
      <c r="B25" s="280"/>
      <c r="C25" s="280"/>
      <c r="D25" s="205" t="s">
        <v>241</v>
      </c>
      <c r="E25" s="193"/>
      <c r="F25" s="193"/>
      <c r="G25" s="193"/>
      <c r="H25" s="195">
        <v>0</v>
      </c>
      <c r="I25" s="194"/>
      <c r="J25" s="241"/>
      <c r="K25" s="194"/>
      <c r="L25" s="198"/>
      <c r="M25" s="198"/>
      <c r="N25" s="34"/>
    </row>
    <row r="26" spans="1:14">
      <c r="A26" s="279"/>
      <c r="B26" s="280"/>
      <c r="C26" s="280"/>
      <c r="D26" s="171" t="s">
        <v>242</v>
      </c>
      <c r="E26" s="193"/>
      <c r="F26" s="193"/>
      <c r="G26" s="194"/>
      <c r="H26" s="195">
        <v>1</v>
      </c>
      <c r="I26" s="194"/>
      <c r="J26" s="241"/>
      <c r="K26" s="194"/>
      <c r="L26" s="198"/>
      <c r="M26" s="198"/>
      <c r="N26" s="34"/>
    </row>
    <row r="27" spans="1:14">
      <c r="A27" s="279"/>
      <c r="B27" s="280"/>
      <c r="C27" s="280"/>
      <c r="D27" s="171" t="s">
        <v>243</v>
      </c>
      <c r="E27" s="193"/>
      <c r="F27" s="193"/>
      <c r="G27" s="194"/>
      <c r="H27" s="195">
        <v>1</v>
      </c>
      <c r="I27" s="194"/>
      <c r="J27" s="241"/>
      <c r="K27" s="194"/>
      <c r="L27" s="198"/>
      <c r="M27" s="198"/>
      <c r="N27" s="34"/>
    </row>
    <row r="28" spans="1:14">
      <c r="A28" s="279"/>
      <c r="B28" s="280"/>
      <c r="C28" s="280"/>
      <c r="D28" s="173" t="s">
        <v>244</v>
      </c>
      <c r="E28" s="193"/>
      <c r="F28" s="193"/>
      <c r="G28" s="194"/>
      <c r="H28" s="195">
        <v>1</v>
      </c>
      <c r="I28" s="194"/>
      <c r="J28" s="241"/>
      <c r="K28" s="194"/>
      <c r="L28" s="198">
        <v>10</v>
      </c>
      <c r="M28" s="198">
        <v>10</v>
      </c>
      <c r="N28" s="34"/>
    </row>
    <row r="29" spans="1:14">
      <c r="A29" s="279"/>
      <c r="B29" s="280"/>
      <c r="C29" s="280"/>
      <c r="D29" s="173" t="s">
        <v>245</v>
      </c>
      <c r="E29" s="193"/>
      <c r="F29" s="193"/>
      <c r="G29" s="194"/>
      <c r="H29" s="195">
        <v>0</v>
      </c>
      <c r="I29" s="194"/>
      <c r="J29" s="241"/>
      <c r="K29" s="194"/>
      <c r="L29" s="198"/>
      <c r="M29" s="198"/>
      <c r="N29" s="34"/>
    </row>
    <row r="30" spans="1:14">
      <c r="A30" s="279"/>
      <c r="B30" s="280"/>
      <c r="C30" s="280"/>
      <c r="D30" s="174" t="s">
        <v>246</v>
      </c>
      <c r="E30" s="193"/>
      <c r="F30" s="193"/>
      <c r="G30" s="194"/>
      <c r="H30" s="195">
        <v>1</v>
      </c>
      <c r="I30" s="194"/>
      <c r="J30" s="241"/>
      <c r="K30" s="194"/>
      <c r="L30" s="198"/>
      <c r="M30" s="198"/>
      <c r="N30" s="34"/>
    </row>
    <row r="31" spans="1:14">
      <c r="A31" s="279"/>
      <c r="B31" s="280"/>
      <c r="C31" s="280"/>
      <c r="D31" s="175" t="s">
        <v>247</v>
      </c>
      <c r="E31" s="193"/>
      <c r="F31" s="193"/>
      <c r="G31" s="194"/>
      <c r="H31" s="195">
        <v>0</v>
      </c>
      <c r="I31" s="194"/>
      <c r="J31" s="241"/>
      <c r="K31" s="194"/>
      <c r="L31" s="198"/>
      <c r="M31" s="198"/>
      <c r="N31" s="34"/>
    </row>
    <row r="32" spans="1:14">
      <c r="A32" s="279"/>
      <c r="B32" s="280"/>
      <c r="C32" s="280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279"/>
      <c r="B33" s="280"/>
      <c r="C33" s="280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279"/>
      <c r="B34" s="280"/>
      <c r="C34" s="280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279"/>
      <c r="B35" s="280"/>
      <c r="C35" s="280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279"/>
      <c r="B36" s="280"/>
      <c r="C36" s="280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279"/>
      <c r="B37" s="280"/>
      <c r="C37" s="280"/>
      <c r="D37" s="207" t="s">
        <v>250</v>
      </c>
      <c r="E37" s="34"/>
      <c r="F37" s="34"/>
      <c r="G37" s="194"/>
      <c r="H37" s="197">
        <v>0</v>
      </c>
      <c r="I37" s="194"/>
      <c r="J37" s="241"/>
      <c r="K37" s="194"/>
      <c r="L37" s="198"/>
      <c r="M37" s="198"/>
      <c r="N37" s="34"/>
    </row>
    <row r="38" spans="1:14">
      <c r="A38" s="279"/>
      <c r="B38" s="280"/>
      <c r="C38" s="280"/>
      <c r="D38" s="207" t="s">
        <v>251</v>
      </c>
      <c r="E38" s="34"/>
      <c r="F38" s="34"/>
      <c r="G38" s="194"/>
      <c r="H38" s="197">
        <v>0</v>
      </c>
      <c r="I38" s="194"/>
      <c r="J38" s="241"/>
      <c r="K38" s="194"/>
      <c r="L38" s="198"/>
      <c r="M38" s="198"/>
      <c r="N38" s="34"/>
    </row>
    <row r="39" spans="1:14">
      <c r="A39" s="279"/>
      <c r="B39" s="280"/>
      <c r="C39" s="280"/>
      <c r="D39" s="193" t="s">
        <v>235</v>
      </c>
      <c r="E39" s="193"/>
      <c r="F39" s="193"/>
      <c r="G39" s="194"/>
      <c r="H39" s="195">
        <v>0</v>
      </c>
      <c r="I39" s="194"/>
      <c r="J39" s="241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495-747D-4D7B-9CCA-25313B0AE9B5}">
  <dimension ref="A1:E39"/>
  <sheetViews>
    <sheetView tabSelected="1" zoomScale="70" zoomScaleNormal="70" workbookViewId="0">
      <selection activeCell="C22" sqref="C22"/>
    </sheetView>
  </sheetViews>
  <sheetFormatPr defaultColWidth="10.21875" defaultRowHeight="15.6"/>
  <cols>
    <col min="1" max="1" width="36" customWidth="1"/>
    <col min="2" max="2" width="33.21875" customWidth="1"/>
    <col min="3" max="3" width="42.6640625" customWidth="1"/>
    <col min="4" max="4" width="38" customWidth="1"/>
  </cols>
  <sheetData>
    <row r="1" spans="1:5" s="225" customFormat="1">
      <c r="A1" s="288" t="s">
        <v>25</v>
      </c>
      <c r="B1" s="289"/>
      <c r="C1" s="223" t="s">
        <v>194</v>
      </c>
      <c r="D1" s="223" t="s">
        <v>194</v>
      </c>
      <c r="E1" s="224"/>
    </row>
    <row r="2" spans="1:5" s="222" customFormat="1" ht="19.5">
      <c r="A2" s="290" t="s">
        <v>295</v>
      </c>
      <c r="B2" s="291"/>
      <c r="C2" s="253" t="s">
        <v>296</v>
      </c>
      <c r="D2" s="253" t="s">
        <v>297</v>
      </c>
      <c r="E2" s="221"/>
    </row>
    <row r="3" spans="1:5" s="227" customFormat="1">
      <c r="A3" s="281" t="s">
        <v>298</v>
      </c>
      <c r="B3" s="281"/>
      <c r="C3" s="226" t="s">
        <v>299</v>
      </c>
      <c r="D3" s="226" t="s">
        <v>299</v>
      </c>
    </row>
    <row r="4" spans="1:5" s="227" customFormat="1">
      <c r="A4" s="281" t="s">
        <v>300</v>
      </c>
      <c r="B4" s="281"/>
      <c r="C4" s="226" t="s">
        <v>301</v>
      </c>
      <c r="D4" s="226" t="s">
        <v>301</v>
      </c>
    </row>
    <row r="5" spans="1:5" s="286" customFormat="1" ht="32.450000000000003">
      <c r="A5" s="284" t="s">
        <v>302</v>
      </c>
      <c r="B5" s="285"/>
      <c r="C5" s="285"/>
      <c r="D5" s="285"/>
      <c r="E5" s="285"/>
    </row>
    <row r="6" spans="1:5" s="208" customFormat="1" ht="16.5">
      <c r="A6" s="282" t="s">
        <v>303</v>
      </c>
      <c r="B6" s="282"/>
      <c r="C6" s="232">
        <f>C21</f>
        <v>2.2030000000000001E-3</v>
      </c>
      <c r="D6" s="212" t="str">
        <f>D21</f>
        <v>null</v>
      </c>
    </row>
    <row r="7" spans="1:5" s="209" customFormat="1" ht="15.6" customHeight="1">
      <c r="A7" s="294" t="s">
        <v>304</v>
      </c>
      <c r="B7" s="213" t="s">
        <v>305</v>
      </c>
      <c r="C7" s="214" t="s">
        <v>306</v>
      </c>
      <c r="D7" s="214" t="s">
        <v>306</v>
      </c>
    </row>
    <row r="8" spans="1:5" s="209" customFormat="1" ht="15.6" customHeight="1">
      <c r="A8" s="295"/>
      <c r="B8" s="213" t="s">
        <v>307</v>
      </c>
      <c r="C8" s="214" t="s">
        <v>306</v>
      </c>
      <c r="D8" s="214" t="s">
        <v>306</v>
      </c>
    </row>
    <row r="9" spans="1:5" s="209" customFormat="1" ht="17.100000000000001" customHeight="1">
      <c r="A9" s="295"/>
      <c r="B9" s="215" t="s">
        <v>308</v>
      </c>
      <c r="C9" s="214" t="s">
        <v>306</v>
      </c>
      <c r="D9" s="214" t="s">
        <v>306</v>
      </c>
    </row>
    <row r="10" spans="1:5" s="209" customFormat="1" ht="15.6" customHeight="1">
      <c r="A10" s="295"/>
      <c r="B10" s="213" t="s">
        <v>309</v>
      </c>
      <c r="C10" s="214" t="s">
        <v>310</v>
      </c>
      <c r="D10" s="230" t="s">
        <v>297</v>
      </c>
    </row>
    <row r="11" spans="1:5" s="209" customFormat="1" ht="17.100000000000001" customHeight="1">
      <c r="A11" s="295"/>
      <c r="B11" s="215" t="s">
        <v>311</v>
      </c>
      <c r="C11" s="216" t="s">
        <v>312</v>
      </c>
      <c r="D11" s="216" t="s">
        <v>312</v>
      </c>
    </row>
    <row r="12" spans="1:5" s="209" customFormat="1" ht="17.100000000000001" customHeight="1">
      <c r="A12" s="295"/>
      <c r="B12" s="215" t="s">
        <v>313</v>
      </c>
      <c r="C12" s="229">
        <v>7.5</v>
      </c>
      <c r="D12" s="229">
        <v>7.5</v>
      </c>
    </row>
    <row r="13" spans="1:5" s="209" customFormat="1" ht="17.100000000000001" customHeight="1">
      <c r="A13" s="295"/>
      <c r="B13" s="215" t="s">
        <v>314</v>
      </c>
      <c r="C13" s="229">
        <v>1</v>
      </c>
      <c r="D13" s="229">
        <v>1</v>
      </c>
    </row>
    <row r="14" spans="1:5" s="209" customFormat="1" ht="17.100000000000001" customHeight="1">
      <c r="A14" s="295"/>
      <c r="B14" s="215" t="s">
        <v>315</v>
      </c>
      <c r="C14" s="229">
        <v>3</v>
      </c>
      <c r="D14" s="229">
        <v>3</v>
      </c>
    </row>
    <row r="15" spans="1:5" s="209" customFormat="1" ht="15.95" customHeight="1">
      <c r="A15" s="295"/>
      <c r="B15" s="215" t="s">
        <v>316</v>
      </c>
      <c r="C15" s="218" t="s">
        <v>317</v>
      </c>
      <c r="D15" s="218" t="s">
        <v>317</v>
      </c>
    </row>
    <row r="16" spans="1:5" s="209" customFormat="1" ht="15.95" customHeight="1">
      <c r="A16" s="296"/>
      <c r="B16" s="215" t="s">
        <v>318</v>
      </c>
      <c r="C16" s="235" t="s">
        <v>319</v>
      </c>
      <c r="D16" s="235" t="s">
        <v>319</v>
      </c>
    </row>
    <row r="17" spans="1:5" s="209" customFormat="1" ht="15.95" customHeight="1">
      <c r="A17" s="215" t="s">
        <v>320</v>
      </c>
      <c r="B17" s="215" t="s">
        <v>321</v>
      </c>
      <c r="C17" s="235">
        <v>1</v>
      </c>
      <c r="D17" s="235">
        <v>1</v>
      </c>
    </row>
    <row r="18" spans="1:5" s="209" customFormat="1" ht="15.95" customHeight="1">
      <c r="A18" s="294" t="s">
        <v>322</v>
      </c>
      <c r="B18" s="215" t="s">
        <v>321</v>
      </c>
      <c r="C18" s="235">
        <v>1</v>
      </c>
      <c r="D18" s="235">
        <v>1</v>
      </c>
    </row>
    <row r="19" spans="1:5" s="209" customFormat="1" ht="15.95" customHeight="1">
      <c r="A19" s="295"/>
      <c r="B19" s="215" t="s">
        <v>323</v>
      </c>
      <c r="C19" s="235">
        <v>2</v>
      </c>
      <c r="D19" s="235">
        <v>2</v>
      </c>
    </row>
    <row r="20" spans="1:5" s="209" customFormat="1" ht="15.95" customHeight="1">
      <c r="A20" s="296"/>
      <c r="B20" s="215" t="s">
        <v>324</v>
      </c>
      <c r="C20" s="235">
        <v>3</v>
      </c>
      <c r="D20" s="235">
        <v>3</v>
      </c>
    </row>
    <row r="21" spans="1:5" s="210" customFormat="1" ht="18.95" customHeight="1">
      <c r="A21" s="217"/>
      <c r="B21" s="219" t="s">
        <v>325</v>
      </c>
      <c r="C21" s="234">
        <v>2.2030000000000001E-3</v>
      </c>
      <c r="D21" s="220" t="s">
        <v>326</v>
      </c>
    </row>
    <row r="22" spans="1:5" s="211" customFormat="1" ht="15.95">
      <c r="A22" s="283" t="s">
        <v>327</v>
      </c>
      <c r="B22" s="282"/>
      <c r="C22" s="232">
        <f>SUM(C23,C24)</f>
        <v>3.1281099999999999E-2</v>
      </c>
      <c r="D22" s="232" t="str">
        <f>D23</f>
        <v>-</v>
      </c>
    </row>
    <row r="23" spans="1:5" ht="15" customHeight="1">
      <c r="A23" s="236" t="s">
        <v>328</v>
      </c>
      <c r="B23" s="219" t="s">
        <v>325</v>
      </c>
      <c r="C23" s="234">
        <v>3.8109999999999999E-4</v>
      </c>
      <c r="D23" s="234" t="s">
        <v>306</v>
      </c>
    </row>
    <row r="24" spans="1:5" ht="15" customHeight="1" thickBot="1">
      <c r="A24" s="237" t="s">
        <v>329</v>
      </c>
      <c r="B24" s="219" t="s">
        <v>325</v>
      </c>
      <c r="C24" s="234">
        <v>3.09E-2</v>
      </c>
      <c r="D24" s="234" t="s">
        <v>306</v>
      </c>
    </row>
    <row r="25" spans="1:5" s="211" customFormat="1" ht="16.5">
      <c r="A25" s="282" t="s">
        <v>330</v>
      </c>
      <c r="B25" s="282"/>
      <c r="C25" s="232">
        <f>SUM(C26,C27,C28)</f>
        <v>5.2917889999999999E-3</v>
      </c>
      <c r="D25" s="232" t="str">
        <f>D26</f>
        <v>-</v>
      </c>
    </row>
    <row r="26" spans="1:5" ht="15.75">
      <c r="A26" s="238" t="s">
        <v>331</v>
      </c>
      <c r="B26" s="219" t="s">
        <v>325</v>
      </c>
      <c r="C26" s="228">
        <v>2.6470589999999998E-3</v>
      </c>
      <c r="D26" s="220" t="s">
        <v>332</v>
      </c>
    </row>
    <row r="27" spans="1:5">
      <c r="A27" s="231" t="s">
        <v>333</v>
      </c>
      <c r="B27" s="219" t="s">
        <v>325</v>
      </c>
      <c r="C27" s="228">
        <v>1.322365E-3</v>
      </c>
      <c r="D27" s="220" t="s">
        <v>332</v>
      </c>
    </row>
    <row r="28" spans="1:5">
      <c r="A28" s="238" t="s">
        <v>334</v>
      </c>
      <c r="B28" s="219" t="s">
        <v>325</v>
      </c>
      <c r="C28" s="228">
        <v>1.322365E-3</v>
      </c>
      <c r="D28" s="220" t="s">
        <v>332</v>
      </c>
    </row>
    <row r="29" spans="1:5" s="284" customFormat="1" ht="32.450000000000003">
      <c r="B29" s="285"/>
      <c r="C29" s="285"/>
      <c r="D29" s="285"/>
      <c r="E29" s="285"/>
    </row>
    <row r="30" spans="1:5">
      <c r="A30" s="287" t="s">
        <v>335</v>
      </c>
      <c r="B30" s="287"/>
      <c r="C30" s="233">
        <f>C6</f>
        <v>2.2030000000000001E-3</v>
      </c>
      <c r="D30" s="233" t="str">
        <f>D6</f>
        <v>null</v>
      </c>
    </row>
    <row r="31" spans="1:5" ht="15.95">
      <c r="A31" s="287" t="s">
        <v>327</v>
      </c>
      <c r="B31" s="287"/>
      <c r="C31" s="233">
        <f>C22</f>
        <v>3.1281099999999999E-2</v>
      </c>
      <c r="D31" s="214" t="s">
        <v>306</v>
      </c>
    </row>
    <row r="32" spans="1:5" ht="15.95">
      <c r="A32" s="287" t="s">
        <v>330</v>
      </c>
      <c r="B32" s="287"/>
      <c r="C32" s="233">
        <f>C25</f>
        <v>5.2917889999999999E-3</v>
      </c>
      <c r="D32" s="214" t="s">
        <v>306</v>
      </c>
    </row>
    <row r="33" spans="1:4" ht="15.95">
      <c r="A33" s="292" t="s">
        <v>336</v>
      </c>
      <c r="B33" s="293"/>
      <c r="C33" s="233">
        <v>2.0000000000000001E-4</v>
      </c>
      <c r="D33" s="214" t="s">
        <v>306</v>
      </c>
    </row>
    <row r="34" spans="1:4" ht="15.95">
      <c r="A34" s="287" t="s">
        <v>337</v>
      </c>
      <c r="B34" s="287"/>
      <c r="C34" s="233">
        <v>3.6572890000000002E-3</v>
      </c>
      <c r="D34" s="214" t="s">
        <v>306</v>
      </c>
    </row>
    <row r="35" spans="1:4">
      <c r="A35" s="287" t="s">
        <v>338</v>
      </c>
      <c r="B35" s="287"/>
      <c r="C35" s="233">
        <f>IFERROR(C30+C31+C32++C33+C34, "-")</f>
        <v>4.2633178000000001E-2</v>
      </c>
      <c r="D35" s="214" t="s">
        <v>306</v>
      </c>
    </row>
    <row r="36" spans="1:4" ht="15"/>
    <row r="37" spans="1:4" ht="15"/>
    <row r="38" spans="1:4" ht="15"/>
    <row r="39" spans="1:4" ht="15"/>
  </sheetData>
  <mergeCells count="17">
    <mergeCell ref="A29:XFD29"/>
    <mergeCell ref="A33:B33"/>
    <mergeCell ref="A32:B32"/>
    <mergeCell ref="A34:B34"/>
    <mergeCell ref="A35:B35"/>
    <mergeCell ref="A30:B30"/>
    <mergeCell ref="A31:B31"/>
    <mergeCell ref="A6:B6"/>
    <mergeCell ref="A22:B22"/>
    <mergeCell ref="A25:B25"/>
    <mergeCell ref="A1:B1"/>
    <mergeCell ref="A2:B2"/>
    <mergeCell ref="A3:B3"/>
    <mergeCell ref="A4:B4"/>
    <mergeCell ref="A5:XFD5"/>
    <mergeCell ref="A18:A20"/>
    <mergeCell ref="A7:A1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3A77C-81E4-4DE7-8695-66F00B06D9E3}"/>
</file>

<file path=customXml/itemProps2.xml><?xml version="1.0" encoding="utf-8"?>
<ds:datastoreItem xmlns:ds="http://schemas.openxmlformats.org/officeDocument/2006/customXml" ds:itemID="{A525C504-3431-4193-9ACB-5DD75377EED5}"/>
</file>

<file path=customXml/itemProps3.xml><?xml version="1.0" encoding="utf-8"?>
<ds:datastoreItem xmlns:ds="http://schemas.openxmlformats.org/officeDocument/2006/customXml" ds:itemID="{7471F298-7A45-43D1-BCBF-32BC5CC3FD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/>
  <cp:revision>7</cp:revision>
  <dcterms:created xsi:type="dcterms:W3CDTF">2018-10-01T07:04:03Z</dcterms:created>
  <dcterms:modified xsi:type="dcterms:W3CDTF">2020-03-27T06:21:07Z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