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9c\AC\Temp\"/>
    </mc:Choice>
  </mc:AlternateContent>
  <xr:revisionPtr revIDLastSave="0" documentId="8_{F3CE8A5D-712D-42BF-8528-2C2E357BCB7C}" xr6:coauthVersionLast="45" xr6:coauthVersionMax="45" xr10:uidLastSave="{00000000-0000-0000-0000-000000000000}"/>
  <bookViews>
    <workbookView xWindow="0" yWindow="0" windowWidth="16380" windowHeight="5970" tabRatio="500" firstSheet="4" activeTab="6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Plastic" sheetId="10" r:id="rId5"/>
    <sheet name="DT_Plastic" sheetId="13" r:id="rId6"/>
    <sheet name="AIO_Plastic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__123Graph_ABAL" localSheetId="6">#REF!</definedName>
    <definedName name="__123Graph_ABAL" localSheetId="1">#REF!</definedName>
    <definedName name="__123Graph_ABAL" localSheetId="5">#REF!</definedName>
    <definedName name="__123Graph_ABAL" localSheetId="4">#REF!</definedName>
    <definedName name="__123Graph_ABAL">#REF!</definedName>
    <definedName name="__123Graph_LBL_ABAL" localSheetId="6">#REF!</definedName>
    <definedName name="__123Graph_LBL_ABAL" localSheetId="1">#REF!</definedName>
    <definedName name="__123Graph_LBL_ABAL" localSheetId="5">#REF!</definedName>
    <definedName name="__123Graph_LBL_ABAL" localSheetId="4">#REF!</definedName>
    <definedName name="__123Graph_LBL_ABAL">#REF!</definedName>
    <definedName name="__123Graph_XBAL" localSheetId="6">#REF!</definedName>
    <definedName name="__123Graph_XBAL" localSheetId="1">#REF!</definedName>
    <definedName name="__123Graph_XBAL" localSheetId="5">#REF!</definedName>
    <definedName name="__123Graph_XBAL" localSheetId="4">#REF!</definedName>
    <definedName name="__123Graph_XBAL">#REF!</definedName>
    <definedName name="_Fill" localSheetId="6">#REF!</definedName>
    <definedName name="_Fill" localSheetId="1">#REF!</definedName>
    <definedName name="_Fill" localSheetId="5">#REF!</definedName>
    <definedName name="_Fill" localSheetId="4">#REF!</definedName>
    <definedName name="_Fill">#REF!</definedName>
    <definedName name="_Key1" localSheetId="6">#REF!</definedName>
    <definedName name="_Key1" localSheetId="1">#REF!</definedName>
    <definedName name="_Key1" localSheetId="5">#REF!</definedName>
    <definedName name="_Key1" localSheetId="4">#REF!</definedName>
    <definedName name="_Key1">#REF!</definedName>
    <definedName name="_Key2" localSheetId="6">#REF!</definedName>
    <definedName name="_Key2" localSheetId="1">#REF!</definedName>
    <definedName name="_Key2" localSheetId="5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6">#REF!</definedName>
    <definedName name="_Sort" localSheetId="1">#REF!</definedName>
    <definedName name="_Sort" localSheetId="5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6">#REF!</definedName>
    <definedName name="Aluminum" localSheetId="5">#REF!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6">#REF!</definedName>
    <definedName name="Anodizing" localSheetId="5">#REF!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6">#REF!</definedName>
    <definedName name="Cable" localSheetId="5">#REF!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6">OFFSET(#REF!,1,0,COUNT(#REF!),1)</definedName>
    <definedName name="Cht_Y_Values" localSheetId="1">OFFSET(#REF!,1,0,COUNT(#REF!),1)</definedName>
    <definedName name="Cht_Y_Values" localSheetId="5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6">OFFSET(#REF!,1,0,COUNT(#REF!),1)</definedName>
    <definedName name="Cht_Y1_Values" localSheetId="1">OFFSET(#REF!,1,0,COUNT(#REF!),1)</definedName>
    <definedName name="Cht_Y1_Values" localSheetId="5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6">#REF! AIO_Plastic!dcfd</definedName>
    <definedName name="dcfd" localSheetId="1">#REF! dcfd</definedName>
    <definedName name="dcfd" localSheetId="5">#REF! DT_Plastic!dcfd</definedName>
    <definedName name="dcfd" localSheetId="4">#REF! NB_Plastic!dcfd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6">#REF! AIO_Plastic!duty</definedName>
    <definedName name="duty" localSheetId="1">#REF! duty</definedName>
    <definedName name="duty" localSheetId="5">#REF! DT_Plastic!duty</definedName>
    <definedName name="duty" localSheetId="4">#REF! NB_Plastic!duty</definedName>
    <definedName name="duty">#REF! 'Clean Sheet FPC'!duty</definedName>
    <definedName name="e">[27]ISRDATA!$M$1</definedName>
    <definedName name="ee">'[12]Mat Summary'!$B$172:$B$176</definedName>
    <definedName name="ElectroMechanical" localSheetId="6">#REF!</definedName>
    <definedName name="ElectroMechanical" localSheetId="5">#REF!</definedName>
    <definedName name="ElectroMechanical" localSheetId="4">#REF!</definedName>
    <definedName name="ElectroMechanical">#REF!</definedName>
    <definedName name="EMC" localSheetId="6">#REF!</definedName>
    <definedName name="EMC" localSheetId="5">#REF!</definedName>
    <definedName name="EMC" localSheetId="4">#REF!</definedName>
    <definedName name="EMC">#REF!</definedName>
    <definedName name="ENG._COST10">'[10]20353-10'!$B$266</definedName>
    <definedName name="ER" localSheetId="6">#REF!</definedName>
    <definedName name="ER" localSheetId="1">#REF!</definedName>
    <definedName name="ER" localSheetId="5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6">#REF!</definedName>
    <definedName name="ETYJ" localSheetId="1">#REF!</definedName>
    <definedName name="ETYJ" localSheetId="5">#REF!</definedName>
    <definedName name="ETYJ" localSheetId="4">#REF!</definedName>
    <definedName name="ETYJ">#REF!</definedName>
    <definedName name="EYJ" localSheetId="6">#REF!</definedName>
    <definedName name="EYJ" localSheetId="1">#REF!</definedName>
    <definedName name="EYJ" localSheetId="5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6">#REF!</definedName>
    <definedName name="FR_PC" localSheetId="5">#REF!</definedName>
    <definedName name="FR_PC" localSheetId="4">#REF!</definedName>
    <definedName name="FR_PC">#REF!</definedName>
    <definedName name="FR_PC_Diffusion_擴散" localSheetId="6">#REF!</definedName>
    <definedName name="FR_PC_Diffusion_擴散" localSheetId="5">#REF!</definedName>
    <definedName name="FR_PC_Diffusion_擴散" localSheetId="4">#REF!</definedName>
    <definedName name="FR_PC_Diffusion_擴散">#REF!</definedName>
    <definedName name="FR_PC_Translucent" localSheetId="6">#REF!</definedName>
    <definedName name="FR_PC_Translucent" localSheetId="5">#REF!</definedName>
    <definedName name="FR_PC_Translucent" localSheetId="4">#REF!</definedName>
    <definedName name="FR_PC_Translucent">#REF!</definedName>
    <definedName name="frdy" localSheetId="6">#REF! AIO_Plastic!frdy</definedName>
    <definedName name="frdy" localSheetId="1">#REF! frdy</definedName>
    <definedName name="frdy" localSheetId="5">#REF! DT_Plastic!frdy</definedName>
    <definedName name="frdy" localSheetId="4">#REF! NB_Plastic!frdy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6">#REF! AIO_Plastic!frt</definedName>
    <definedName name="frt" localSheetId="1">#REF! frt</definedName>
    <definedName name="frt" localSheetId="5">#REF! DT_Plastic!frt</definedName>
    <definedName name="frt" localSheetId="4">#REF! NB_Plastic!frt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6">#REF!</definedName>
    <definedName name="Ｈinge" localSheetId="5">#REF!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6">#REF!</definedName>
    <definedName name="Housing" localSheetId="5">#REF!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6">#REF!</definedName>
    <definedName name="HWJH5W3" localSheetId="1">#REF!</definedName>
    <definedName name="HWJH5W3" localSheetId="5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6">#REF!</definedName>
    <definedName name="Medical" localSheetId="5">#REF!</definedName>
    <definedName name="Medical" localSheetId="4">#REF!</definedName>
    <definedName name="Medical">#REF!</definedName>
    <definedName name="MEMORY">'[12]Mat Summary'!$B$59:$B$112</definedName>
    <definedName name="MEothers" localSheetId="6">#REF!</definedName>
    <definedName name="MEothers" localSheetId="5">#REF!</definedName>
    <definedName name="MEothers" localSheetId="4">#REF!</definedName>
    <definedName name="MEothers">#REF!</definedName>
    <definedName name="Metal" localSheetId="6">#REF!</definedName>
    <definedName name="Metal" localSheetId="5">#REF!</definedName>
    <definedName name="Metal" localSheetId="4">#REF!</definedName>
    <definedName name="Metal">#REF!</definedName>
    <definedName name="Metal密度" localSheetId="6">#REF!</definedName>
    <definedName name="Metal密度" localSheetId="5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6">#REF!</definedName>
    <definedName name="Module" localSheetId="5">#REF!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6">#REF!</definedName>
    <definedName name="Non_FR_PC" localSheetId="5">#REF!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6">#REF!</definedName>
    <definedName name="PA_50percent_GF" localSheetId="5">#REF!</definedName>
    <definedName name="PA_50percent_GF" localSheetId="4">#REF!</definedName>
    <definedName name="PA_50percent_GF">#REF!</definedName>
    <definedName name="PA1010_55percent_GF" localSheetId="6">#REF!</definedName>
    <definedName name="PA1010_55percent_GF" localSheetId="5">#REF!</definedName>
    <definedName name="PA1010_55percent_GF" localSheetId="4">#REF!</definedName>
    <definedName name="PA1010_55percent_GF">#REF!</definedName>
    <definedName name="Packing" localSheetId="6">#REF!</definedName>
    <definedName name="Packing" localSheetId="5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6">#REF!</definedName>
    <definedName name="PC" localSheetId="5">#REF!</definedName>
    <definedName name="PC" localSheetId="4">#REF!</definedName>
    <definedName name="PC">#REF!</definedName>
    <definedName name="PC_10percent_GF" localSheetId="6">#REF!</definedName>
    <definedName name="PC_10percent_GF" localSheetId="5">#REF!</definedName>
    <definedName name="PC_10percent_GF" localSheetId="4">#REF!</definedName>
    <definedName name="PC_10percent_GF">#REF!</definedName>
    <definedName name="PC_10percent_GF_with_30percent_PCR" localSheetId="6">#REF!</definedName>
    <definedName name="PC_10percent_GF_with_30percent_PCR" localSheetId="5">#REF!</definedName>
    <definedName name="PC_10percent_GF_with_30percent_PCR" localSheetId="4">#REF!</definedName>
    <definedName name="PC_10percent_GF_with_30percent_PCR">#REF!</definedName>
    <definedName name="PC_15percent_CF" localSheetId="6">#REF!</definedName>
    <definedName name="PC_15percent_CF" localSheetId="5">#REF!</definedName>
    <definedName name="PC_15percent_CF" localSheetId="4">#REF!</definedName>
    <definedName name="PC_15percent_CF">#REF!</definedName>
    <definedName name="PC_20ercent_GF" localSheetId="6">#REF!</definedName>
    <definedName name="PC_20ercent_GF" localSheetId="5">#REF!</definedName>
    <definedName name="PC_20ercent_GF" localSheetId="4">#REF!</definedName>
    <definedName name="PC_20ercent_GF">#REF!</definedName>
    <definedName name="PC_20percent_CF" localSheetId="6">#REF!</definedName>
    <definedName name="PC_20percent_CF" localSheetId="5">#REF!</definedName>
    <definedName name="PC_20percent_CF" localSheetId="4">#REF!</definedName>
    <definedName name="PC_20percent_CF">#REF!</definedName>
    <definedName name="PC_20percent_CF_with_30percent_PCR" localSheetId="6">#REF!</definedName>
    <definedName name="PC_20percent_CF_with_30percent_PCR" localSheetId="5">#REF!</definedName>
    <definedName name="PC_20percent_CF_with_30percent_PCR" localSheetId="4">#REF!</definedName>
    <definedName name="PC_20percent_CF_with_30percent_PCR">#REF!</definedName>
    <definedName name="PC_25percent_GF" localSheetId="6">#REF!</definedName>
    <definedName name="PC_25percent_GF" localSheetId="5">#REF!</definedName>
    <definedName name="PC_25percent_GF" localSheetId="4">#REF!</definedName>
    <definedName name="PC_25percent_GF">#REF!</definedName>
    <definedName name="PC_25percent_Talc" localSheetId="6">#REF!</definedName>
    <definedName name="PC_25percent_Talc" localSheetId="5">#REF!</definedName>
    <definedName name="PC_25percent_Talc" localSheetId="4">#REF!</definedName>
    <definedName name="PC_25percent_Talc">#REF!</definedName>
    <definedName name="PC_25percent_Talc_with_30percent_PCR" localSheetId="6">#REF!</definedName>
    <definedName name="PC_25percent_Talc_with_30percent_PCR" localSheetId="5">#REF!</definedName>
    <definedName name="PC_25percent_Talc_with_30percent_PCR" localSheetId="4">#REF!</definedName>
    <definedName name="PC_25percent_Talc_with_30percent_PCR">#REF!</definedName>
    <definedName name="PC_25percent_Talc_with_35percent_PCR" localSheetId="6">#REF!</definedName>
    <definedName name="PC_25percent_Talc_with_35percent_PCR" localSheetId="5">#REF!</definedName>
    <definedName name="PC_25percent_Talc_with_35percent_PCR" localSheetId="4">#REF!</definedName>
    <definedName name="PC_25percent_Talc_with_35percent_PCR">#REF!</definedName>
    <definedName name="PC_30percent_GF" localSheetId="6">#REF!</definedName>
    <definedName name="PC_30percent_GF" localSheetId="5">#REF!</definedName>
    <definedName name="PC_30percent_GF" localSheetId="4">#REF!</definedName>
    <definedName name="PC_30percent_GF">#REF!</definedName>
    <definedName name="PC_35percent_GF_with_5percent_Talc" localSheetId="6">#REF!</definedName>
    <definedName name="PC_35percent_GF_with_5percent_Talc" localSheetId="5">#REF!</definedName>
    <definedName name="PC_35percent_GF_with_5percent_Talc" localSheetId="4">#REF!</definedName>
    <definedName name="PC_35percent_GF_with_5percent_Talc">#REF!</definedName>
    <definedName name="PC_40percent_GF" localSheetId="6">#REF!</definedName>
    <definedName name="PC_40percent_GF" localSheetId="5">#REF!</definedName>
    <definedName name="PC_40percent_GF" localSheetId="4">#REF!</definedName>
    <definedName name="PC_40percent_GF">#REF!</definedName>
    <definedName name="PC_40percent_GF_with_30percent_PCR" localSheetId="6">#REF!</definedName>
    <definedName name="PC_40percent_GF_with_30percent_PCR" localSheetId="5">#REF!</definedName>
    <definedName name="PC_40percent_GF_with_30percent_PCR" localSheetId="4">#REF!</definedName>
    <definedName name="PC_40percent_GF_with_30percent_PCR">#REF!</definedName>
    <definedName name="PC_45percent_GF" localSheetId="6">#REF!</definedName>
    <definedName name="PC_45percent_GF" localSheetId="5">#REF!</definedName>
    <definedName name="PC_45percent_GF" localSheetId="4">#REF!</definedName>
    <definedName name="PC_45percent_GF">#REF!</definedName>
    <definedName name="PC_50percent_GF" localSheetId="6">#REF!</definedName>
    <definedName name="PC_50percent_GF" localSheetId="5">#REF!</definedName>
    <definedName name="PC_50percent_GF" localSheetId="4">#REF!</definedName>
    <definedName name="PC_50percent_GF">#REF!</definedName>
    <definedName name="PC_50percent_GF_Recycle" localSheetId="6">#REF!</definedName>
    <definedName name="PC_50percent_GF_Recycle" localSheetId="5">#REF!</definedName>
    <definedName name="PC_50percent_GF_Recycle" localSheetId="4">#REF!</definedName>
    <definedName name="PC_50percent_GF_Recycle">#REF!</definedName>
    <definedName name="PC_50percent_GF_with_20percent_PCR" localSheetId="6">#REF!</definedName>
    <definedName name="PC_50percent_GF_with_20percent_PCR" localSheetId="5">#REF!</definedName>
    <definedName name="PC_50percent_GF_with_20percent_PCR" localSheetId="4">#REF!</definedName>
    <definedName name="PC_50percent_GF_with_20percent_PCR">#REF!</definedName>
    <definedName name="PC_50percent_GF_with_30percent_PCR" localSheetId="6">#REF!</definedName>
    <definedName name="PC_50percent_GF_with_30percent_PCR" localSheetId="5">#REF!</definedName>
    <definedName name="PC_50percent_GF_with_30percent_PCR" localSheetId="4">#REF!</definedName>
    <definedName name="PC_50percent_GF_with_30percent_PCR">#REF!</definedName>
    <definedName name="PC_ABS" localSheetId="6">#REF!</definedName>
    <definedName name="PC_ABS" localSheetId="5">#REF!</definedName>
    <definedName name="PC_ABS" localSheetId="4">#REF!</definedName>
    <definedName name="PC_ABS">#REF!</definedName>
    <definedName name="PC_ABS_12percent_Talc" localSheetId="6">#REF!</definedName>
    <definedName name="PC_ABS_12percent_Talc" localSheetId="5">#REF!</definedName>
    <definedName name="PC_ABS_12percent_Talc" localSheetId="4">#REF!</definedName>
    <definedName name="PC_ABS_12percent_Talc">#REF!</definedName>
    <definedName name="PC_ABS_15percent_Talc" localSheetId="6">#REF!</definedName>
    <definedName name="PC_ABS_15percent_Talc" localSheetId="5">#REF!</definedName>
    <definedName name="PC_ABS_15percent_Talc" localSheetId="4">#REF!</definedName>
    <definedName name="PC_ABS_15percent_Talc">#REF!</definedName>
    <definedName name="PC_ABS_15percent_Talc_UVS" localSheetId="6">#REF!</definedName>
    <definedName name="PC_ABS_15percent_Talc_UVS" localSheetId="5">#REF!</definedName>
    <definedName name="PC_ABS_15percent_Talc_UVS" localSheetId="4">#REF!</definedName>
    <definedName name="PC_ABS_15percent_Talc_UVS">#REF!</definedName>
    <definedName name="PC_ABS_15percent_Talc_with_15percent_PCR" localSheetId="6">#REF!</definedName>
    <definedName name="PC_ABS_15percent_Talc_with_15percent_PCR" localSheetId="5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6">#REF!</definedName>
    <definedName name="PC_ABS_15percent_Talc_with_30percent_PCR" localSheetId="5">#REF!</definedName>
    <definedName name="PC_ABS_15percent_Talc_with_30percent_PCR" localSheetId="4">#REF!</definedName>
    <definedName name="PC_ABS_15percent_Talc_with_30percent_PCR">#REF!</definedName>
    <definedName name="PC_ABS_15percentage_Talcs" localSheetId="6">#REF!</definedName>
    <definedName name="PC_ABS_15percentage_Talcs" localSheetId="5">#REF!</definedName>
    <definedName name="PC_ABS_15percentage_Talcs" localSheetId="4">#REF!</definedName>
    <definedName name="PC_ABS_15percentage_Talcs">#REF!</definedName>
    <definedName name="PC_ABS_23percent_Talc" localSheetId="6">#REF!</definedName>
    <definedName name="PC_ABS_23percent_Talc" localSheetId="5">#REF!</definedName>
    <definedName name="PC_ABS_23percent_Talc" localSheetId="4">#REF!</definedName>
    <definedName name="PC_ABS_23percent_Talc">#REF!</definedName>
    <definedName name="PC_ABS_25percent_Talc" localSheetId="6">#REF!</definedName>
    <definedName name="PC_ABS_25percent_Talc" localSheetId="5">#REF!</definedName>
    <definedName name="PC_ABS_25percent_Talc" localSheetId="4">#REF!</definedName>
    <definedName name="PC_ABS_25percent_Talc">#REF!</definedName>
    <definedName name="PC_ABS_25percent_Talc_with_30percent_PCR" localSheetId="6">#REF!</definedName>
    <definedName name="PC_ABS_25percent_Talc_with_30percent_PCR" localSheetId="5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6">#REF!</definedName>
    <definedName name="PC_ABS_25percent_Talc_with_35percent_PCR" localSheetId="5">#REF!</definedName>
    <definedName name="PC_ABS_25percent_Talc_with_35percent_PCR" localSheetId="4">#REF!</definedName>
    <definedName name="PC_ABS_25percent_Talc_with_35percent_PCR">#REF!</definedName>
    <definedName name="PC_ABS_3percent_Talc" localSheetId="6">#REF!</definedName>
    <definedName name="PC_ABS_3percent_Talc" localSheetId="5">#REF!</definedName>
    <definedName name="PC_ABS_3percent_Talc" localSheetId="4">#REF!</definedName>
    <definedName name="PC_ABS_3percent_Talc">#REF!</definedName>
    <definedName name="PC_ABS_5percent_Talc" localSheetId="6">#REF!</definedName>
    <definedName name="PC_ABS_5percent_Talc" localSheetId="5">#REF!</definedName>
    <definedName name="PC_ABS_5percent_Talc" localSheetId="4">#REF!</definedName>
    <definedName name="PC_ABS_5percent_Talc">#REF!</definedName>
    <definedName name="PC_ABS_5percent_Talc_UVS" localSheetId="6">#REF!</definedName>
    <definedName name="PC_ABS_5percent_Talc_UVS" localSheetId="5">#REF!</definedName>
    <definedName name="PC_ABS_5percent_Talc_UVS" localSheetId="4">#REF!</definedName>
    <definedName name="PC_ABS_5percent_Talc_UVS">#REF!</definedName>
    <definedName name="PC_ABS_5percent_Talc_with_35percent_PCR" localSheetId="6">#REF!</definedName>
    <definedName name="PC_ABS_5percent_Talc_with_35percent_PCR" localSheetId="5">#REF!</definedName>
    <definedName name="PC_ABS_5percent_Talc_with_35percent_PCR" localSheetId="4">#REF!</definedName>
    <definedName name="PC_ABS_5percent_Talc_with_35percent_PCR">#REF!</definedName>
    <definedName name="PC_ABS_8percent_Talc" localSheetId="6">#REF!</definedName>
    <definedName name="PC_ABS_8percent_Talc" localSheetId="5">#REF!</definedName>
    <definedName name="PC_ABS_8percent_Talc" localSheetId="4">#REF!</definedName>
    <definedName name="PC_ABS_8percent_Talc">#REF!</definedName>
    <definedName name="PC_ABS_PMMA" localSheetId="6">#REF!</definedName>
    <definedName name="PC_ABS_PMMA" localSheetId="5">#REF!</definedName>
    <definedName name="PC_ABS_PMMA" localSheetId="4">#REF!</definedName>
    <definedName name="PC_ABS_PMMA">#REF!</definedName>
    <definedName name="PC_ABS_with_30percent_PCR" localSheetId="6">#REF!</definedName>
    <definedName name="PC_ABS_with_30percent_PCR" localSheetId="5">#REF!</definedName>
    <definedName name="PC_ABS_with_30percent_PCR" localSheetId="4">#REF!</definedName>
    <definedName name="PC_ABS_with_30percent_PCR">#REF!</definedName>
    <definedName name="PC_ABS_with_35percent_PCR" localSheetId="6">#REF!</definedName>
    <definedName name="PC_ABS_with_35percent_PCR" localSheetId="5">#REF!</definedName>
    <definedName name="PC_ABS_with_35percent_PCR" localSheetId="4">#REF!</definedName>
    <definedName name="PC_ABS_with_35percent_PCR">#REF!</definedName>
    <definedName name="PC_ABS_高光澤高流動" localSheetId="6">#REF!</definedName>
    <definedName name="PC_ABS_高光澤高流動" localSheetId="5">#REF!</definedName>
    <definedName name="PC_ABS_高光澤高流動" localSheetId="4">#REF!</definedName>
    <definedName name="PC_ABS_高光澤高流動">#REF!</definedName>
    <definedName name="PC_GF_CF" localSheetId="6">#REF!</definedName>
    <definedName name="PC_GF_CF" localSheetId="5">#REF!</definedName>
    <definedName name="PC_GF_CF" localSheetId="4">#REF!</definedName>
    <definedName name="PC_GF_CF">#REF!</definedName>
    <definedName name="PC_with_25percent_PCR" localSheetId="6">#REF!</definedName>
    <definedName name="PC_with_25percent_PCR" localSheetId="5">#REF!</definedName>
    <definedName name="PC_with_25percent_PCR" localSheetId="4">#REF!</definedName>
    <definedName name="PC_with_25percent_PCR">#REF!</definedName>
    <definedName name="PC_with_30percent_PCR" localSheetId="6">#REF!</definedName>
    <definedName name="PC_with_30percent_PCR" localSheetId="5">#REF!</definedName>
    <definedName name="PC_with_30percent_PCR" localSheetId="4">#REF!</definedName>
    <definedName name="PC_with_30percent_PCR">#REF!</definedName>
    <definedName name="PC_非透明" localSheetId="6">#REF!</definedName>
    <definedName name="PC_非透明" localSheetId="5">#REF!</definedName>
    <definedName name="PC_非透明" localSheetId="4">#REF!</definedName>
    <definedName name="PC_非透明">#REF!</definedName>
    <definedName name="PC紅外線透過型" localSheetId="6">#REF!</definedName>
    <definedName name="PC紅外線透過型" localSheetId="5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6">#REF!</definedName>
    <definedName name="Plastic" localSheetId="5">#REF!</definedName>
    <definedName name="Plastic" localSheetId="4">#REF!</definedName>
    <definedName name="Plastic">#REF!</definedName>
    <definedName name="PMP">[21]ISRDATA!$M$1</definedName>
    <definedName name="POM" localSheetId="6">#REF!</definedName>
    <definedName name="POM" localSheetId="5">#REF!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6">#REF!</definedName>
    <definedName name="PPA_55percent_GF" localSheetId="5">#REF!</definedName>
    <definedName name="PPA_55percent_GF" localSheetId="4">#REF!</definedName>
    <definedName name="PPA_55percent_GF">#REF!</definedName>
    <definedName name="PPA_60percent_GF" localSheetId="6">#REF!</definedName>
    <definedName name="PPA_60percent_GF" localSheetId="5">#REF!</definedName>
    <definedName name="PPA_60percent_GF" localSheetId="4">#REF!</definedName>
    <definedName name="PPA_60percent_GF">#REF!</definedName>
    <definedName name="PPS_45percent_GF" localSheetId="6">#REF!</definedName>
    <definedName name="PPS_45percent_GF" localSheetId="5">#REF!</definedName>
    <definedName name="PPS_45percent_GF" localSheetId="4">#REF!</definedName>
    <definedName name="PPS_45percent_GF">#REF!</definedName>
    <definedName name="PPS_50percent_GF" localSheetId="6">#REF!</definedName>
    <definedName name="PPS_50percent_GF" localSheetId="5">#REF!</definedName>
    <definedName name="PPS_50percent_GF" localSheetId="4">#REF!</definedName>
    <definedName name="PPS_50percent_GF">#REF!</definedName>
    <definedName name="PPS_50percent_GF_MD" localSheetId="6">#REF!</definedName>
    <definedName name="PPS_50percent_GF_MD" localSheetId="5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6">#REF!</definedName>
    <definedName name="PU_DELL" localSheetId="5">#REF!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6">#REF!</definedName>
    <definedName name="QW" localSheetId="1">#REF!</definedName>
    <definedName name="QW" localSheetId="5">#REF!</definedName>
    <definedName name="QW" localSheetId="4">#REF!</definedName>
    <definedName name="QW">#REF!</definedName>
    <definedName name="RACK" localSheetId="6">#REF!</definedName>
    <definedName name="RACK" localSheetId="5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6">#REF! AIO_Plastic!scfd</definedName>
    <definedName name="scfd" localSheetId="1">#REF! scfd</definedName>
    <definedName name="scfd" localSheetId="5">#REF! DT_Plastic!scfd</definedName>
    <definedName name="scfd" localSheetId="4">#REF! NB_Plastic!scfd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6">#REF!</definedName>
    <definedName name="ssssssss" localSheetId="1">#REF!</definedName>
    <definedName name="ssssssss" localSheetId="5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6">#REF!</definedName>
    <definedName name="Standoff" localSheetId="5">#REF!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6">#REF!</definedName>
    <definedName name="Thermal" localSheetId="5">#REF!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6">#REF!</definedName>
    <definedName name="TPEE" localSheetId="5">#REF!</definedName>
    <definedName name="TPEE" localSheetId="4">#REF!</definedName>
    <definedName name="TPEE">#REF!</definedName>
    <definedName name="TPU" localSheetId="6">#REF!</definedName>
    <definedName name="TPU" localSheetId="5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6">#REF!</definedName>
    <definedName name="WE" localSheetId="1">#REF!</definedName>
    <definedName name="WE" localSheetId="5">#REF!</definedName>
    <definedName name="WE" localSheetId="4">#REF!</definedName>
    <definedName name="WE">#REF!</definedName>
    <definedName name="Wearable_PC_耐磨" localSheetId="6">#REF!</definedName>
    <definedName name="Wearable_PC_耐磨" localSheetId="5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6">#REF!</definedName>
    <definedName name="WERTW" localSheetId="1">#REF!</definedName>
    <definedName name="WERTW" localSheetId="5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6">#REF!</definedName>
    <definedName name="Z_8F5C2B68_883F_4029_AD18_B0DF3ED256ED_.wvu.FilterData" localSheetId="1">#REF!</definedName>
    <definedName name="Z_8F5C2B68_883F_4029_AD18_B0DF3ED256ED_.wvu.FilterData" localSheetId="5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6">#REF!</definedName>
    <definedName name="Z_8F5C2B68_883F_4029_AD18_B0DF3ED256ED_.wvu.PrintArea" localSheetId="1">#REF!</definedName>
    <definedName name="Z_8F5C2B68_883F_4029_AD18_B0DF3ED256ED_.wvu.PrintArea" localSheetId="5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6">#REF!</definedName>
    <definedName name="Z_E3973807_6495_46AE_A0E9_BB974F3F83E5_.wvu.PrintTitles" localSheetId="1">#REF!</definedName>
    <definedName name="Z_E3973807_6495_46AE_A0E9_BB974F3F83E5_.wvu.PrintTitles" localSheetId="5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擴散級_PC" localSheetId="6">#REF!</definedName>
    <definedName name="擴散級_PC" localSheetId="5">#REF!</definedName>
    <definedName name="擴散級_PC" localSheetId="4">#REF!</definedName>
    <definedName name="擴散級_PC">#REF!</definedName>
    <definedName name="治具清单1">[26]ISRDATA!$C$4</definedName>
    <definedName name="耐候_PC" localSheetId="6">#REF!</definedName>
    <definedName name="耐候_PC" localSheetId="5">#REF!</definedName>
    <definedName name="耐候_PC" localSheetId="4">#REF!</definedName>
    <definedName name="耐候_PC">#REF!</definedName>
    <definedName name="釘">[26]ISRDATA!$H$5</definedName>
    <definedName name="防火_TPEE" localSheetId="6">#REF!</definedName>
    <definedName name="防火_TPEE" localSheetId="5">#REF!</definedName>
    <definedName name="防火_TPEE" localSheetId="4">#REF!</definedName>
    <definedName name="防火_TPEE">#REF!</definedName>
    <definedName name="防火高流動_PC" localSheetId="6">#REF!</definedName>
    <definedName name="防火高流動_PC" localSheetId="5">#REF!</definedName>
    <definedName name="防火高流動_PC" localSheetId="4">#REF!</definedName>
    <definedName name="防火高流動_PC">#REF!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1" i="12" l="1"/>
  <c r="L111" i="12"/>
  <c r="M39" i="12"/>
  <c r="M110" i="12" s="1"/>
  <c r="L39" i="12"/>
  <c r="L110" i="12" s="1"/>
  <c r="M23" i="12"/>
  <c r="M109" i="12" s="1"/>
  <c r="M112" i="12" s="1"/>
  <c r="L23" i="12"/>
  <c r="L109" i="12" s="1"/>
  <c r="L112" i="12" s="1"/>
  <c r="M6" i="12"/>
  <c r="M108" i="12" s="1"/>
  <c r="M113" i="12" s="1"/>
  <c r="L6" i="12"/>
  <c r="L108" i="12" s="1"/>
  <c r="L113" i="12" s="1"/>
  <c r="M111" i="13"/>
  <c r="L111" i="13"/>
  <c r="M39" i="13"/>
  <c r="M110" i="13" s="1"/>
  <c r="L39" i="13"/>
  <c r="L110" i="13" s="1"/>
  <c r="M23" i="13"/>
  <c r="M109" i="13" s="1"/>
  <c r="M112" i="13" s="1"/>
  <c r="L23" i="13"/>
  <c r="L109" i="13" s="1"/>
  <c r="L112" i="13" s="1"/>
  <c r="M6" i="13"/>
  <c r="M108" i="13" s="1"/>
  <c r="M113" i="13" s="1"/>
  <c r="L6" i="13"/>
  <c r="L108" i="13" s="1"/>
  <c r="L113" i="13" s="1"/>
  <c r="O111" i="10"/>
  <c r="O39" i="10"/>
  <c r="O110" i="10" s="1"/>
  <c r="O23" i="10"/>
  <c r="O109" i="10" s="1"/>
  <c r="O112" i="10" s="1"/>
  <c r="O6" i="10"/>
  <c r="O108" i="10" s="1"/>
  <c r="O113" i="10" s="1"/>
  <c r="N111" i="10"/>
  <c r="N39" i="10"/>
  <c r="N110" i="10" s="1"/>
  <c r="N23" i="10"/>
  <c r="N109" i="10" s="1"/>
  <c r="N112" i="10" s="1"/>
  <c r="N6" i="10"/>
  <c r="N108" i="10" s="1"/>
  <c r="N113" i="10" s="1"/>
  <c r="K111" i="13"/>
  <c r="J111" i="13"/>
  <c r="I111" i="13"/>
  <c r="H111" i="13"/>
  <c r="G111" i="13"/>
  <c r="F111" i="13"/>
  <c r="E111" i="13"/>
  <c r="D111" i="13"/>
  <c r="C111" i="13"/>
  <c r="K39" i="13"/>
  <c r="K110" i="13" s="1"/>
  <c r="J39" i="13"/>
  <c r="J110" i="13" s="1"/>
  <c r="I39" i="13"/>
  <c r="I110" i="13" s="1"/>
  <c r="H39" i="13"/>
  <c r="H110" i="13" s="1"/>
  <c r="G39" i="13"/>
  <c r="G110" i="13" s="1"/>
  <c r="F39" i="13"/>
  <c r="F110" i="13" s="1"/>
  <c r="E39" i="13"/>
  <c r="E110" i="13" s="1"/>
  <c r="D39" i="13"/>
  <c r="D110" i="13" s="1"/>
  <c r="C39" i="13"/>
  <c r="C110" i="13" s="1"/>
  <c r="K23" i="13"/>
  <c r="K109" i="13" s="1"/>
  <c r="K112" i="13" s="1"/>
  <c r="J23" i="13"/>
  <c r="J109" i="13" s="1"/>
  <c r="J112" i="13" s="1"/>
  <c r="I23" i="13"/>
  <c r="I109" i="13" s="1"/>
  <c r="I112" i="13" s="1"/>
  <c r="H23" i="13"/>
  <c r="H109" i="13" s="1"/>
  <c r="H112" i="13" s="1"/>
  <c r="G23" i="13"/>
  <c r="G109" i="13" s="1"/>
  <c r="G112" i="13" s="1"/>
  <c r="F23" i="13"/>
  <c r="F109" i="13" s="1"/>
  <c r="F112" i="13" s="1"/>
  <c r="E23" i="13"/>
  <c r="E109" i="13" s="1"/>
  <c r="E112" i="13" s="1"/>
  <c r="D23" i="13"/>
  <c r="D109" i="13" s="1"/>
  <c r="D112" i="13" s="1"/>
  <c r="C23" i="13"/>
  <c r="C109" i="13" s="1"/>
  <c r="C112" i="13" s="1"/>
  <c r="K6" i="13"/>
  <c r="K108" i="13" s="1"/>
  <c r="K113" i="13" s="1"/>
  <c r="J6" i="13"/>
  <c r="J108" i="13" s="1"/>
  <c r="J113" i="13" s="1"/>
  <c r="I6" i="13"/>
  <c r="I108" i="13" s="1"/>
  <c r="I113" i="13" s="1"/>
  <c r="H6" i="13"/>
  <c r="H108" i="13" s="1"/>
  <c r="H113" i="13" s="1"/>
  <c r="G6" i="13"/>
  <c r="G108" i="13" s="1"/>
  <c r="G113" i="13" s="1"/>
  <c r="F6" i="13"/>
  <c r="F108" i="13" s="1"/>
  <c r="F113" i="13" s="1"/>
  <c r="E6" i="13"/>
  <c r="E108" i="13" s="1"/>
  <c r="E113" i="13" s="1"/>
  <c r="D6" i="13"/>
  <c r="D108" i="13" s="1"/>
  <c r="D113" i="13" s="1"/>
  <c r="C6" i="13"/>
  <c r="C108" i="13" s="1"/>
  <c r="C113" i="13" s="1"/>
  <c r="K111" i="12"/>
  <c r="J111" i="12"/>
  <c r="I111" i="12"/>
  <c r="H111" i="12"/>
  <c r="G111" i="12"/>
  <c r="F111" i="12"/>
  <c r="E111" i="12"/>
  <c r="D111" i="12"/>
  <c r="C111" i="12"/>
  <c r="K39" i="12"/>
  <c r="K110" i="12" s="1"/>
  <c r="J39" i="12"/>
  <c r="J110" i="12" s="1"/>
  <c r="I39" i="12"/>
  <c r="I110" i="12" s="1"/>
  <c r="H39" i="12"/>
  <c r="H110" i="12" s="1"/>
  <c r="G39" i="12"/>
  <c r="G110" i="12" s="1"/>
  <c r="F39" i="12"/>
  <c r="F110" i="12" s="1"/>
  <c r="E39" i="12"/>
  <c r="E110" i="12" s="1"/>
  <c r="D39" i="12"/>
  <c r="D110" i="12" s="1"/>
  <c r="C39" i="12"/>
  <c r="C110" i="12" s="1"/>
  <c r="K23" i="12"/>
  <c r="K109" i="12" s="1"/>
  <c r="K112" i="12" s="1"/>
  <c r="J23" i="12"/>
  <c r="J109" i="12" s="1"/>
  <c r="J112" i="12" s="1"/>
  <c r="I23" i="12"/>
  <c r="I109" i="12" s="1"/>
  <c r="I112" i="12" s="1"/>
  <c r="H23" i="12"/>
  <c r="H109" i="12" s="1"/>
  <c r="H112" i="12" s="1"/>
  <c r="G23" i="12"/>
  <c r="G109" i="12" s="1"/>
  <c r="G112" i="12" s="1"/>
  <c r="F23" i="12"/>
  <c r="F109" i="12" s="1"/>
  <c r="F112" i="12" s="1"/>
  <c r="E23" i="12"/>
  <c r="E109" i="12" s="1"/>
  <c r="E112" i="12" s="1"/>
  <c r="D23" i="12"/>
  <c r="D109" i="12" s="1"/>
  <c r="D112" i="12" s="1"/>
  <c r="C23" i="12"/>
  <c r="C109" i="12" s="1"/>
  <c r="C112" i="12" s="1"/>
  <c r="K6" i="12"/>
  <c r="K108" i="12" s="1"/>
  <c r="K113" i="12" s="1"/>
  <c r="J6" i="12"/>
  <c r="J108" i="12" s="1"/>
  <c r="J113" i="12" s="1"/>
  <c r="I6" i="12"/>
  <c r="I108" i="12" s="1"/>
  <c r="I113" i="12" s="1"/>
  <c r="H6" i="12"/>
  <c r="H108" i="12" s="1"/>
  <c r="H113" i="12" s="1"/>
  <c r="G6" i="12"/>
  <c r="G108" i="12" s="1"/>
  <c r="G113" i="12" s="1"/>
  <c r="F6" i="12"/>
  <c r="F108" i="12" s="1"/>
  <c r="F113" i="12" s="1"/>
  <c r="E6" i="12"/>
  <c r="E108" i="12" s="1"/>
  <c r="E113" i="12" s="1"/>
  <c r="D6" i="12"/>
  <c r="D108" i="12" s="1"/>
  <c r="D113" i="12" s="1"/>
  <c r="C6" i="12"/>
  <c r="C108" i="12" s="1"/>
  <c r="C113" i="12" s="1"/>
  <c r="K39" i="10"/>
  <c r="L39" i="10"/>
  <c r="C39" i="10" l="1"/>
  <c r="K111" i="10" l="1"/>
  <c r="K110" i="10"/>
  <c r="K23" i="10"/>
  <c r="K109" i="10" s="1"/>
  <c r="K112" i="10" s="1"/>
  <c r="K6" i="10"/>
  <c r="K108" i="10" s="1"/>
  <c r="K113" i="10" s="1"/>
  <c r="J111" i="10"/>
  <c r="J39" i="10"/>
  <c r="J110" i="10" s="1"/>
  <c r="J23" i="10"/>
  <c r="J109" i="10" s="1"/>
  <c r="J112" i="10" s="1"/>
  <c r="J6" i="10"/>
  <c r="J108" i="10" s="1"/>
  <c r="J113" i="10" s="1"/>
  <c r="M111" i="10"/>
  <c r="L111" i="10"/>
  <c r="I111" i="10"/>
  <c r="H111" i="10"/>
  <c r="G111" i="10"/>
  <c r="F111" i="10"/>
  <c r="E111" i="10"/>
  <c r="D111" i="10"/>
  <c r="C111" i="10"/>
  <c r="M39" i="10"/>
  <c r="M110" i="10" s="1"/>
  <c r="L110" i="10"/>
  <c r="I39" i="10"/>
  <c r="I110" i="10" s="1"/>
  <c r="H39" i="10"/>
  <c r="H110" i="10" s="1"/>
  <c r="G39" i="10"/>
  <c r="G110" i="10" s="1"/>
  <c r="F39" i="10"/>
  <c r="F110" i="10" s="1"/>
  <c r="E39" i="10"/>
  <c r="E110" i="10" s="1"/>
  <c r="D39" i="10"/>
  <c r="D110" i="10" s="1"/>
  <c r="C110" i="10"/>
  <c r="M23" i="10"/>
  <c r="M109" i="10" s="1"/>
  <c r="M112" i="10" s="1"/>
  <c r="L23" i="10"/>
  <c r="L109" i="10" s="1"/>
  <c r="L112" i="10" s="1"/>
  <c r="I23" i="10"/>
  <c r="I109" i="10" s="1"/>
  <c r="I112" i="10" s="1"/>
  <c r="H23" i="10"/>
  <c r="H109" i="10" s="1"/>
  <c r="H112" i="10" s="1"/>
  <c r="G23" i="10"/>
  <c r="G109" i="10" s="1"/>
  <c r="G112" i="10" s="1"/>
  <c r="F23" i="10"/>
  <c r="F109" i="10" s="1"/>
  <c r="F112" i="10" s="1"/>
  <c r="E23" i="10"/>
  <c r="E109" i="10" s="1"/>
  <c r="E112" i="10" s="1"/>
  <c r="D23" i="10"/>
  <c r="D109" i="10" s="1"/>
  <c r="D112" i="10" s="1"/>
  <c r="C23" i="10"/>
  <c r="C109" i="10" s="1"/>
  <c r="C112" i="10" s="1"/>
  <c r="M6" i="10"/>
  <c r="M108" i="10" s="1"/>
  <c r="M113" i="10" s="1"/>
  <c r="L6" i="10"/>
  <c r="L108" i="10" s="1"/>
  <c r="L113" i="10" s="1"/>
  <c r="I6" i="10"/>
  <c r="I108" i="10" s="1"/>
  <c r="I113" i="10" s="1"/>
  <c r="H6" i="10"/>
  <c r="H108" i="10" s="1"/>
  <c r="H113" i="10" s="1"/>
  <c r="G6" i="10"/>
  <c r="G108" i="10" s="1"/>
  <c r="G113" i="10" s="1"/>
  <c r="F6" i="10"/>
  <c r="F108" i="10" s="1"/>
  <c r="F113" i="10" s="1"/>
  <c r="E6" i="10"/>
  <c r="E108" i="10" s="1"/>
  <c r="E113" i="10" s="1"/>
  <c r="D6" i="10"/>
  <c r="D108" i="10" s="1"/>
  <c r="D113" i="10" s="1"/>
  <c r="C6" i="10"/>
  <c r="C108" i="10" s="1"/>
  <c r="C113" i="10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<sst xmlns="http://schemas.openxmlformats.org/spreadsheetml/2006/main" count="1876" uniqueCount="439">
  <si>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</si>
  <si>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</si>
  <si>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</si>
  <si>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</si>
  <si>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</si>
  <si>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</si>
  <si>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</si>
  <si>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</si>
  <si>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</si>
  <si>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</si>
  <si>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</si>
  <si>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</si>
  <si>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</si>
  <si>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</si>
  <si>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</si>
  <si>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</si>
  <si>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</si>
  <si>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</si>
  <si>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</si>
  <si>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</si>
  <si>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</si>
  <si>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</si>
  <si>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</si>
  <si>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</si>
  <si>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</si>
  <si>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</si>
  <si>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</si>
  <si>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</si>
  <si>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</si>
  <si>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</si>
  <si>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</si>
  <si>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</si>
  <si>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</si>
  <si>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</si>
  <si>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</si>
  <si>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</si>
  <si>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</si>
  <si>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</si>
  <si>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</si>
  <si>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</si>
  <si>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</si>
  <si>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</si>
  <si>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</si>
  <si>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</si>
  <si>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</si>
  <si>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</si>
  <si>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</si>
  <si>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</si>
  <si>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</si>
  <si>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</si>
  <si>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</si>
  <si>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</si>
  <si>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</si>
  <si>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</si>
  <si>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</si>
  <si>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</si>
  <si>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</si>
  <si>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</si>
  <si>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</si>
  <si>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</si>
  <si>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</si>
  <si>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</si>
  <si>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</si>
  <si>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</si>
  <si>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</si>
  <si>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</si>
  <si>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</si>
  <si>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</si>
  <si>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</si>
  <si>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</si>
  <si>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</si>
  <si>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</si>
  <si>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</si>
  <si>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</si>
  <si>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</si>
  <si>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</si>
  <si>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</si>
  <si>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</si>
  <si>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</si>
  <si>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</si>
  <si>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</si>
  <si>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</si>
  <si>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</si>
  <si>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</si>
  <si>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</si>
  <si>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</si>
  <si>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</si>
  <si>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</si>
  <si>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</si>
  <si>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</si>
  <si>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</si>
  <si>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</si>
  <si>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</si>
  <si>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</si>
  <si>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</si>
  <si>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</si>
  <si>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</si>
  <si>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</si>
  <si>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</si>
  <si>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</si>
  <si>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</si>
  <si>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</si>
  <si>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</si>
  <si>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</si>
  <si>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</si>
  <si>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</si>
  <si>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</si>
  <si>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</si>
  <si>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</si>
  <si>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</si>
  <si>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</si>
  <si>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</si>
  <si>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</si>
  <si>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</si>
  <si>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</si>
  <si>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</si>
  <si>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</si>
  <si>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</si>
  <si>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</si>
  <si>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</si>
  <si>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</si>
  <si>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</si>
  <si>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</si>
  <si>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</si>
  <si>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</si>
  <si>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</si>
  <si>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</si>
  <si>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</si>
  <si>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</si>
  <si>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</si>
  <si>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</si>
  <si>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</si>
  <si>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</si>
  <si>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</si>
  <si>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</si>
  <si>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</si>
  <si>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</si>
  <si>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</si>
  <si>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</si>
  <si>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</si>
  <si>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</si>
  <si>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</si>
  <si>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</si>
  <si>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</si>
  <si>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</si>
  <si>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</si>
  <si>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</si>
  <si>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</si>
  <si>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</si>
  <si>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</si>
  <si>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</si>
  <si>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</si>
  <si>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</si>
  <si>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</si>
  <si>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</si>
  <si>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</si>
  <si>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</si>
  <si>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</si>
  <si>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</si>
  <si>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</si>
  <si>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</si>
  <si>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</si>
  <si>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</si>
  <si>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</si>
  <si>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</si>
  <si>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</si>
  <si>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</si>
  <si>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</si>
  <si>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</si>
  <si>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</si>
  <si>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</si>
  <si>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</si>
  <si>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</si>
  <si>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</si>
  <si>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</si>
  <si>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</si>
  <si>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</si>
  <si>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</si>
  <si>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</si>
  <si>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</si>
  <si>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</si>
  <si>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</si>
  <si>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</si>
  <si>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</si>
  <si>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</si>
  <si>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</si>
  <si>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</si>
  <si>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</si>
  <si>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</si>
  <si>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</si>
  <si>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</si>
  <si>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</si>
  <si>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</si>
  <si>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</si>
  <si>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</si>
  <si>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</si>
  <si>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</si>
  <si>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</si>
  <si>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</si>
  <si>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</si>
  <si>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</si>
  <si>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</si>
  <si>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</si>
  <si>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</si>
  <si>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</si>
  <si>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</si>
  <si>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</si>
  <si>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</si>
  <si>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</si>
  <si>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</si>
  <si>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</si>
  <si>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</si>
  <si>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</si>
  <si>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</si>
  <si>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</si>
  <si>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</si>
  <si>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</si>
  <si>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</si>
  <si>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</si>
  <si>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</si>
  <si>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</si>
  <si>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</si>
  <si>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</si>
  <si>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</si>
  <si>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</si>
  <si>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</si>
  <si>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</si>
  <si>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</si>
  <si>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</si>
  <si>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</si>
  <si>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</si>
  <si>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</si>
  <si>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</si>
  <si>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</si>
  <si>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</si>
  <si>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</si>
  <si>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</si>
  <si>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</si>
  <si>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</si>
  <si>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</si>
  <si>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</si>
  <si>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</si>
  <si>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</si>
  <si>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</si>
  <si>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</si>
  <si>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</si>
  <si>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</si>
  <si>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</si>
  <si>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</si>
  <si>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</si>
  <si>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</si>
  <si>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</si>
  <si>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</si>
  <si>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</si>
  <si>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</si>
  <si>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</si>
  <si>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</si>
  <si>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</si>
  <si>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</si>
  <si>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</si>
  <si>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</si>
  <si>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</si>
  <si>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</si>
  <si>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</si>
  <si>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</si>
  <si>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</si>
  <si>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</si>
  <si>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</si>
  <si>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</si>
  <si>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</si>
  <si>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</si>
  <si>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</si>
  <si>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</si>
  <si>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</si>
  <si>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</si>
  <si>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</si>
  <si>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</si>
  <si>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</si>
  <si>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</si>
  <si>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</si>
  <si>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</si>
  <si>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</si>
  <si>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</si>
  <si>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</si>
  <si>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</si>
  <si>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</si>
  <si>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</si>
  <si>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</si>
  <si>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</si>
  <si>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</si>
  <si>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</si>
  <si>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</si>
  <si>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</si>
  <si>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</si>
  <si>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</si>
  <si>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</si>
  <si>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</si>
  <si>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塗裝噴漆 -&gt; 噴塗類型NCVM</t>
  </si>
  <si>
    <t>塗裝噴漆 -&gt; 噴塗類型 N/A(系統選不到NA，以不存在代替)</t>
  </si>
  <si>
    <t>塗裝噴漆 -&gt; 噴塗類型 一般噴塗</t>
  </si>
  <si>
    <t>塗裝噴漆-&gt; part category 2 - IMR</t>
  </si>
  <si>
    <t>塗裝噴漆-&gt; part category 2 - Others</t>
  </si>
  <si>
    <t>固含量比例 UV Painting</t>
  </si>
  <si>
    <t>固含量比例 Others（25%)</t>
  </si>
  <si>
    <t>一射二射差異 - 一射</t>
  </si>
  <si>
    <t>一射二射差異 - 二射</t>
  </si>
  <si>
    <t>Other_Fill_Me_Remark</t>
  </si>
  <si>
    <t>移印</t>
  </si>
  <si>
    <t>套印</t>
  </si>
  <si>
    <t>Part Category I</t>
  </si>
  <si>
    <t>Housing</t>
  </si>
  <si>
    <t>Part Category II</t>
  </si>
  <si>
    <t>IMR</t>
  </si>
  <si>
    <t>Double_Injection</t>
  </si>
  <si>
    <t>Tooling Part List</t>
  </si>
  <si>
    <t>A.材料費</t>
  </si>
  <si>
    <t>Parts Data</t>
  </si>
  <si>
    <t>PartName</t>
    <phoneticPr fontId="47" type="noConversion"/>
  </si>
  <si>
    <t>ACOVER FAROE14 AIR PIKE SILVER YH</t>
  </si>
  <si>
    <t>DOUBLE_INJECTION-Texture</t>
  </si>
  <si>
    <t>PartNumber</t>
    <phoneticPr fontId="47" type="noConversion"/>
  </si>
  <si>
    <t>441.0GG04.0002</t>
  </si>
  <si>
    <t>439.0F805.0011</t>
  </si>
  <si>
    <t>圖示</t>
    <phoneticPr fontId="47" type="noConversion"/>
  </si>
  <si>
    <t>Process</t>
  </si>
  <si>
    <t>NORMAL (咬花or拋光)</t>
  </si>
  <si>
    <t>Texture (咬花及局部高光)</t>
  </si>
  <si>
    <t>Material Spec 一射 (原料材質)</t>
  </si>
  <si>
    <t>ABS_HB</t>
  </si>
  <si>
    <t>FR_PC</t>
  </si>
  <si>
    <t>PC_ABS_15percent_Talc</t>
  </si>
  <si>
    <t>Material 一射 (牌號)</t>
  </si>
  <si>
    <t>Chimei PA-757</t>
  </si>
  <si>
    <t>Sabic_BPL1000</t>
  </si>
  <si>
    <t>MEP_TMB1615</t>
  </si>
  <si>
    <t>Material Spec 二射 (原料材質)</t>
  </si>
  <si>
    <t>TPU</t>
  </si>
  <si>
    <t>Material 二射 (牌號)</t>
  </si>
  <si>
    <t>Covestro_IT85AU</t>
  </si>
  <si>
    <t>Material Color</t>
  </si>
  <si>
    <t>CM70523 (Pike Silver 派克銀)</t>
  </si>
  <si>
    <t>Thickness (mm)</t>
  </si>
  <si>
    <t>Part Weight(g)(一射成品)</t>
  </si>
  <si>
    <t>Part Weight(g)(二射成品)</t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</si>
  <si>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W(mm)</t>
    </r>
    <phoneticPr fontId="47" type="noConversion"/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</si>
  <si>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L(mm)</t>
    </r>
    <phoneticPr fontId="47" type="noConversion"/>
  </si>
  <si>
    <r>
      <rPr>
        <b/>
        <sz val="12"/>
        <color rgb="FF000000"/>
        <rFont val="細明體"/>
        <family val="3"/>
        <charset val="136"/>
      </rPr>
      <t>成品尺寸</t>
    </r>
    <r>
      <rPr>
        <b/>
        <sz val="12"/>
        <color rgb="FF000000"/>
        <rFont val="Noto Sans CJK TC"/>
        <family val="2"/>
      </rPr>
      <t xml:space="preserve"> Part Size/Spec H(mm)</t>
    </r>
    <phoneticPr fontId="47" type="noConversion"/>
  </si>
  <si>
    <t>Price</t>
  </si>
  <si>
    <t>null</t>
  </si>
  <si>
    <t>B.成型費</t>
  </si>
  <si>
    <t>Tooling Data</t>
  </si>
  <si>
    <t>料頭重(g)(一射成品)</t>
  </si>
  <si>
    <t>料頭重(g)(二射成品)</t>
  </si>
  <si>
    <t>機台噸數</t>
  </si>
  <si>
    <t>450T</t>
  </si>
  <si>
    <t>穴數</t>
  </si>
  <si>
    <t>C/T(秒)</t>
  </si>
  <si>
    <t>縮水率(N/1000)</t>
  </si>
  <si>
    <t>模具廠</t>
  </si>
  <si>
    <t>成型廠</t>
  </si>
  <si>
    <t>生產地</t>
  </si>
  <si>
    <t>掛帳廠別</t>
  </si>
  <si>
    <t>保稅or非保稅</t>
  </si>
  <si>
    <t>TS Date</t>
  </si>
  <si>
    <t>T1 Data</t>
  </si>
  <si>
    <t>-</t>
  </si>
  <si>
    <t>CMF and Process List</t>
  </si>
  <si>
    <t>C.二次加工費</t>
  </si>
  <si>
    <t>NCVM 製程</t>
  </si>
  <si>
    <t>噴塗製程</t>
  </si>
  <si>
    <t>Exist</t>
  </si>
  <si>
    <r>
      <rPr>
        <b/>
        <sz val="12"/>
        <color rgb="FF000000"/>
        <rFont val="Noto Sans CJK TC"/>
        <family val="2"/>
      </rPr>
      <t xml:space="preserve">噴漆類型 </t>
    </r>
    <r>
      <rPr>
        <b/>
        <sz val="12"/>
        <color rgb="FF000000"/>
        <rFont val="新細明體"/>
        <family val="1"/>
      </rPr>
      <t>TYPE</t>
    </r>
  </si>
  <si>
    <t>NCVM</t>
  </si>
  <si>
    <t>PU_painting</t>
  </si>
  <si>
    <t>UV_painting</t>
  </si>
  <si>
    <r>
      <rPr>
        <b/>
        <sz val="12"/>
        <color rgb="FF000000"/>
        <rFont val="Noto Sans CJK TC"/>
        <family val="2"/>
      </rPr>
      <t xml:space="preserve">底漆 </t>
    </r>
    <r>
      <rPr>
        <b/>
        <sz val="12"/>
        <color rgb="FF000000"/>
        <rFont val="Arial"/>
        <family val="2"/>
      </rPr>
      <t>Coating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</si>
  <si>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細明體"/>
        <family val="3"/>
        <charset val="136"/>
      </rPr>
      <t>面漆</t>
    </r>
    <r>
      <rPr>
        <b/>
        <sz val="12"/>
        <color rgb="FF000000"/>
        <rFont val="Noto Sans CJK TC"/>
        <family val="2"/>
      </rPr>
      <t xml:space="preserve"> </t>
    </r>
    <r>
      <rPr>
        <b/>
        <sz val="12"/>
        <color rgb="FF000000"/>
        <rFont val="Arial"/>
        <family val="2"/>
      </rPr>
      <t>Coating</t>
    </r>
    <r>
      <rPr>
        <b/>
        <sz val="12"/>
        <color rgb="FF000000"/>
        <rFont val="細明體"/>
        <family val="3"/>
        <charset val="136"/>
      </rPr>
      <t>數</t>
    </r>
    <phoneticPr fontId="47" type="noConversion"/>
  </si>
  <si>
    <r>
      <rPr>
        <b/>
        <sz val="12"/>
        <color rgb="FF000000"/>
        <rFont val="新細明體"/>
        <family val="1"/>
      </rPr>
      <t xml:space="preserve">Color </t>
    </r>
    <r>
      <rPr>
        <b/>
        <sz val="12"/>
        <color rgb="FF000000"/>
        <rFont val="Noto Sans CJK TC"/>
        <family val="2"/>
      </rPr>
      <t>色系</t>
    </r>
  </si>
  <si>
    <t>N/A</t>
  </si>
  <si>
    <t>一般或霧面(黑/灰/銀)</t>
  </si>
  <si>
    <t>塗料廠商</t>
  </si>
  <si>
    <t>Akzo</t>
    <phoneticPr fontId="47" type="noConversion"/>
  </si>
  <si>
    <r>
      <rPr>
        <b/>
        <sz val="12"/>
        <color rgb="FF000000"/>
        <rFont val="細明體"/>
        <family val="3"/>
        <charset val="136"/>
      </rPr>
      <t>噴漆膜厚</t>
    </r>
    <r>
      <rPr>
        <b/>
        <sz val="12"/>
        <color rgb="FF000000"/>
        <rFont val="Noto Sans CJK TC"/>
        <family val="2"/>
      </rPr>
      <t xml:space="preserve"> </t>
    </r>
    <r>
      <rPr>
        <b/>
        <sz val="12"/>
        <color rgb="FF000000"/>
        <rFont val="新細明體"/>
        <family val="1"/>
      </rPr>
      <t>(um)</t>
    </r>
    <phoneticPr fontId="47" type="noConversion"/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</si>
  <si>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長 </t>
    </r>
    <r>
      <rPr>
        <b/>
        <sz val="12"/>
        <color rgb="FF000000"/>
        <rFont val="新細明體"/>
        <family val="1"/>
      </rPr>
      <t>(L/mm)</t>
    </r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</si>
  <si>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寬 </t>
    </r>
    <r>
      <rPr>
        <b/>
        <sz val="12"/>
        <color rgb="FF000000"/>
        <rFont val="新細明體"/>
        <family val="1"/>
      </rPr>
      <t>(W/mm)</t>
    </r>
  </si>
  <si>
    <r>
      <rPr>
        <b/>
        <sz val="12"/>
        <color rgb="FF000000"/>
        <rFont val="Noto Sans CJK TC"/>
        <family val="2"/>
      </rPr>
      <t>噴塗面</t>
    </r>
    <r>
      <rPr>
        <b/>
        <sz val="12"/>
        <color rgb="FF000000"/>
        <rFont val="新細明體"/>
        <family val="1"/>
      </rPr>
      <t>-</t>
    </r>
    <r>
      <rPr>
        <b/>
        <sz val="12"/>
        <color rgb="FF000000"/>
        <rFont val="Noto Sans CJK TC"/>
        <family val="2"/>
      </rPr>
      <t xml:space="preserve">高 </t>
    </r>
    <r>
      <rPr>
        <b/>
        <sz val="12"/>
        <color rgb="FF000000"/>
        <rFont val="新細明體"/>
        <family val="1"/>
      </rPr>
      <t>(H/mm)</t>
    </r>
  </si>
  <si>
    <r>
      <rPr>
        <b/>
        <sz val="12"/>
        <color rgb="FF000000"/>
        <rFont val="Noto Sans CJK TC"/>
        <family val="2"/>
      </rPr>
      <t>頂</t>
    </r>
    <r>
      <rPr>
        <b/>
        <sz val="12"/>
        <color rgb="FF000000"/>
        <rFont val="新細明體"/>
        <family val="1"/>
      </rPr>
      <t>(</t>
    </r>
    <r>
      <rPr>
        <b/>
        <sz val="12"/>
        <color rgb="FF000000"/>
        <rFont val="Noto Sans CJK TC"/>
        <family val="2"/>
      </rPr>
      <t>正</t>
    </r>
    <r>
      <rPr>
        <b/>
        <sz val="12"/>
        <color rgb="FF000000"/>
        <rFont val="新細明體"/>
        <family val="1"/>
      </rPr>
      <t>)</t>
    </r>
    <r>
      <rPr>
        <b/>
        <sz val="12"/>
        <color rgb="FF000000"/>
        <rFont val="Noto Sans CJK TC"/>
        <family val="2"/>
      </rPr>
      <t>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 xml:space="preserve">幾道 </t>
    </r>
  </si>
  <si>
    <r>
      <rPr>
        <b/>
        <sz val="12"/>
        <color rgb="FF000000"/>
        <rFont val="Noto Sans CJK TC"/>
        <family val="2"/>
      </rPr>
      <t>長側面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>幾道</t>
    </r>
  </si>
  <si>
    <r>
      <rPr>
        <b/>
        <sz val="12"/>
        <color rgb="FF000000"/>
        <rFont val="Noto Sans CJK TC"/>
        <family val="2"/>
      </rPr>
      <t>寬側面</t>
    </r>
    <r>
      <rPr>
        <b/>
        <sz val="12"/>
        <color rgb="FF000000"/>
        <rFont val="新細明體"/>
        <family val="1"/>
      </rPr>
      <t>x</t>
    </r>
    <r>
      <rPr>
        <b/>
        <sz val="12"/>
        <color rgb="FF000000"/>
        <rFont val="Noto Sans CJK TC"/>
        <family val="2"/>
      </rPr>
      <t>幾道</t>
    </r>
  </si>
  <si>
    <t>埋釘製程</t>
  </si>
  <si>
    <t>數量</t>
  </si>
  <si>
    <t>Printing製程</t>
  </si>
  <si>
    <t>類型(Type)</t>
  </si>
  <si>
    <t>網印</t>
  </si>
  <si>
    <t>數量(道)</t>
  </si>
  <si>
    <t>成品CNC製程 - 局部加工</t>
  </si>
  <si>
    <t>局部加工(TYPE)</t>
  </si>
  <si>
    <t>CNC Area</t>
  </si>
  <si>
    <t>NC除料頭</t>
  </si>
  <si>
    <t>類型</t>
  </si>
  <si>
    <t>人工</t>
  </si>
  <si>
    <t>數量/次數</t>
  </si>
  <si>
    <t>成品打磨(PL線)</t>
  </si>
  <si>
    <t>產品類別</t>
  </si>
  <si>
    <t>人工+自動</t>
  </si>
  <si>
    <t>熱熔(數量)</t>
  </si>
  <si>
    <t>Bonding(處)</t>
  </si>
  <si>
    <t>處</t>
  </si>
  <si>
    <t>EMI sputtering</t>
  </si>
  <si>
    <t>吋別</t>
  </si>
  <si>
    <t>本體材質</t>
  </si>
  <si>
    <t>PC+ABS</t>
  </si>
  <si>
    <t>Polish應力痕</t>
  </si>
  <si>
    <t>除屑(IMR)</t>
  </si>
  <si>
    <t>滾邊or去毛邊(PL面)</t>
  </si>
  <si>
    <t>icon雷雕(處)</t>
  </si>
  <si>
    <t>CE 可調整係數</t>
  </si>
  <si>
    <t>噴塗面積寬放(L)</t>
  </si>
  <si>
    <t>噴塗面積寬放(W)</t>
  </si>
  <si>
    <t>NCVM面積寬放(L)</t>
  </si>
  <si>
    <t>NCVM面積寬放(W)</t>
  </si>
  <si>
    <t>噴塗 Cycle Time</t>
  </si>
  <si>
    <t>噴漆塗料耗損(％）</t>
  </si>
  <si>
    <t>一次可噴成品數量(pcs)</t>
  </si>
  <si>
    <t>噴漆機台類型</t>
  </si>
  <si>
    <t>往復機</t>
  </si>
  <si>
    <t>噴漆面 頂面數</t>
  </si>
  <si>
    <t>噴漆面 長側面數</t>
  </si>
  <si>
    <t>噴漆面 短側面數</t>
  </si>
  <si>
    <t>metadata</t>
  </si>
  <si>
    <t xml:space="preserve"> </t>
  </si>
  <si>
    <t>site</t>
  </si>
  <si>
    <t>WCQ</t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</si>
  <si>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</si>
  <si>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二次加工費</t>
    </r>
  </si>
  <si>
    <r>
      <t>D.</t>
    </r>
    <r>
      <rPr>
        <b/>
        <sz val="12"/>
        <color rgb="FF0000FF"/>
        <rFont val="細明體"/>
        <family val="3"/>
        <charset val="136"/>
      </rPr>
      <t>塗裝噴漆費</t>
    </r>
    <phoneticPr fontId="47" type="noConversion"/>
  </si>
  <si>
    <t>E.管銷&amp;利潤</t>
  </si>
  <si>
    <t>F. 成品總價</t>
  </si>
  <si>
    <t>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</si>
</sst>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&quot; $&quot;* #,##0.00\ ;&quot;-$&quot;* #,##0.00\ ;&quot; $&quot;* \-#\ ;\ @\ "/>
    <numFmt numFmtId="165" formatCode="&quot; $&quot;* #,##0.00\ ;&quot; $&quot;* \(#,##0.00\);&quot; $&quot;* \-#\ ;\ @\ "/>
    <numFmt numFmtId="166" formatCode="m&quot;月&quot;d&quot;日&quot;"/>
    <numFmt numFmtId="167" formatCode="0.0000\ "/>
    <numFmt numFmtId="168" formatCode="[$-404]yyyy/m/d"/>
    <numFmt numFmtId="169" formatCode="\$#,##0.0"/>
    <numFmt numFmtId="170" formatCode="\$#,##0.0000"/>
    <numFmt numFmtId="171" formatCode="0.00000\ "/>
    <numFmt numFmtId="172" formatCode="0.0%"/>
    <numFmt numFmtId="173" formatCode="0.0\ "/>
    <numFmt numFmtId="174" formatCode="0\ "/>
    <numFmt numFmtId="175" formatCode="0.000"/>
    <numFmt numFmtId="176" formatCode="0.0000"/>
    <numFmt numFmtId="177" formatCode="0.0\ ;[Red]\(0.0\)"/>
    <numFmt numFmtId="178" formatCode="\$#,##0.0000\ ;[Red]&quot;($&quot;#,##0.0000\)"/>
    <numFmt numFmtId="179" formatCode="&quot; $&quot;* #,##0.0000\ ;&quot;-$&quot;* #,##0.0000\ ;&quot; $&quot;* \-#\ ;\ @\ "/>
    <numFmt numFmtId="180" formatCode="0.0000\ ;[Red]\(0.0000\)"/>
    <numFmt numFmtId="181" formatCode="0.0"/>
    <numFmt numFmtId="182" formatCode="0.00\ ;[Red]\(0.00\)"/>
    <numFmt numFmtId="183" formatCode="0.000000000000000"/>
    <numFmt numFmtId="184" formatCode="0.00000"/>
    <numFmt numFmtId="185" formatCode="0.0000000000000\ "/>
    <numFmt numFmtId="186" formatCode="0.0000000"/>
    <numFmt numFmtId="187" formatCode="0.00000000"/>
    <numFmt numFmtId="188" formatCode="0.000000"/>
    <numFmt numFmtId="189" formatCode="0.000000000"/>
  </numFmts>
  <fonts count="56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b/>
      <sz val="12"/>
      <color rgb="FF000000"/>
      <name val="PMingLiU"/>
      <family val="1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4">
    <xf numFmtId="0" fontId="0" fillId="0" borderId="0">
      <alignment vertical="center"/>
    </xf>
    <xf numFmtId="164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64" fontId="9" fillId="0" borderId="0" applyBorder="0" applyProtection="0">
      <alignment vertical="center"/>
    </xf>
    <xf numFmtId="164" fontId="9" fillId="0" borderId="0" applyBorder="0" applyProtection="0">
      <alignment vertical="center"/>
    </xf>
    <xf numFmtId="165" fontId="9" fillId="0" borderId="0" applyBorder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68" fontId="15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left" vertical="center" shrinkToFit="1"/>
    </xf>
    <xf numFmtId="168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69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70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66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71" fontId="15" fillId="6" borderId="1" xfId="0" applyNumberFormat="1" applyFont="1" applyFill="1" applyBorder="1" applyAlignment="1">
      <alignment horizontal="center" vertical="center"/>
    </xf>
    <xf numFmtId="172" fontId="15" fillId="0" borderId="1" xfId="0" applyNumberFormat="1" applyFont="1" applyBorder="1" applyAlignment="1">
      <alignment horizontal="center" vertical="center"/>
    </xf>
    <xf numFmtId="171" fontId="15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70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70" fontId="15" fillId="0" borderId="11" xfId="0" applyNumberFormat="1" applyFont="1" applyBorder="1" applyAlignment="1">
      <alignment horizontal="center" vertical="center"/>
    </xf>
    <xf numFmtId="170" fontId="15" fillId="0" borderId="12" xfId="0" applyNumberFormat="1" applyFont="1" applyBorder="1" applyAlignment="1">
      <alignment horizontal="center" vertical="center"/>
    </xf>
    <xf numFmtId="170" fontId="15" fillId="4" borderId="12" xfId="0" applyNumberFormat="1" applyFont="1" applyFill="1" applyBorder="1" applyAlignment="1">
      <alignment horizontal="center" vertical="center"/>
    </xf>
    <xf numFmtId="170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68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70" fontId="23" fillId="0" borderId="1" xfId="22" applyNumberFormat="1" applyFont="1" applyBorder="1" applyAlignment="1" applyProtection="1">
      <alignment horizontal="center" vertical="center" shrinkToFit="1"/>
    </xf>
    <xf numFmtId="173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74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70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75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75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76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76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73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74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70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76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75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75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76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75" fontId="40" fillId="4" borderId="0" xfId="14" applyNumberFormat="1" applyFont="1" applyFill="1" applyAlignment="1">
      <alignment horizontal="center" vertical="center" shrinkToFit="1"/>
    </xf>
    <xf numFmtId="170" fontId="37" fillId="10" borderId="1" xfId="22" applyNumberFormat="1" applyFont="1" applyFill="1" applyBorder="1" applyAlignment="1" applyProtection="1">
      <alignment horizontal="center" vertical="center" shrinkToFit="1"/>
    </xf>
    <xf numFmtId="170" fontId="37" fillId="7" borderId="1" xfId="22" applyNumberFormat="1" applyFont="1" applyFill="1" applyBorder="1" applyAlignment="1" applyProtection="1">
      <alignment horizontal="center" vertical="center" shrinkToFit="1"/>
    </xf>
    <xf numFmtId="173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74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70" fontId="0" fillId="7" borderId="1" xfId="22" applyNumberFormat="1" applyFont="1" applyFill="1" applyBorder="1" applyAlignment="1" applyProtection="1">
      <alignment horizontal="center" vertical="center" shrinkToFit="1"/>
    </xf>
    <xf numFmtId="173" fontId="39" fillId="4" borderId="1" xfId="13" applyNumberFormat="1" applyFont="1" applyFill="1" applyBorder="1" applyAlignment="1">
      <alignment horizontal="center" vertical="center" shrinkToFit="1"/>
    </xf>
    <xf numFmtId="174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72" fontId="10" fillId="4" borderId="1" xfId="13" applyNumberFormat="1" applyFont="1" applyFill="1" applyBorder="1" applyAlignment="1">
      <alignment horizontal="center" vertical="center" shrinkToFit="1"/>
    </xf>
    <xf numFmtId="177" fontId="17" fillId="4" borderId="1" xfId="13" applyNumberFormat="1" applyFont="1" applyFill="1" applyBorder="1" applyAlignment="1">
      <alignment horizontal="center" vertical="center" shrinkToFit="1"/>
    </xf>
    <xf numFmtId="177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77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74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74" fontId="10" fillId="4" borderId="0" xfId="13" applyNumberFormat="1" applyFont="1" applyFill="1" applyBorder="1" applyAlignment="1">
      <alignment horizontal="center" vertical="center" shrinkToFit="1"/>
    </xf>
    <xf numFmtId="179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75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70" fontId="14" fillId="0" borderId="1" xfId="22" applyNumberFormat="1" applyFont="1" applyBorder="1" applyAlignment="1" applyProtection="1">
      <alignment horizontal="center" vertical="center" shrinkToFit="1"/>
    </xf>
    <xf numFmtId="172" fontId="14" fillId="0" borderId="1" xfId="20" applyNumberFormat="1" applyFont="1" applyBorder="1" applyAlignment="1" applyProtection="1">
      <alignment horizontal="center" vertical="center" shrinkToFit="1"/>
    </xf>
    <xf numFmtId="177" fontId="15" fillId="4" borderId="1" xfId="14" applyNumberFormat="1" applyFont="1" applyFill="1" applyBorder="1" applyAlignment="1">
      <alignment horizontal="center" vertical="center" shrinkToFit="1"/>
    </xf>
    <xf numFmtId="177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70" fontId="10" fillId="10" borderId="1" xfId="22" applyNumberFormat="1" applyFont="1" applyFill="1" applyBorder="1" applyAlignment="1" applyProtection="1">
      <alignment horizontal="center" vertical="center" shrinkToFit="1"/>
    </xf>
    <xf numFmtId="172" fontId="14" fillId="10" borderId="1" xfId="20" applyNumberFormat="1" applyFont="1" applyFill="1" applyBorder="1" applyAlignment="1" applyProtection="1">
      <alignment horizontal="center" vertical="center" shrinkToFit="1"/>
    </xf>
    <xf numFmtId="177" fontId="0" fillId="10" borderId="1" xfId="14" applyNumberFormat="1" applyFont="1" applyFill="1" applyBorder="1" applyAlignment="1">
      <alignment horizontal="center" vertical="center" shrinkToFit="1"/>
    </xf>
    <xf numFmtId="180" fontId="43" fillId="0" borderId="1" xfId="16" applyNumberFormat="1" applyFont="1" applyBorder="1" applyAlignment="1">
      <alignment horizontal="left" vertical="center"/>
    </xf>
    <xf numFmtId="177" fontId="23" fillId="4" borderId="1" xfId="14" applyNumberFormat="1" applyFont="1" applyFill="1" applyBorder="1" applyAlignment="1">
      <alignment horizontal="center" vertical="center" shrinkToFit="1"/>
    </xf>
    <xf numFmtId="180" fontId="44" fillId="0" borderId="1" xfId="16" applyNumberFormat="1" applyFont="1" applyBorder="1" applyAlignment="1">
      <alignment horizontal="left" vertical="center"/>
    </xf>
    <xf numFmtId="180" fontId="43" fillId="4" borderId="1" xfId="16" applyNumberFormat="1" applyFont="1" applyFill="1" applyBorder="1" applyAlignment="1">
      <alignment horizontal="left" vertical="center"/>
    </xf>
    <xf numFmtId="180" fontId="44" fillId="4" borderId="1" xfId="16" applyNumberFormat="1" applyFont="1" applyFill="1" applyBorder="1" applyAlignment="1">
      <alignment horizontal="left" vertical="center"/>
    </xf>
    <xf numFmtId="180" fontId="43" fillId="5" borderId="1" xfId="16" applyNumberFormat="1" applyFont="1" applyFill="1" applyBorder="1" applyAlignment="1">
      <alignment horizontal="left" vertical="center"/>
    </xf>
    <xf numFmtId="170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68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78" fontId="17" fillId="4" borderId="1" xfId="23" applyNumberFormat="1" applyFont="1" applyFill="1" applyBorder="1" applyAlignment="1" applyProtection="1">
      <alignment horizontal="center" vertical="center" shrinkToFit="1"/>
    </xf>
    <xf numFmtId="178" fontId="17" fillId="4" borderId="1" xfId="13" applyNumberFormat="1" applyFont="1" applyFill="1" applyBorder="1" applyAlignment="1">
      <alignment horizontal="center" vertical="center" shrinkToFit="1"/>
    </xf>
    <xf numFmtId="17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8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73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81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73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85" fontId="0" fillId="0" borderId="0" xfId="0" applyNumberFormat="1" applyFont="1">
      <alignment vertical="center"/>
    </xf>
    <xf numFmtId="176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76" fontId="15" fillId="0" borderId="22" xfId="0" applyNumberFormat="1" applyFont="1" applyBorder="1" applyAlignment="1">
      <alignment horizontal="left" vertical="center"/>
    </xf>
    <xf numFmtId="0" fontId="49" fillId="4" borderId="22" xfId="0" applyFont="1" applyFill="1" applyBorder="1" applyAlignment="1">
      <alignment vertical="center"/>
    </xf>
    <xf numFmtId="182" fontId="15" fillId="0" borderId="22" xfId="0" applyNumberFormat="1" applyFont="1" applyBorder="1" applyAlignment="1">
      <alignment horizontal="left" vertical="center"/>
    </xf>
    <xf numFmtId="2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1" fontId="15" fillId="0" borderId="22" xfId="0" applyNumberFormat="1" applyFont="1" applyBorder="1" applyAlignment="1">
      <alignment horizontal="left" vertical="center"/>
    </xf>
    <xf numFmtId="0" fontId="19" fillId="12" borderId="22" xfId="14" applyFont="1" applyFill="1" applyBorder="1" applyAlignment="1">
      <alignment vertical="center"/>
    </xf>
    <xf numFmtId="176" fontId="15" fillId="12" borderId="22" xfId="0" applyNumberFormat="1" applyFont="1" applyFill="1" applyBorder="1" applyAlignment="1">
      <alignment horizontal="left" vertical="center"/>
    </xf>
    <xf numFmtId="1" fontId="0" fillId="0" borderId="22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176" fontId="48" fillId="0" borderId="22" xfId="0" applyNumberFormat="1" applyFont="1" applyBorder="1" applyAlignment="1">
      <alignment horizontal="left" vertical="center"/>
    </xf>
    <xf numFmtId="176" fontId="0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>
      <alignment vertical="center"/>
    </xf>
    <xf numFmtId="0" fontId="0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/>
    </xf>
    <xf numFmtId="0" fontId="53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86" fontId="15" fillId="12" borderId="22" xfId="0" applyNumberFormat="1" applyFont="1" applyFill="1" applyBorder="1" applyAlignment="1">
      <alignment horizontal="left" vertical="center"/>
    </xf>
    <xf numFmtId="183" fontId="15" fillId="12" borderId="22" xfId="0" applyNumberFormat="1" applyFont="1" applyFill="1" applyBorder="1" applyAlignment="1">
      <alignment horizontal="left" vertical="center"/>
    </xf>
    <xf numFmtId="184" fontId="15" fillId="11" borderId="22" xfId="0" applyNumberFormat="1" applyFont="1" applyFill="1" applyBorder="1" applyAlignment="1">
      <alignment horizontal="left" vertical="center"/>
    </xf>
    <xf numFmtId="187" fontId="15" fillId="12" borderId="22" xfId="0" applyNumberFormat="1" applyFont="1" applyFill="1" applyBorder="1" applyAlignment="1">
      <alignment horizontal="left" vertical="center"/>
    </xf>
    <xf numFmtId="0" fontId="14" fillId="14" borderId="30" xfId="0" applyFont="1" applyFill="1" applyBorder="1" applyAlignment="1">
      <alignment horizontal="left"/>
    </xf>
    <xf numFmtId="0" fontId="14" fillId="14" borderId="26" xfId="0" applyFont="1" applyFill="1" applyBorder="1" applyAlignment="1">
      <alignment horizontal="left"/>
    </xf>
    <xf numFmtId="0" fontId="51" fillId="13" borderId="22" xfId="0" applyFont="1" applyFill="1" applyBorder="1" applyAlignment="1">
      <alignment horizontal="left"/>
    </xf>
    <xf numFmtId="0" fontId="52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4" fillId="16" borderId="31" xfId="14" applyFont="1" applyFill="1" applyBorder="1" applyAlignment="1">
      <alignment horizontal="left" vertical="center"/>
    </xf>
    <xf numFmtId="0" fontId="54" fillId="16" borderId="0" xfId="14" applyFont="1" applyFill="1" applyBorder="1" applyAlignment="1">
      <alignment horizontal="left" vertical="center"/>
    </xf>
    <xf numFmtId="0" fontId="54" fillId="16" borderId="22" xfId="14" applyFont="1" applyFill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9" fillId="11" borderId="23" xfId="14" applyFont="1" applyFill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188" fontId="15" fillId="0" borderId="22" xfId="0" applyNumberFormat="1" applyFont="1" applyBorder="1" applyAlignment="1">
      <alignment horizontal="left" vertical="center"/>
    </xf>
    <xf numFmtId="186" fontId="15" fillId="0" borderId="22" xfId="0" applyNumberFormat="1" applyFont="1" applyBorder="1" applyAlignment="1">
      <alignment horizontal="left" vertical="center"/>
    </xf>
    <xf numFmtId="189" fontId="15" fillId="0" borderId="22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176" fontId="15" fillId="12" borderId="22" xfId="0" applyNumberFormat="1" applyFon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55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10" fillId="4" borderId="0" xfId="13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4" fillId="4" borderId="1" xfId="13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170" fontId="14" fillId="4" borderId="1" xfId="22" applyNumberFormat="1" applyFont="1" applyFill="1" applyBorder="1" applyAlignment="1" applyProtection="1">
      <alignment horizontal="center" vertical="center" shrinkToFit="1"/>
    </xf>
    <xf numFmtId="0" fontId="10" fillId="4" borderId="1" xfId="13" applyFont="1" applyFill="1" applyBorder="1" applyAlignment="1">
      <alignment horizontal="center" vertical="center" shrinkToFit="1"/>
    </xf>
    <xf numFmtId="178" fontId="14" fillId="4" borderId="1" xfId="23" applyNumberFormat="1" applyFont="1" applyFill="1" applyBorder="1" applyAlignment="1" applyProtection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78" fontId="14" fillId="4" borderId="1" xfId="23" applyNumberFormat="1" applyFont="1" applyFill="1" applyBorder="1" applyAlignment="1" applyProtection="1">
      <alignment horizontal="center" vertical="center" shrinkToFit="1"/>
    </xf>
    <xf numFmtId="178" fontId="14" fillId="4" borderId="1" xfId="22" applyNumberFormat="1" applyFont="1" applyFill="1" applyBorder="1" applyAlignment="1" applyProtection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6" fillId="0" borderId="1" xfId="15" applyFont="1" applyBorder="1" applyAlignment="1">
      <alignment horizontal="center" vertical="center"/>
    </xf>
    <xf numFmtId="170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</cellXfs>
  <cellStyles count="24">
    <cellStyle name="AutoFormat Options" xfId="3" xr:uid="{00000000-0005-0000-0000-000000000000}"/>
    <cellStyle name="AutoFormat Options 2" xfId="4" xr:uid="{00000000-0005-0000-0000-000001000000}"/>
    <cellStyle name="Currency" xfId="1" builtinId="4"/>
    <cellStyle name="MS Sans Serif" xfId="5" xr:uid="{00000000-0005-0000-0000-000002000000}"/>
    <cellStyle name="Normal" xfId="0" builtinId="0"/>
    <cellStyle name="Percent" xfId="2" builtinId="5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大昶-Foose 14' 塑膠五金報價資料-103007- Expect Price Cost xls" xfId="15" xr:uid="{00000000-0005-0000-0000-00000D000000}"/>
    <cellStyle name="常规 2_QIWG5&amp;QIWG6 COST X1 20111026" xfId="16" xr:uid="{00000000-0005-0000-0000-000012000000}"/>
    <cellStyle name="樣式 1" xfId="17" xr:uid="{00000000-0005-0000-0000-000017000000}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66" Type="http://schemas.openxmlformats.org/officeDocument/2006/relationships/externalLink" Target="externalLinks/externalLink59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styles" Target="styles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defaultColWidth="10.21875" defaultRowHeight="15.6"/>
  <cols>
    <col min="2" max="2" width="13.88671875" customWidth="1"/>
    <col min="3" max="3" width="12.5546875" style="1" customWidth="1"/>
    <col min="4" max="7" width="10.21875" style="1"/>
    <col min="8" max="8" width="12.6640625" style="1" customWidth="1"/>
  </cols>
  <sheetData>
    <row r="2" spans="1:64" ht="16.5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16.5">
      <c r="B3" s="287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 ht="16.5">
      <c r="B4" s="287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 ht="16.5">
      <c r="B5" s="287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 ht="16.5">
      <c r="B6" s="287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 ht="16.5">
      <c r="B10" s="7" t="s">
        <v>12</v>
      </c>
      <c r="C10" s="8" t="s">
        <v>13</v>
      </c>
    </row>
    <row r="11" spans="1:64" ht="16.5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 ht="16.5">
      <c r="B13" s="2" t="s">
        <v>14</v>
      </c>
    </row>
    <row r="91" spans="2:2" ht="15.75">
      <c r="B91" s="2" t="s">
        <v>15</v>
      </c>
    </row>
    <row r="92" spans="2:2" ht="16.5">
      <c r="B92" s="7" t="s">
        <v>16</v>
      </c>
    </row>
    <row r="135" spans="2:2" ht="15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defaultColWidth="10.21875" defaultRowHeight="15.6"/>
  <cols>
    <col min="1" max="1" width="18.5546875" style="12" customWidth="1"/>
    <col min="2" max="2" width="23.33203125" style="12" customWidth="1"/>
    <col min="3" max="3" width="16.5546875" style="12" customWidth="1"/>
    <col min="4" max="4" width="13.44140625" style="12" customWidth="1"/>
    <col min="5" max="5" width="20" style="12" customWidth="1"/>
    <col min="6" max="7" width="19.44140625" style="12" customWidth="1"/>
    <col min="8" max="8" width="21.109375" style="12" customWidth="1"/>
    <col min="9" max="9" width="20.33203125" style="12" customWidth="1"/>
    <col min="10" max="10" width="12.77734375" style="12" customWidth="1"/>
    <col min="11" max="21" width="10.21875" style="12"/>
    <col min="22" max="22" width="19.6640625" style="12" customWidth="1"/>
    <col min="23" max="23" width="21.6640625" style="12" customWidth="1"/>
    <col min="24" max="24" width="13.109375" style="12" customWidth="1"/>
    <col min="25" max="25" width="19.6640625" style="12" customWidth="1"/>
    <col min="26" max="26" width="10.21875" style="12"/>
    <col min="27" max="27" width="14.21875" style="12" customWidth="1"/>
    <col min="28" max="30" width="10.21875" style="12"/>
    <col min="31" max="31" width="19.6640625" style="12" customWidth="1"/>
    <col min="32" max="64" width="10.21875" style="12"/>
  </cols>
  <sheetData>
    <row r="1" spans="1:31" ht="15.75">
      <c r="A1" s="294" t="s">
        <v>18</v>
      </c>
      <c r="B1" s="294"/>
      <c r="C1" s="294"/>
      <c r="D1" s="294"/>
      <c r="E1" s="294"/>
      <c r="F1" s="294"/>
      <c r="G1" s="294"/>
      <c r="H1" s="294"/>
    </row>
    <row r="2" spans="1:31" ht="15.75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 ht="15.75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 ht="15.75">
      <c r="A4" s="13" t="s">
        <v>27</v>
      </c>
      <c r="B4" s="295"/>
      <c r="C4" s="295"/>
      <c r="D4" s="13"/>
      <c r="E4" s="296"/>
      <c r="F4" s="296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 ht="16.5">
      <c r="A5" s="13" t="s">
        <v>34</v>
      </c>
      <c r="B5" s="296" t="e">
        <f>IF(AND(D3="WKS",F3="NB"),"USD",IF(AND(D3="WCQ",F3="NB"),"USD",IF(AND(D3="WCD",F3="NB"),"USD",IF(AND(D3="WTZ",F3="DT"),"RMB",IF(AND(D3="WCQ",F3="DT"),"USD",IF(AND(D3="WCD",F3="DT"),"USD",""))))))</f>
        <v>#REF!</v>
      </c>
      <c r="C5" s="296"/>
      <c r="D5" s="17" t="s">
        <v>35</v>
      </c>
      <c r="E5" s="296"/>
      <c r="F5" s="296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 ht="16.5">
      <c r="V6" s="20" t="s">
        <v>40</v>
      </c>
      <c r="AA6" s="12" t="s">
        <v>41</v>
      </c>
    </row>
    <row r="7" spans="1:31" ht="16.5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149999999999999" customHeight="1">
      <c r="A8" s="290" t="s">
        <v>45</v>
      </c>
      <c r="B8" s="291" t="s">
        <v>46</v>
      </c>
      <c r="C8" s="292" t="s">
        <v>47</v>
      </c>
      <c r="D8" s="292" t="s">
        <v>48</v>
      </c>
      <c r="E8" s="293" t="s">
        <v>49</v>
      </c>
      <c r="F8" s="293"/>
      <c r="G8" s="293"/>
      <c r="H8" s="288" t="s">
        <v>50</v>
      </c>
      <c r="I8" s="289" t="s">
        <v>51</v>
      </c>
      <c r="X8" s="22">
        <v>0.4</v>
      </c>
    </row>
    <row r="9" spans="1:31" ht="15.75">
      <c r="A9" s="290"/>
      <c r="B9" s="290"/>
      <c r="C9" s="290"/>
      <c r="D9" s="290"/>
      <c r="E9" s="23" t="s">
        <v>52</v>
      </c>
      <c r="F9" s="270" t="s">
        <v>53</v>
      </c>
      <c r="G9" s="269" t="s">
        <v>54</v>
      </c>
      <c r="H9" s="288"/>
      <c r="I9" s="289"/>
      <c r="X9" s="22">
        <v>0.5</v>
      </c>
    </row>
    <row r="10" spans="1:31" ht="15.75">
      <c r="A10" s="281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81">
        <v>30</v>
      </c>
      <c r="G10" s="281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 ht="15">
      <c r="X11" s="22">
        <v>0.7</v>
      </c>
    </row>
    <row r="12" spans="1:31" ht="15">
      <c r="X12" s="22">
        <v>0.8</v>
      </c>
    </row>
    <row r="13" spans="1:31" ht="15.75">
      <c r="A13" s="21" t="s">
        <v>56</v>
      </c>
      <c r="X13" s="22">
        <v>0.9</v>
      </c>
    </row>
    <row r="14" spans="1:31" ht="15.75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 ht="15.75">
      <c r="A15" s="281">
        <v>1</v>
      </c>
      <c r="B15" s="32" t="s">
        <v>65</v>
      </c>
      <c r="C15" s="33" t="e">
        <f>I33</f>
        <v>#REF!</v>
      </c>
      <c r="D15" s="281"/>
      <c r="E15" s="33" t="e">
        <f>C15/60*0.045</f>
        <v>#REF!</v>
      </c>
      <c r="F15" s="34"/>
    </row>
    <row r="16" spans="1:31" ht="15.75">
      <c r="A16" s="281">
        <v>2</v>
      </c>
      <c r="B16" s="32" t="s">
        <v>66</v>
      </c>
      <c r="C16" s="281" t="e">
        <f>#REF!</f>
        <v>#REF!</v>
      </c>
      <c r="D16" s="35">
        <v>8.0000000000000002E-3</v>
      </c>
      <c r="E16" s="281" t="e">
        <f>C16*D16</f>
        <v>#REF!</v>
      </c>
      <c r="F16" s="34"/>
    </row>
    <row r="17" spans="1:24" ht="16.5">
      <c r="A17" s="281">
        <v>3</v>
      </c>
      <c r="B17" s="32" t="s">
        <v>67</v>
      </c>
      <c r="C17" s="281" t="e">
        <f>#REF!</f>
        <v>#REF!</v>
      </c>
      <c r="D17" s="35">
        <v>4.0000000000000001E-3</v>
      </c>
      <c r="E17" s="281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 ht="16.5">
      <c r="A18" s="281">
        <v>4</v>
      </c>
      <c r="B18" s="32" t="s">
        <v>71</v>
      </c>
      <c r="C18" s="281" t="e">
        <f>#REF!</f>
        <v>#REF!</v>
      </c>
      <c r="D18" s="281">
        <v>1.6E-2</v>
      </c>
      <c r="E18" s="281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 ht="16.5">
      <c r="A19" s="281">
        <v>5</v>
      </c>
      <c r="B19" s="32" t="s">
        <v>74</v>
      </c>
      <c r="C19" s="281" t="e">
        <f>#REF!</f>
        <v>#REF!</v>
      </c>
      <c r="D19" s="281">
        <f>C10*(D10*0.6)*5*0.00017*2</f>
        <v>1.3770000000000001E-2</v>
      </c>
      <c r="E19" s="281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 ht="16.5">
      <c r="A20" s="281">
        <v>6</v>
      </c>
      <c r="B20" s="32" t="s">
        <v>78</v>
      </c>
      <c r="C20" s="281" t="e">
        <f>#REF!</f>
        <v>#REF!</v>
      </c>
      <c r="D20" s="281">
        <v>8.0000000000000002E-3</v>
      </c>
      <c r="E20" s="281" t="e">
        <f>C20*D20</f>
        <v>#REF!</v>
      </c>
      <c r="F20" s="281"/>
    </row>
    <row r="21" spans="1:24" ht="15.75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 ht="15.75">
      <c r="A23" s="40" t="s">
        <v>80</v>
      </c>
    </row>
    <row r="24" spans="1:24" ht="15.75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 ht="15">
      <c r="A25" s="281">
        <v>1</v>
      </c>
      <c r="B25" s="281"/>
      <c r="C25" s="281" t="s">
        <v>87</v>
      </c>
      <c r="D25" s="281"/>
      <c r="E25" s="281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81" t="e">
        <f t="shared" ref="I25:I30" si="1">12*E25</f>
        <v>#REF!</v>
      </c>
      <c r="J25" s="34"/>
    </row>
    <row r="26" spans="1:24" ht="15">
      <c r="A26" s="281">
        <v>2</v>
      </c>
      <c r="B26" s="281"/>
      <c r="C26" s="268" t="s">
        <v>88</v>
      </c>
      <c r="D26" s="268"/>
      <c r="E26" s="268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68" t="e">
        <f t="shared" si="1"/>
        <v>#REF!</v>
      </c>
      <c r="J26" s="34"/>
    </row>
    <row r="27" spans="1:24" ht="15">
      <c r="A27" s="268">
        <v>3</v>
      </c>
      <c r="B27" s="268"/>
      <c r="C27" s="281" t="s">
        <v>89</v>
      </c>
      <c r="D27" s="268"/>
      <c r="E27" s="268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68" t="e">
        <f t="shared" si="1"/>
        <v>#REF!</v>
      </c>
      <c r="J27" s="34"/>
    </row>
    <row r="28" spans="1:24" ht="15">
      <c r="A28" s="268">
        <v>4</v>
      </c>
      <c r="B28" s="268"/>
      <c r="C28" s="268" t="s">
        <v>90</v>
      </c>
      <c r="D28" s="268"/>
      <c r="E28" s="268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68" t="e">
        <f t="shared" si="1"/>
        <v>#REF!</v>
      </c>
      <c r="J28" s="34"/>
    </row>
    <row r="29" spans="1:24" ht="15">
      <c r="A29" s="268">
        <v>5</v>
      </c>
      <c r="B29" s="268"/>
      <c r="C29" s="268" t="s">
        <v>91</v>
      </c>
      <c r="D29" s="268"/>
      <c r="E29" s="268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68" t="e">
        <f t="shared" si="1"/>
        <v>#REF!</v>
      </c>
      <c r="J29" s="34"/>
    </row>
    <row r="30" spans="1:24" ht="15">
      <c r="A30" s="268">
        <v>6</v>
      </c>
      <c r="B30" s="268"/>
      <c r="C30" s="268" t="s">
        <v>92</v>
      </c>
      <c r="D30" s="268"/>
      <c r="E30" s="268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68" t="e">
        <f t="shared" si="1"/>
        <v>#REF!</v>
      </c>
      <c r="J30" s="34"/>
    </row>
    <row r="31" spans="1:24" ht="15">
      <c r="A31" s="268"/>
      <c r="B31" s="268"/>
      <c r="C31" s="268"/>
      <c r="D31" s="268"/>
      <c r="E31" s="268"/>
      <c r="F31" s="268"/>
      <c r="G31" s="268"/>
      <c r="H31" s="44"/>
      <c r="I31" s="268"/>
      <c r="J31" s="34"/>
    </row>
    <row r="32" spans="1:24" ht="15">
      <c r="A32" s="268"/>
      <c r="B32" s="268"/>
      <c r="C32" s="268"/>
      <c r="D32" s="268"/>
      <c r="E32" s="268"/>
      <c r="F32" s="268"/>
      <c r="G32" s="268"/>
      <c r="H32" s="44"/>
      <c r="I32" s="268"/>
      <c r="J32" s="34"/>
    </row>
    <row r="33" spans="1:9" ht="15.75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 ht="15.75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 ht="15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 ht="15">
      <c r="A41" s="61"/>
      <c r="C41" s="62"/>
    </row>
  </sheetData>
  <mergeCells count="12">
    <mergeCell ref="A1:H1"/>
    <mergeCell ref="B4:C4"/>
    <mergeCell ref="E4:F4"/>
    <mergeCell ref="B5:C5"/>
    <mergeCell ref="E5:F5"/>
    <mergeCell ref="H8:H9"/>
    <mergeCell ref="I8:I9"/>
    <mergeCell ref="A8:A9"/>
    <mergeCell ref="B8:B9"/>
    <mergeCell ref="C8:C9"/>
    <mergeCell ref="D8:D9"/>
    <mergeCell ref="E8:G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defaultColWidth="10.21875" defaultRowHeight="15.6"/>
  <cols>
    <col min="1" max="1" width="17.6640625" style="63" customWidth="1"/>
    <col min="2" max="2" width="21.77734375" style="63" customWidth="1"/>
    <col min="3" max="3" width="44.77734375" style="63" customWidth="1"/>
    <col min="4" max="4" width="17.109375" style="63" customWidth="1"/>
    <col min="5" max="5" width="45.33203125" style="63" customWidth="1"/>
    <col min="6" max="7" width="19.44140625" style="63" customWidth="1"/>
    <col min="8" max="8" width="15.109375" style="63" customWidth="1"/>
    <col min="9" max="9" width="16.21875" style="63" customWidth="1"/>
    <col min="10" max="11" width="19.6640625" style="64" customWidth="1"/>
    <col min="12" max="13" width="29.2187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21875" style="64" customWidth="1"/>
    <col min="18" max="18" width="18" style="64" customWidth="1"/>
    <col min="19" max="19" width="12.5546875" style="64" customWidth="1"/>
    <col min="20" max="20" width="35.44140625" style="64" customWidth="1"/>
    <col min="21" max="21" width="29.44140625" style="64" customWidth="1"/>
    <col min="22" max="22" width="33.21875" style="64" customWidth="1"/>
    <col min="23" max="23" width="18" style="64" customWidth="1"/>
    <col min="24" max="24" width="12.5546875" style="64" customWidth="1"/>
    <col min="25" max="25" width="31.109375" style="64" customWidth="1"/>
    <col min="26" max="26" width="19.6640625" style="64" customWidth="1"/>
    <col min="27" max="27" width="33.21875" style="64" customWidth="1"/>
    <col min="28" max="28" width="18" style="64" customWidth="1"/>
    <col min="29" max="29" width="12.5546875" style="64" customWidth="1"/>
    <col min="30" max="30" width="14.88671875" style="64" customWidth="1"/>
    <col min="31" max="31" width="18.5546875" style="64" customWidth="1"/>
    <col min="32" max="32" width="33.21875" style="64" customWidth="1"/>
    <col min="33" max="33" width="13.6640625" style="64" customWidth="1"/>
    <col min="34" max="34" width="38" style="64" customWidth="1"/>
    <col min="35" max="36" width="43.7773437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09375" style="64" customWidth="1"/>
    <col min="46" max="46" width="22.2187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21875" style="64"/>
  </cols>
  <sheetData>
    <row r="1" spans="1:64" ht="15.75">
      <c r="A1" s="294" t="s">
        <v>99</v>
      </c>
      <c r="B1" s="294"/>
      <c r="C1" s="294"/>
      <c r="D1" s="294"/>
      <c r="E1" s="294"/>
      <c r="F1" s="294"/>
      <c r="G1" s="294"/>
      <c r="H1" s="29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 ht="15.75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 ht="15.75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 ht="15.75">
      <c r="A4" s="13" t="s">
        <v>27</v>
      </c>
      <c r="B4" s="295" t="e">
        <f>#REF!</f>
        <v>#REF!</v>
      </c>
      <c r="C4" s="295"/>
      <c r="D4" s="17"/>
      <c r="E4" s="296"/>
      <c r="F4" s="296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 ht="15.75">
      <c r="A5" s="13" t="s">
        <v>34</v>
      </c>
      <c r="B5" s="296" t="e">
        <f>IF(AND(D3="WKS",F3="NB"),"USD",IF(AND(D3="WCQ",F3="NB"),"USD",IF(AND(D3="WCD",F3="NB"),"USD",IF(AND(D3="WTZ",F3="DT"),"RMB",IF(AND(D3="WCQ",F3="DT"),"USD",IF(AND(D3="WCD",F3="DT"),"USD",""))))))</f>
        <v>#REF!</v>
      </c>
      <c r="C5" s="296"/>
      <c r="D5" s="17" t="s">
        <v>35</v>
      </c>
      <c r="E5" s="296" t="e">
        <f>#REF!</f>
        <v>#REF!</v>
      </c>
      <c r="F5" s="296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 ht="15.75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300" t="s">
        <v>42</v>
      </c>
      <c r="B7" s="300"/>
      <c r="C7" s="71"/>
      <c r="D7" s="311"/>
      <c r="E7" s="311"/>
      <c r="F7" s="311"/>
      <c r="G7" s="311"/>
      <c r="H7" s="72"/>
      <c r="J7" s="63"/>
      <c r="K7" s="63"/>
      <c r="L7" s="310" t="s">
        <v>100</v>
      </c>
      <c r="M7" s="310"/>
      <c r="N7" s="310"/>
      <c r="O7" s="310"/>
      <c r="P7" s="310" t="s">
        <v>101</v>
      </c>
      <c r="Q7" s="310"/>
      <c r="R7" s="310"/>
      <c r="S7" s="310"/>
      <c r="T7" s="310" t="s">
        <v>102</v>
      </c>
      <c r="U7" s="310"/>
      <c r="V7" s="310"/>
      <c r="W7" s="310"/>
      <c r="X7" s="310"/>
      <c r="Y7" s="309" t="s">
        <v>103</v>
      </c>
      <c r="Z7" s="309"/>
      <c r="AA7" s="309"/>
      <c r="AB7" s="309"/>
      <c r="AC7" s="309"/>
      <c r="AD7" s="309" t="s">
        <v>104</v>
      </c>
      <c r="AE7" s="309"/>
      <c r="AF7" s="309"/>
      <c r="AG7" s="309"/>
      <c r="AH7" s="310" t="s">
        <v>105</v>
      </c>
      <c r="AI7" s="310"/>
      <c r="AJ7" s="310"/>
      <c r="AK7" s="310"/>
      <c r="AL7" s="310"/>
      <c r="AM7" s="310" t="s">
        <v>106</v>
      </c>
      <c r="AN7" s="310"/>
      <c r="AO7" s="310"/>
      <c r="AP7" s="310"/>
      <c r="AQ7" s="310"/>
      <c r="AR7" s="310"/>
      <c r="AS7" s="310" t="s">
        <v>107</v>
      </c>
      <c r="AT7" s="310"/>
      <c r="AU7" s="310"/>
      <c r="AV7" s="310"/>
      <c r="AW7" s="272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303" t="s">
        <v>108</v>
      </c>
      <c r="B8" s="303"/>
      <c r="C8" s="273" t="s">
        <v>109</v>
      </c>
      <c r="D8" s="279" t="s">
        <v>110</v>
      </c>
      <c r="E8" s="273" t="s">
        <v>111</v>
      </c>
      <c r="F8" s="273" t="s">
        <v>50</v>
      </c>
      <c r="G8" s="279" t="s">
        <v>112</v>
      </c>
      <c r="H8" s="303" t="s">
        <v>113</v>
      </c>
      <c r="I8" s="303"/>
      <c r="J8" s="63"/>
      <c r="K8" s="63"/>
      <c r="L8" s="274" t="s">
        <v>114</v>
      </c>
      <c r="M8" s="73" t="s">
        <v>115</v>
      </c>
      <c r="N8" s="73" t="s">
        <v>116</v>
      </c>
      <c r="O8" s="74" t="s">
        <v>117</v>
      </c>
      <c r="P8" s="274" t="s">
        <v>114</v>
      </c>
      <c r="Q8" s="73" t="s">
        <v>115</v>
      </c>
      <c r="R8" s="73" t="s">
        <v>116</v>
      </c>
      <c r="S8" s="74" t="s">
        <v>117</v>
      </c>
      <c r="T8" s="274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74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74" t="s">
        <v>115</v>
      </c>
      <c r="AE8" s="73" t="s">
        <v>116</v>
      </c>
      <c r="AF8" s="76" t="s">
        <v>118</v>
      </c>
      <c r="AG8" s="76" t="s">
        <v>117</v>
      </c>
      <c r="AH8" s="274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74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308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304" t="s">
        <v>126</v>
      </c>
      <c r="B9" s="304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304"/>
      <c r="I9" s="304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74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74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74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308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304" t="s">
        <v>146</v>
      </c>
      <c r="B10" s="304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304"/>
      <c r="I10" s="304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74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74"/>
      <c r="Z10" s="73"/>
      <c r="AA10" s="73"/>
      <c r="AB10" s="73"/>
      <c r="AC10" s="92"/>
      <c r="AD10" s="274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74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308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304" t="s">
        <v>161</v>
      </c>
      <c r="B11" s="304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304"/>
      <c r="I11" s="304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74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74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308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304" t="s">
        <v>176</v>
      </c>
      <c r="B12" s="304"/>
      <c r="C12" s="79">
        <f>VLOOKUP('Cable list'!K7,AT9:AU14,2,0)</f>
        <v>3.2000000000000001E-2</v>
      </c>
      <c r="D12" s="104"/>
      <c r="E12" s="105"/>
      <c r="F12" s="106"/>
      <c r="G12" s="107"/>
      <c r="H12" s="304"/>
      <c r="I12" s="304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74"/>
      <c r="U12" s="73"/>
      <c r="V12" s="73"/>
      <c r="W12" s="73"/>
      <c r="X12" s="77"/>
      <c r="Y12" s="108"/>
      <c r="Z12" s="108"/>
      <c r="AA12" s="108"/>
      <c r="AB12" s="108"/>
      <c r="AC12" s="108"/>
      <c r="AD12" s="274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308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304" t="s">
        <v>186</v>
      </c>
      <c r="B13" s="304"/>
      <c r="C13" s="79">
        <f>VLOOKUP('Cable list'!K8,AT9:AU14,2,0)</f>
        <v>3.2000000000000001E-2</v>
      </c>
      <c r="D13" s="104"/>
      <c r="E13" s="105"/>
      <c r="F13" s="106"/>
      <c r="G13" s="107"/>
      <c r="H13" s="304"/>
      <c r="I13" s="304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76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307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304" t="s">
        <v>195</v>
      </c>
      <c r="B14" s="304"/>
      <c r="C14" s="79">
        <f>VLOOKUP('Cable list'!K9,AT9:AU14,2,0)</f>
        <v>3.2000000000000001E-2</v>
      </c>
      <c r="D14" s="104"/>
      <c r="E14" s="105"/>
      <c r="F14" s="106"/>
      <c r="G14" s="107"/>
      <c r="H14" s="304"/>
      <c r="I14" s="304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307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304" t="s">
        <v>200</v>
      </c>
      <c r="B15" s="304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305" t="s">
        <v>201</v>
      </c>
      <c r="I15" s="305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307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304" t="s">
        <v>205</v>
      </c>
      <c r="B16" s="304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304"/>
      <c r="I16" s="30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304" t="s">
        <v>209</v>
      </c>
      <c r="B17" s="304"/>
      <c r="C17" s="79">
        <f>VLOOKUP('Cable list'!K12,AT13:AV14,3,0)</f>
        <v>0.1</v>
      </c>
      <c r="D17" s="104"/>
      <c r="E17" s="105"/>
      <c r="F17" s="106"/>
      <c r="G17" s="107"/>
      <c r="H17" s="304"/>
      <c r="I17" s="304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304" t="s">
        <v>213</v>
      </c>
      <c r="B18" s="304"/>
      <c r="C18" s="79">
        <f>VLOOKUP('Cable list'!K13,AT13:AV14,3,0)</f>
        <v>0.1</v>
      </c>
      <c r="D18" s="104"/>
      <c r="E18" s="105"/>
      <c r="F18" s="106"/>
      <c r="G18" s="107"/>
      <c r="H18" s="304"/>
      <c r="I18" s="304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304" t="s">
        <v>215</v>
      </c>
      <c r="B19" s="304"/>
      <c r="C19" s="79">
        <f>VLOOKUP('Cable list'!K14,AT13:AV14,3,0)</f>
        <v>0.1</v>
      </c>
      <c r="D19" s="104"/>
      <c r="E19" s="105"/>
      <c r="F19" s="106"/>
      <c r="G19" s="107"/>
      <c r="H19" s="304"/>
      <c r="I19" s="304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305" t="s">
        <v>0</v>
      </c>
      <c r="B20" s="305"/>
      <c r="C20" s="127"/>
      <c r="D20" s="104"/>
      <c r="E20" s="105"/>
      <c r="F20" s="106"/>
      <c r="G20" s="107"/>
      <c r="H20" s="304"/>
      <c r="I20" s="304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306" t="s">
        <v>55</v>
      </c>
      <c r="B21" s="306"/>
      <c r="C21" s="128"/>
      <c r="D21" s="129"/>
      <c r="E21" s="130"/>
      <c r="F21" s="131"/>
      <c r="G21" s="132"/>
      <c r="H21" s="304"/>
      <c r="I21" s="304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302">
        <f>SUM(G9:G21)</f>
        <v>0.29993599999999998</v>
      </c>
      <c r="H22" s="302"/>
      <c r="I22" s="30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300" t="s">
        <v>56</v>
      </c>
      <c r="B24" s="300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73" t="s">
        <v>227</v>
      </c>
      <c r="B25" s="297" t="s">
        <v>228</v>
      </c>
      <c r="C25" s="297"/>
      <c r="D25" s="297"/>
      <c r="E25" s="297"/>
      <c r="F25" s="273" t="s">
        <v>229</v>
      </c>
      <c r="G25" s="303" t="s">
        <v>113</v>
      </c>
      <c r="H25" s="303"/>
      <c r="I25" s="303"/>
      <c r="J25" s="63"/>
      <c r="K25" s="63"/>
      <c r="L25" s="271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79">
        <v>1</v>
      </c>
      <c r="B26" s="141" t="s">
        <v>230</v>
      </c>
      <c r="C26" s="279"/>
      <c r="D26" s="279"/>
      <c r="E26" s="142"/>
      <c r="F26" s="143" t="e">
        <f>J65</f>
        <v>#N/A</v>
      </c>
      <c r="G26" s="297" t="s">
        <v>231</v>
      </c>
      <c r="H26" s="297"/>
      <c r="I26" s="297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79">
        <v>2</v>
      </c>
      <c r="B27" s="145" t="s">
        <v>232</v>
      </c>
      <c r="C27" s="279"/>
      <c r="D27" s="279"/>
      <c r="E27" s="142">
        <v>0.08</v>
      </c>
      <c r="F27" s="146" t="e">
        <f>F26*E27</f>
        <v>#N/A</v>
      </c>
      <c r="G27" s="297"/>
      <c r="H27" s="297"/>
      <c r="I27" s="297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79">
        <v>3</v>
      </c>
      <c r="B28" s="145" t="s">
        <v>233</v>
      </c>
      <c r="C28" s="279"/>
      <c r="D28" s="279"/>
      <c r="E28" s="142">
        <v>0.08</v>
      </c>
      <c r="F28" s="147"/>
      <c r="G28" s="297"/>
      <c r="H28" s="297"/>
      <c r="I28" s="297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79">
        <v>4</v>
      </c>
      <c r="B29" s="141" t="s">
        <v>234</v>
      </c>
      <c r="C29" s="279"/>
      <c r="D29" s="275"/>
      <c r="E29" s="142"/>
      <c r="F29" s="279"/>
      <c r="G29" s="297"/>
      <c r="H29" s="297"/>
      <c r="I29" s="297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79">
        <v>5</v>
      </c>
      <c r="B30" s="145" t="s">
        <v>235</v>
      </c>
      <c r="C30" s="279"/>
      <c r="D30" s="275"/>
      <c r="E30" s="142"/>
      <c r="F30" s="279">
        <f>5*'Cable list'!H39</f>
        <v>0</v>
      </c>
      <c r="G30" s="297"/>
      <c r="H30" s="297"/>
      <c r="I30" s="297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97" t="s">
        <v>236</v>
      </c>
      <c r="B31" s="297"/>
      <c r="C31" s="297"/>
      <c r="D31" s="297"/>
      <c r="E31" s="297"/>
      <c r="F31" s="148" t="e">
        <f>F26+F27+F28</f>
        <v>#N/A</v>
      </c>
      <c r="G31" s="135" t="s">
        <v>79</v>
      </c>
      <c r="H31" s="299" t="e">
        <f>F31/60*0.067</f>
        <v>#N/A</v>
      </c>
      <c r="I31" s="299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71"/>
      <c r="B32" s="149"/>
      <c r="C32" s="149"/>
      <c r="D32" s="149"/>
      <c r="E32" s="149"/>
      <c r="F32" s="150"/>
      <c r="G32" s="271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300" t="s">
        <v>80</v>
      </c>
      <c r="B33" s="300"/>
      <c r="C33" s="271"/>
      <c r="D33" s="271"/>
      <c r="E33" s="271"/>
      <c r="F33" s="271"/>
      <c r="G33" s="271"/>
      <c r="H33" s="271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73" t="s">
        <v>227</v>
      </c>
      <c r="B34" s="279" t="s">
        <v>81</v>
      </c>
      <c r="C34" s="279" t="s">
        <v>82</v>
      </c>
      <c r="D34" s="279" t="s">
        <v>83</v>
      </c>
      <c r="E34" s="273" t="s">
        <v>115</v>
      </c>
      <c r="F34" s="279" t="s">
        <v>84</v>
      </c>
      <c r="G34" s="273" t="s">
        <v>60</v>
      </c>
      <c r="H34" s="273" t="s">
        <v>50</v>
      </c>
      <c r="I34" s="152" t="s">
        <v>237</v>
      </c>
      <c r="J34" s="273" t="s">
        <v>238</v>
      </c>
      <c r="K34" s="273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79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79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79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78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79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78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79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78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79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78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79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78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79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79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79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79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79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79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79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79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79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79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79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79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79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301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79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301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79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301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79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301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79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301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79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301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79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301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79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301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79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301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79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71"/>
      <c r="B65" s="181"/>
      <c r="C65" s="271"/>
      <c r="D65" s="271"/>
      <c r="E65" s="271"/>
      <c r="F65" s="271"/>
      <c r="G65" s="135" t="s">
        <v>264</v>
      </c>
      <c r="H65" s="299" t="e">
        <f>SUM(I35:I64)</f>
        <v>#N/A</v>
      </c>
      <c r="I65" s="299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97" t="s">
        <v>93</v>
      </c>
      <c r="B67" s="297"/>
      <c r="C67" s="279" t="s">
        <v>94</v>
      </c>
      <c r="D67" s="279" t="s">
        <v>265</v>
      </c>
      <c r="E67" s="279" t="s">
        <v>95</v>
      </c>
      <c r="F67" s="279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98">
        <f>G22</f>
        <v>0.29993599999999998</v>
      </c>
      <c r="B68" s="298"/>
      <c r="C68" s="280" t="e">
        <f>H31</f>
        <v>#N/A</v>
      </c>
      <c r="D68" s="184" t="e">
        <f>IF((A68+C68+E68)&gt;0.8,0.08,0.04)</f>
        <v>#N/A</v>
      </c>
      <c r="E68" s="280" t="e">
        <f>H65</f>
        <v>#N/A</v>
      </c>
      <c r="F68" s="280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 ht="15">
      <c r="AD69" s="63"/>
      <c r="AE69" s="63"/>
      <c r="AF69" s="63"/>
      <c r="AG69" s="63"/>
      <c r="AR69" s="63"/>
      <c r="AV69" s="63"/>
    </row>
    <row r="70" spans="1:64" ht="15">
      <c r="AD70" s="63"/>
      <c r="AE70" s="63"/>
      <c r="AF70" s="63"/>
      <c r="AG70" s="63"/>
    </row>
    <row r="71" spans="1:64" ht="15">
      <c r="AD71" s="63"/>
      <c r="AE71" s="63"/>
      <c r="AF71" s="63"/>
      <c r="AG71" s="63"/>
    </row>
  </sheetData>
  <mergeCells count="57">
    <mergeCell ref="A1:H1"/>
    <mergeCell ref="B4:C4"/>
    <mergeCell ref="E4:F4"/>
    <mergeCell ref="B5:C5"/>
    <mergeCell ref="E5:F5"/>
    <mergeCell ref="A7:B7"/>
    <mergeCell ref="D7:G7"/>
    <mergeCell ref="L7:O7"/>
    <mergeCell ref="P7:S7"/>
    <mergeCell ref="T7:X7"/>
    <mergeCell ref="Y7:AC7"/>
    <mergeCell ref="AD7:AG7"/>
    <mergeCell ref="AH7:AL7"/>
    <mergeCell ref="AM7:AR7"/>
    <mergeCell ref="AS7:AV7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S13:AS15"/>
    <mergeCell ref="A14:B14"/>
    <mergeCell ref="H14:I14"/>
    <mergeCell ref="A15:B15"/>
    <mergeCell ref="H15:I15"/>
    <mergeCell ref="A16:B16"/>
    <mergeCell ref="H16:I16"/>
    <mergeCell ref="A17:B17"/>
    <mergeCell ref="H17:I17"/>
    <mergeCell ref="A18:B18"/>
    <mergeCell ref="H18:I18"/>
    <mergeCell ref="A19:B19"/>
    <mergeCell ref="H19:I19"/>
    <mergeCell ref="A20:B20"/>
    <mergeCell ref="H20:I20"/>
    <mergeCell ref="A21:B21"/>
    <mergeCell ref="H21:I21"/>
    <mergeCell ref="G22:I22"/>
    <mergeCell ref="A24:B24"/>
    <mergeCell ref="B25:E25"/>
    <mergeCell ref="G25:I25"/>
    <mergeCell ref="G26:I30"/>
    <mergeCell ref="A67:B67"/>
    <mergeCell ref="A68:B68"/>
    <mergeCell ref="A31:E31"/>
    <mergeCell ref="H31:I31"/>
    <mergeCell ref="A33:B33"/>
    <mergeCell ref="B56:B64"/>
    <mergeCell ref="H65:I6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defaultColWidth="10.21875" defaultRowHeight="15.6"/>
  <cols>
    <col min="1" max="1" width="18.77734375" style="187" customWidth="1"/>
    <col min="2" max="2" width="31" style="187" customWidth="1"/>
    <col min="3" max="3" width="14.77734375" style="187" customWidth="1"/>
    <col min="4" max="4" width="41.21875" style="12" customWidth="1"/>
    <col min="5" max="5" width="10.44140625" style="12" customWidth="1"/>
    <col min="6" max="6" width="43.77734375" style="12" customWidth="1"/>
    <col min="7" max="7" width="35.77734375" style="12" customWidth="1"/>
    <col min="8" max="8" width="5.77734375" style="187" customWidth="1"/>
    <col min="9" max="9" width="18.5546875" style="187" customWidth="1"/>
    <col min="10" max="10" width="7.88671875" style="187" customWidth="1"/>
    <col min="11" max="11" width="12.5546875" style="187" customWidth="1"/>
    <col min="12" max="13" width="7.44140625" style="187" customWidth="1"/>
    <col min="14" max="1024" width="10.21875" style="12"/>
  </cols>
  <sheetData>
    <row r="2" spans="1:14" s="189" customFormat="1" ht="23.25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 ht="15.75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 ht="15">
      <c r="A4" s="312">
        <v>1</v>
      </c>
      <c r="B4" s="313" t="s">
        <v>276</v>
      </c>
      <c r="C4" s="313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 ht="15">
      <c r="A5" s="312"/>
      <c r="B5" s="313"/>
      <c r="C5" s="313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 ht="15">
      <c r="A6" s="312"/>
      <c r="B6" s="313"/>
      <c r="C6" s="313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 ht="16.5">
      <c r="A7" s="312"/>
      <c r="B7" s="313"/>
      <c r="C7" s="313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 ht="16.5">
      <c r="A8" s="312"/>
      <c r="B8" s="313"/>
      <c r="C8" s="313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 ht="16.5">
      <c r="A9" s="312"/>
      <c r="B9" s="313"/>
      <c r="C9" s="313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 ht="15">
      <c r="A10" s="312"/>
      <c r="B10" s="313"/>
      <c r="C10" s="313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 ht="15">
      <c r="A11" s="312"/>
      <c r="B11" s="313"/>
      <c r="C11" s="313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 ht="16.5">
      <c r="A12" s="312"/>
      <c r="B12" s="313"/>
      <c r="C12" s="313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 ht="16.5">
      <c r="A13" s="312"/>
      <c r="B13" s="313"/>
      <c r="C13" s="313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 ht="16.5">
      <c r="A14" s="312"/>
      <c r="B14" s="313"/>
      <c r="C14" s="313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 ht="16.5">
      <c r="A15" s="312"/>
      <c r="B15" s="313"/>
      <c r="C15" s="313"/>
      <c r="D15" s="200" t="s">
        <v>0</v>
      </c>
      <c r="E15" s="193"/>
      <c r="F15" s="193"/>
      <c r="G15" s="194"/>
      <c r="H15" s="195">
        <v>0</v>
      </c>
      <c r="I15" s="201"/>
      <c r="J15" s="268"/>
      <c r="K15" s="268"/>
      <c r="L15" s="198"/>
      <c r="M15" s="198"/>
      <c r="N15" s="34"/>
    </row>
    <row r="16" spans="1:14" ht="16.5">
      <c r="A16" s="312"/>
      <c r="B16" s="313"/>
      <c r="C16" s="313"/>
      <c r="D16" s="202" t="s">
        <v>55</v>
      </c>
      <c r="E16" s="193"/>
      <c r="F16" s="193"/>
      <c r="G16" s="194"/>
      <c r="H16" s="195">
        <v>0</v>
      </c>
      <c r="I16" s="201"/>
      <c r="J16" s="268"/>
      <c r="K16" s="268"/>
      <c r="L16" s="198"/>
      <c r="M16" s="198"/>
      <c r="N16" s="34"/>
    </row>
    <row r="17" spans="1:14" ht="15">
      <c r="A17" s="312"/>
      <c r="B17" s="313"/>
      <c r="C17" s="313"/>
      <c r="D17" s="203" t="s">
        <v>288</v>
      </c>
      <c r="E17" s="277" t="s">
        <v>289</v>
      </c>
      <c r="F17" s="193"/>
      <c r="G17" s="193"/>
      <c r="H17" s="195">
        <v>1</v>
      </c>
      <c r="I17" s="194"/>
      <c r="J17" s="268"/>
      <c r="K17" s="194"/>
      <c r="L17" s="198"/>
      <c r="M17" s="198"/>
      <c r="N17" s="34"/>
    </row>
    <row r="18" spans="1:14" ht="15">
      <c r="A18" s="312"/>
      <c r="B18" s="313"/>
      <c r="C18" s="313"/>
      <c r="D18" s="203" t="s">
        <v>290</v>
      </c>
      <c r="E18" s="193"/>
      <c r="F18" s="193"/>
      <c r="G18" s="193"/>
      <c r="H18" s="195">
        <v>1</v>
      </c>
      <c r="I18" s="194"/>
      <c r="J18" s="268"/>
      <c r="K18" s="194"/>
      <c r="L18" s="198"/>
      <c r="M18" s="198"/>
      <c r="N18" s="34"/>
    </row>
    <row r="19" spans="1:14" ht="15">
      <c r="A19" s="312"/>
      <c r="B19" s="313"/>
      <c r="C19" s="313"/>
      <c r="D19" s="203" t="s">
        <v>127</v>
      </c>
      <c r="E19" s="193"/>
      <c r="F19" s="193"/>
      <c r="G19" s="193"/>
      <c r="H19" s="195">
        <v>1</v>
      </c>
      <c r="I19" s="194"/>
      <c r="J19" s="268"/>
      <c r="K19" s="194"/>
      <c r="L19" s="198"/>
      <c r="M19" s="198"/>
      <c r="N19" s="34"/>
    </row>
    <row r="20" spans="1:14" ht="15">
      <c r="A20" s="312"/>
      <c r="B20" s="313"/>
      <c r="C20" s="313"/>
      <c r="D20" s="204" t="s">
        <v>134</v>
      </c>
      <c r="E20" s="193"/>
      <c r="F20" s="193"/>
      <c r="G20" s="193"/>
      <c r="H20" s="195">
        <v>0</v>
      </c>
      <c r="I20" s="194"/>
      <c r="J20" s="268"/>
      <c r="K20" s="194"/>
      <c r="L20" s="198"/>
      <c r="M20" s="198"/>
      <c r="N20" s="34"/>
    </row>
    <row r="21" spans="1:14" ht="15">
      <c r="A21" s="312"/>
      <c r="B21" s="313"/>
      <c r="C21" s="313"/>
      <c r="D21" s="204" t="s">
        <v>154</v>
      </c>
      <c r="E21" s="193"/>
      <c r="F21" s="193"/>
      <c r="G21" s="194"/>
      <c r="H21" s="195">
        <v>0</v>
      </c>
      <c r="I21" s="194"/>
      <c r="J21" s="268"/>
      <c r="K21" s="194"/>
      <c r="L21" s="198"/>
      <c r="M21" s="198"/>
      <c r="N21" s="34"/>
    </row>
    <row r="22" spans="1:14" ht="15">
      <c r="A22" s="312"/>
      <c r="B22" s="313"/>
      <c r="C22" s="313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68"/>
      <c r="K22" s="194"/>
      <c r="L22" s="198"/>
      <c r="M22" s="198"/>
      <c r="N22" s="34"/>
    </row>
    <row r="23" spans="1:14" ht="15">
      <c r="A23" s="312"/>
      <c r="B23" s="313"/>
      <c r="C23" s="313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68"/>
      <c r="K23" s="194"/>
      <c r="L23" s="198"/>
      <c r="M23" s="198"/>
      <c r="N23" s="34"/>
    </row>
    <row r="24" spans="1:14" ht="15">
      <c r="A24" s="312"/>
      <c r="B24" s="313"/>
      <c r="C24" s="313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68"/>
      <c r="K24" s="194"/>
      <c r="L24" s="198"/>
      <c r="M24" s="198"/>
      <c r="N24" s="34"/>
    </row>
    <row r="25" spans="1:14" ht="15">
      <c r="A25" s="312"/>
      <c r="B25" s="313"/>
      <c r="C25" s="313"/>
      <c r="D25" s="205" t="s">
        <v>241</v>
      </c>
      <c r="E25" s="193"/>
      <c r="F25" s="193"/>
      <c r="G25" s="193"/>
      <c r="H25" s="195">
        <v>0</v>
      </c>
      <c r="I25" s="194"/>
      <c r="J25" s="268"/>
      <c r="K25" s="194"/>
      <c r="L25" s="198"/>
      <c r="M25" s="198"/>
      <c r="N25" s="34"/>
    </row>
    <row r="26" spans="1:14" ht="15">
      <c r="A26" s="312"/>
      <c r="B26" s="313"/>
      <c r="C26" s="313"/>
      <c r="D26" s="171" t="s">
        <v>242</v>
      </c>
      <c r="E26" s="193"/>
      <c r="F26" s="193"/>
      <c r="G26" s="194"/>
      <c r="H26" s="195">
        <v>1</v>
      </c>
      <c r="I26" s="194"/>
      <c r="J26" s="268"/>
      <c r="K26" s="194"/>
      <c r="L26" s="198"/>
      <c r="M26" s="198"/>
      <c r="N26" s="34"/>
    </row>
    <row r="27" spans="1:14" ht="15">
      <c r="A27" s="312"/>
      <c r="B27" s="313"/>
      <c r="C27" s="313"/>
      <c r="D27" s="171" t="s">
        <v>243</v>
      </c>
      <c r="E27" s="193"/>
      <c r="F27" s="193"/>
      <c r="G27" s="194"/>
      <c r="H27" s="195">
        <v>1</v>
      </c>
      <c r="I27" s="194"/>
      <c r="J27" s="268"/>
      <c r="K27" s="194"/>
      <c r="L27" s="198"/>
      <c r="M27" s="198"/>
      <c r="N27" s="34"/>
    </row>
    <row r="28" spans="1:14" ht="15">
      <c r="A28" s="312"/>
      <c r="B28" s="313"/>
      <c r="C28" s="313"/>
      <c r="D28" s="173" t="s">
        <v>244</v>
      </c>
      <c r="E28" s="193"/>
      <c r="F28" s="193"/>
      <c r="G28" s="194"/>
      <c r="H28" s="195">
        <v>1</v>
      </c>
      <c r="I28" s="194"/>
      <c r="J28" s="268"/>
      <c r="K28" s="194"/>
      <c r="L28" s="198">
        <v>10</v>
      </c>
      <c r="M28" s="198">
        <v>10</v>
      </c>
      <c r="N28" s="34"/>
    </row>
    <row r="29" spans="1:14" ht="15">
      <c r="A29" s="312"/>
      <c r="B29" s="313"/>
      <c r="C29" s="313"/>
      <c r="D29" s="173" t="s">
        <v>245</v>
      </c>
      <c r="E29" s="193"/>
      <c r="F29" s="193"/>
      <c r="G29" s="194"/>
      <c r="H29" s="195">
        <v>0</v>
      </c>
      <c r="I29" s="194"/>
      <c r="J29" s="268"/>
      <c r="K29" s="194"/>
      <c r="L29" s="198"/>
      <c r="M29" s="198"/>
      <c r="N29" s="34"/>
    </row>
    <row r="30" spans="1:14" ht="15">
      <c r="A30" s="312"/>
      <c r="B30" s="313"/>
      <c r="C30" s="313"/>
      <c r="D30" s="174" t="s">
        <v>246</v>
      </c>
      <c r="E30" s="193"/>
      <c r="F30" s="193"/>
      <c r="G30" s="194"/>
      <c r="H30" s="195">
        <v>1</v>
      </c>
      <c r="I30" s="194"/>
      <c r="J30" s="268"/>
      <c r="K30" s="194"/>
      <c r="L30" s="198"/>
      <c r="M30" s="198"/>
      <c r="N30" s="34"/>
    </row>
    <row r="31" spans="1:14" ht="15">
      <c r="A31" s="312"/>
      <c r="B31" s="313"/>
      <c r="C31" s="313"/>
      <c r="D31" s="175" t="s">
        <v>247</v>
      </c>
      <c r="E31" s="193"/>
      <c r="F31" s="193"/>
      <c r="G31" s="194"/>
      <c r="H31" s="195">
        <v>0</v>
      </c>
      <c r="I31" s="194"/>
      <c r="J31" s="268"/>
      <c r="K31" s="194"/>
      <c r="L31" s="198"/>
      <c r="M31" s="198"/>
      <c r="N31" s="34"/>
    </row>
    <row r="32" spans="1:14" ht="15">
      <c r="A32" s="312"/>
      <c r="B32" s="313"/>
      <c r="C32" s="313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 ht="15">
      <c r="A33" s="312"/>
      <c r="B33" s="313"/>
      <c r="C33" s="313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 ht="15">
      <c r="A34" s="312"/>
      <c r="B34" s="313"/>
      <c r="C34" s="313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 ht="15">
      <c r="A35" s="312"/>
      <c r="B35" s="313"/>
      <c r="C35" s="313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 ht="15">
      <c r="A36" s="312"/>
      <c r="B36" s="313"/>
      <c r="C36" s="313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 ht="15">
      <c r="A37" s="312"/>
      <c r="B37" s="313"/>
      <c r="C37" s="313"/>
      <c r="D37" s="207" t="s">
        <v>250</v>
      </c>
      <c r="E37" s="34"/>
      <c r="F37" s="34"/>
      <c r="G37" s="194"/>
      <c r="H37" s="197">
        <v>0</v>
      </c>
      <c r="I37" s="194"/>
      <c r="J37" s="268"/>
      <c r="K37" s="194"/>
      <c r="L37" s="198"/>
      <c r="M37" s="198"/>
      <c r="N37" s="34"/>
    </row>
    <row r="38" spans="1:14" ht="15">
      <c r="A38" s="312"/>
      <c r="B38" s="313"/>
      <c r="C38" s="313"/>
      <c r="D38" s="207" t="s">
        <v>251</v>
      </c>
      <c r="E38" s="34"/>
      <c r="F38" s="34"/>
      <c r="G38" s="194"/>
      <c r="H38" s="197">
        <v>0</v>
      </c>
      <c r="I38" s="194"/>
      <c r="J38" s="268"/>
      <c r="K38" s="194"/>
      <c r="L38" s="198"/>
      <c r="M38" s="198"/>
      <c r="N38" s="34"/>
    </row>
    <row r="39" spans="1:14" ht="15">
      <c r="A39" s="312"/>
      <c r="B39" s="313"/>
      <c r="C39" s="313"/>
      <c r="D39" s="193" t="s">
        <v>235</v>
      </c>
      <c r="E39" s="193"/>
      <c r="F39" s="193"/>
      <c r="G39" s="194"/>
      <c r="H39" s="195">
        <v>0</v>
      </c>
      <c r="I39" s="194"/>
      <c r="J39" s="268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3BD5-141D-4ACB-99C1-562863AAC75B}">
  <dimension ref="A1:P335"/>
  <sheetViews>
    <sheetView topLeftCell="E48" zoomScaleNormal="100" workbookViewId="0">
      <selection activeCell="I1" sqref="I1:I1048576"/>
    </sheetView>
  </sheetViews>
  <sheetFormatPr defaultColWidth="10.21875" defaultRowHeight="15.6"/>
  <cols>
    <col min="1" max="1" width="36" customWidth="1"/>
    <col min="2" max="2" width="33.21875" customWidth="1"/>
    <col min="3" max="4" width="42.6640625" customWidth="1"/>
    <col min="5" max="5" width="59.88671875" customWidth="1"/>
    <col min="6" max="12" width="38.44140625" customWidth="1"/>
    <col min="13" max="13" width="38" customWidth="1"/>
    <col min="14" max="15" width="42.6640625" customWidth="1"/>
  </cols>
  <sheetData>
    <row r="1" spans="1:15" s="235" customFormat="1" ht="15.75">
      <c r="A1" s="242" t="s">
        <v>25</v>
      </c>
      <c r="B1" s="243"/>
      <c r="C1" s="234" t="s">
        <v>194</v>
      </c>
      <c r="D1" s="234" t="s">
        <v>194</v>
      </c>
      <c r="E1" s="234" t="s">
        <v>194</v>
      </c>
      <c r="F1" s="234" t="s">
        <v>194</v>
      </c>
      <c r="G1" s="234" t="s">
        <v>194</v>
      </c>
      <c r="H1" s="234" t="s">
        <v>194</v>
      </c>
      <c r="I1" s="234" t="s">
        <v>194</v>
      </c>
      <c r="J1" s="234" t="s">
        <v>194</v>
      </c>
      <c r="K1" s="234" t="s">
        <v>194</v>
      </c>
      <c r="L1" s="234" t="s">
        <v>194</v>
      </c>
      <c r="M1" s="234" t="s">
        <v>194</v>
      </c>
      <c r="N1" s="234" t="s">
        <v>194</v>
      </c>
      <c r="O1" s="234" t="s">
        <v>194</v>
      </c>
    </row>
    <row r="2" spans="1:15" s="233" customFormat="1" ht="19.5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304</v>
      </c>
      <c r="L2" s="245" t="s">
        <v>305</v>
      </c>
      <c r="M2" s="245" t="s">
        <v>306</v>
      </c>
      <c r="N2" s="245" t="s">
        <v>307</v>
      </c>
      <c r="O2" s="245" t="s">
        <v>308</v>
      </c>
    </row>
    <row r="3" spans="1:15" s="237" customFormat="1" ht="15.75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  <c r="N3" s="236" t="s">
        <v>310</v>
      </c>
      <c r="O3" s="236" t="s">
        <v>310</v>
      </c>
    </row>
    <row r="4" spans="1:15" s="237" customFormat="1" ht="15.75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313</v>
      </c>
      <c r="M4" s="236" t="s">
        <v>2</v>
      </c>
      <c r="N4" s="236" t="s">
        <v>2</v>
      </c>
      <c r="O4" s="236" t="s">
        <v>2</v>
      </c>
    </row>
    <row r="5" spans="1:15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</row>
    <row r="6" spans="1:15" s="208" customFormat="1" ht="15.75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ref="J6:K6" si="1">J22</f>
        <v>0.26315675999999999</v>
      </c>
      <c r="K6" s="214">
        <f t="shared" si="1"/>
        <v>0.26315675999999999</v>
      </c>
      <c r="L6" s="214">
        <f t="shared" si="0"/>
        <v>0.29720000000000002</v>
      </c>
      <c r="M6" s="214" t="str">
        <f t="shared" si="0"/>
        <v>null</v>
      </c>
      <c r="N6" s="214">
        <f t="shared" ref="N6:O6" si="2">N22</f>
        <v>0.26315675999999999</v>
      </c>
      <c r="O6" s="214">
        <f t="shared" si="2"/>
        <v>0.26315675999999999</v>
      </c>
    </row>
    <row r="7" spans="1:15" s="209" customFormat="1" ht="15.75">
      <c r="A7" s="314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319</v>
      </c>
      <c r="M7" s="216" t="s">
        <v>318</v>
      </c>
      <c r="N7" s="216" t="s">
        <v>318</v>
      </c>
      <c r="O7" s="216" t="s">
        <v>318</v>
      </c>
    </row>
    <row r="8" spans="1:15" s="209" customFormat="1" ht="15.75">
      <c r="A8" s="315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322</v>
      </c>
      <c r="M8" s="216" t="s">
        <v>321</v>
      </c>
      <c r="N8" s="216" t="s">
        <v>321</v>
      </c>
      <c r="O8" s="216" t="s">
        <v>321</v>
      </c>
    </row>
    <row r="9" spans="1:15" s="209" customFormat="1" ht="16.5">
      <c r="A9" s="315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</row>
    <row r="10" spans="1:15" s="209" customFormat="1" ht="16.5">
      <c r="A10" s="315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 t="s">
        <v>325</v>
      </c>
      <c r="L10" s="216" t="s">
        <v>326</v>
      </c>
      <c r="M10" s="216"/>
      <c r="N10" s="216" t="s">
        <v>325</v>
      </c>
      <c r="O10" s="216" t="s">
        <v>325</v>
      </c>
    </row>
    <row r="11" spans="1:15" s="209" customFormat="1" ht="16.5">
      <c r="A11" s="315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 t="s">
        <v>328</v>
      </c>
      <c r="L11" s="216" t="s">
        <v>330</v>
      </c>
      <c r="M11" s="216"/>
      <c r="N11" s="216" t="s">
        <v>328</v>
      </c>
      <c r="O11" s="216" t="s">
        <v>328</v>
      </c>
    </row>
    <row r="12" spans="1:15" s="209" customFormat="1" ht="16.5">
      <c r="A12" s="315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 t="s">
        <v>332</v>
      </c>
      <c r="L12" s="216" t="s">
        <v>334</v>
      </c>
      <c r="M12" s="216"/>
      <c r="N12" s="216" t="s">
        <v>332</v>
      </c>
      <c r="O12" s="216" t="s">
        <v>332</v>
      </c>
    </row>
    <row r="13" spans="1:15" s="209" customFormat="1" ht="16.5">
      <c r="A13" s="315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 t="s">
        <v>336</v>
      </c>
      <c r="M13" s="216"/>
      <c r="N13" s="216"/>
      <c r="O13" s="216"/>
    </row>
    <row r="14" spans="1:15" s="209" customFormat="1" ht="16.5">
      <c r="A14" s="315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 t="s">
        <v>338</v>
      </c>
      <c r="M14" s="216"/>
      <c r="N14" s="216"/>
      <c r="O14" s="216"/>
    </row>
    <row r="15" spans="1:15" s="209" customFormat="1" ht="16.5">
      <c r="A15" s="315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 t="s">
        <v>340</v>
      </c>
      <c r="L15" s="216"/>
      <c r="M15" s="216"/>
      <c r="N15" s="216" t="s">
        <v>340</v>
      </c>
      <c r="O15" s="216" t="s">
        <v>340</v>
      </c>
    </row>
    <row r="16" spans="1:15" s="209" customFormat="1" ht="15.75">
      <c r="A16" s="315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>
        <v>1.6</v>
      </c>
      <c r="L16" s="218">
        <v>1.1000000000000001</v>
      </c>
      <c r="M16" s="218"/>
      <c r="N16" s="218">
        <v>1.6</v>
      </c>
      <c r="O16" s="218">
        <v>1.6</v>
      </c>
    </row>
    <row r="17" spans="1:15" s="209" customFormat="1" ht="15.75">
      <c r="A17" s="315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>
        <v>174.2</v>
      </c>
      <c r="L17" s="218">
        <v>6.66</v>
      </c>
      <c r="M17" s="218"/>
      <c r="N17" s="218">
        <v>174.2</v>
      </c>
      <c r="O17" s="218">
        <v>174.2</v>
      </c>
    </row>
    <row r="18" spans="1:15" s="209" customFormat="1" ht="15.75">
      <c r="A18" s="315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>
        <v>8.14</v>
      </c>
      <c r="M18" s="218"/>
      <c r="N18" s="218"/>
      <c r="O18" s="218"/>
    </row>
    <row r="19" spans="1:15" s="209" customFormat="1" ht="16.5">
      <c r="A19" s="315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>
        <v>224.2</v>
      </c>
      <c r="L19" s="219">
        <v>31</v>
      </c>
      <c r="M19" s="219"/>
      <c r="N19" s="219">
        <v>224.2</v>
      </c>
      <c r="O19" s="219">
        <v>224.2</v>
      </c>
    </row>
    <row r="20" spans="1:15" s="209" customFormat="1" ht="16.5">
      <c r="A20" s="315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>
        <v>323.5</v>
      </c>
      <c r="L20" s="219">
        <v>306.2</v>
      </c>
      <c r="M20" s="219"/>
      <c r="N20" s="219">
        <v>323.5</v>
      </c>
      <c r="O20" s="219">
        <v>323.5</v>
      </c>
    </row>
    <row r="21" spans="1:15" s="209" customFormat="1" ht="16.5">
      <c r="A21" s="315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>
        <v>5</v>
      </c>
      <c r="L21" s="221">
        <v>13</v>
      </c>
      <c r="M21" s="221"/>
      <c r="N21" s="221">
        <v>5</v>
      </c>
      <c r="O21" s="221">
        <v>5</v>
      </c>
    </row>
    <row r="22" spans="1:15" s="210" customFormat="1" ht="18.95" customHeight="1">
      <c r="A22" s="316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23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23">
        <v>0.26315675999999999</v>
      </c>
      <c r="L22" s="223">
        <v>0.29720000000000002</v>
      </c>
      <c r="M22" s="223" t="s">
        <v>348</v>
      </c>
      <c r="N22" s="223">
        <v>0.26315675999999999</v>
      </c>
      <c r="O22" s="223">
        <v>0.26315675999999999</v>
      </c>
    </row>
    <row r="23" spans="1:15" s="211" customFormat="1" ht="24.75" customHeight="1">
      <c r="A23" s="251" t="s">
        <v>349</v>
      </c>
      <c r="B23" s="250"/>
      <c r="C23" s="214">
        <f>C37</f>
        <v>0.12568575000000001</v>
      </c>
      <c r="D23" s="214">
        <f>D37</f>
        <v>0.12568575000000001</v>
      </c>
      <c r="E23" s="214">
        <f t="shared" ref="E23:M23" si="3">E37</f>
        <v>0.12568575000000001</v>
      </c>
      <c r="F23" s="214">
        <f t="shared" si="3"/>
        <v>0.12568575000000001</v>
      </c>
      <c r="G23" s="214">
        <f t="shared" si="3"/>
        <v>0.20610300000000001</v>
      </c>
      <c r="H23" s="214">
        <f t="shared" si="3"/>
        <v>0.12568575000000001</v>
      </c>
      <c r="I23" s="214">
        <f t="shared" si="3"/>
        <v>0.12568575000000001</v>
      </c>
      <c r="J23" s="214">
        <f t="shared" ref="J23:K23" si="4">J37</f>
        <v>0.12568575000000001</v>
      </c>
      <c r="K23" s="214">
        <f t="shared" si="4"/>
        <v>0.12568575000000001</v>
      </c>
      <c r="L23" s="214">
        <f t="shared" si="3"/>
        <v>0.23487749999999999</v>
      </c>
      <c r="M23" s="214" t="str">
        <f t="shared" si="3"/>
        <v>-</v>
      </c>
      <c r="N23" s="214">
        <f>N37</f>
        <v>0.12568575000000001</v>
      </c>
      <c r="O23" s="214">
        <f>O37</f>
        <v>0.12568575000000001</v>
      </c>
    </row>
    <row r="24" spans="1:15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>
        <v>7</v>
      </c>
      <c r="L24" s="221">
        <v>7</v>
      </c>
      <c r="M24" s="221"/>
      <c r="N24" s="221">
        <v>7</v>
      </c>
      <c r="O24" s="221">
        <v>7</v>
      </c>
    </row>
    <row r="25" spans="1:15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>
        <v>8</v>
      </c>
      <c r="M25" s="221"/>
      <c r="N25" s="221"/>
      <c r="O25" s="221"/>
    </row>
    <row r="26" spans="1:15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 t="s">
        <v>354</v>
      </c>
      <c r="L26" s="221" t="s">
        <v>354</v>
      </c>
      <c r="M26" s="221"/>
      <c r="N26" s="221" t="s">
        <v>354</v>
      </c>
      <c r="O26" s="221" t="s">
        <v>354</v>
      </c>
    </row>
    <row r="27" spans="1:15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>
        <v>1</v>
      </c>
      <c r="L27" s="221">
        <v>1</v>
      </c>
      <c r="M27" s="221"/>
      <c r="N27" s="221">
        <v>1</v>
      </c>
      <c r="O27" s="221">
        <v>1</v>
      </c>
    </row>
    <row r="28" spans="1:15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>
        <v>45</v>
      </c>
      <c r="L28" s="216">
        <v>45</v>
      </c>
      <c r="M28" s="216"/>
      <c r="N28" s="216">
        <v>45</v>
      </c>
      <c r="O28" s="216">
        <v>45</v>
      </c>
    </row>
    <row r="29" spans="1:15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>
        <v>0</v>
      </c>
      <c r="L29" s="216">
        <v>0</v>
      </c>
      <c r="M29" s="216"/>
      <c r="N29" s="216">
        <v>0</v>
      </c>
      <c r="O29" s="216">
        <v>0</v>
      </c>
    </row>
    <row r="30" spans="1:15" ht="15.75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</row>
    <row r="31" spans="1:15" ht="15.75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</row>
    <row r="32" spans="1:15" ht="15.75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</row>
    <row r="33" spans="1:15" ht="15.7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</row>
    <row r="34" spans="1:15" ht="15.7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</row>
    <row r="35" spans="1:15" ht="15.7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</row>
    <row r="36" spans="1:15" ht="15.7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</row>
    <row r="37" spans="1:15" s="212" customFormat="1" ht="15.75">
      <c r="A37" s="319"/>
      <c r="B37" s="222" t="s">
        <v>347</v>
      </c>
      <c r="C37" s="223">
        <v>0.12568575000000001</v>
      </c>
      <c r="D37" s="223">
        <v>0.12568575000000001</v>
      </c>
      <c r="E37" s="223">
        <v>0.12568575000000001</v>
      </c>
      <c r="F37" s="223">
        <v>0.12568575000000001</v>
      </c>
      <c r="G37" s="223">
        <v>0.20610300000000001</v>
      </c>
      <c r="H37" s="223">
        <v>0.12568575000000001</v>
      </c>
      <c r="I37" s="223">
        <v>0.12568575000000001</v>
      </c>
      <c r="J37" s="223">
        <v>0.12568575000000001</v>
      </c>
      <c r="K37" s="223">
        <v>0.12568575000000001</v>
      </c>
      <c r="L37" s="223">
        <v>0.23487749999999999</v>
      </c>
      <c r="M37" s="223" t="s">
        <v>365</v>
      </c>
      <c r="N37" s="223">
        <v>0.12568575000000001</v>
      </c>
      <c r="O37" s="223">
        <v>0.12568575000000001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</row>
    <row r="39" spans="1:15" s="211" customFormat="1" ht="15.75">
      <c r="A39" s="250" t="s">
        <v>367</v>
      </c>
      <c r="B39" s="250"/>
      <c r="C39" s="240">
        <f t="shared" ref="C39:O39" si="5">SUM(C40,C59,C63,C67,C71,C74,C77,C80,C84,C86,C88,C90,C93)</f>
        <v>35.376152136999984</v>
      </c>
      <c r="D39" s="240">
        <f t="shared" si="5"/>
        <v>34.143999999999998</v>
      </c>
      <c r="E39" s="240">
        <f t="shared" si="5"/>
        <v>0</v>
      </c>
      <c r="F39" s="240">
        <f t="shared" si="5"/>
        <v>0</v>
      </c>
      <c r="G39" s="240">
        <f t="shared" si="5"/>
        <v>0</v>
      </c>
      <c r="H39" s="240">
        <f t="shared" si="5"/>
        <v>0</v>
      </c>
      <c r="I39" s="240">
        <f t="shared" si="5"/>
        <v>0</v>
      </c>
      <c r="J39" s="240">
        <f t="shared" si="5"/>
        <v>0</v>
      </c>
      <c r="K39" s="240">
        <f t="shared" si="5"/>
        <v>1.2321521370000001</v>
      </c>
      <c r="L39" s="240">
        <f t="shared" si="5"/>
        <v>1.23215214</v>
      </c>
      <c r="M39" s="240">
        <f t="shared" si="5"/>
        <v>0</v>
      </c>
      <c r="N39" s="240">
        <f t="shared" si="5"/>
        <v>4.4999999999999998E-2</v>
      </c>
      <c r="O39" s="240">
        <f t="shared" si="5"/>
        <v>1.26</v>
      </c>
    </row>
    <row r="40" spans="1:15" s="212" customFormat="1" ht="15.75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38" t="s">
        <v>365</v>
      </c>
      <c r="L40" s="223" t="s">
        <v>365</v>
      </c>
      <c r="M40" s="223" t="s">
        <v>365</v>
      </c>
      <c r="N40" s="238" t="s">
        <v>365</v>
      </c>
      <c r="O40" s="238" t="s">
        <v>365</v>
      </c>
    </row>
    <row r="41" spans="1:15" ht="16.5" customHeight="1">
      <c r="A41" s="320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1</v>
      </c>
      <c r="H41" s="224">
        <v>1</v>
      </c>
      <c r="I41" s="224">
        <v>1</v>
      </c>
      <c r="J41" s="224">
        <v>1</v>
      </c>
      <c r="K41" s="224">
        <v>1</v>
      </c>
      <c r="L41" s="224">
        <v>1</v>
      </c>
      <c r="M41" s="224">
        <v>0</v>
      </c>
      <c r="N41" s="224">
        <v>0</v>
      </c>
      <c r="O41" s="224">
        <v>0</v>
      </c>
    </row>
    <row r="42" spans="1:15" ht="16.5">
      <c r="A42" s="321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  <c r="N42" s="216" t="s">
        <v>373</v>
      </c>
      <c r="O42" s="216" t="s">
        <v>373</v>
      </c>
    </row>
    <row r="43" spans="1:15" ht="15.75">
      <c r="A43" s="321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>
        <v>2</v>
      </c>
      <c r="O43" s="230">
        <v>2</v>
      </c>
    </row>
    <row r="44" spans="1:15" ht="16.5" customHeight="1">
      <c r="A44" s="321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>
        <v>1</v>
      </c>
      <c r="O44" s="230">
        <v>1</v>
      </c>
    </row>
    <row r="45" spans="1:15" ht="15" customHeight="1">
      <c r="A45" s="321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  <c r="N45" s="227" t="s">
        <v>378</v>
      </c>
      <c r="O45" s="227" t="s">
        <v>378</v>
      </c>
    </row>
    <row r="46" spans="1:15" ht="15.75">
      <c r="A46" s="321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  <c r="N46" s="216" t="s">
        <v>381</v>
      </c>
      <c r="O46" s="216" t="s">
        <v>381</v>
      </c>
    </row>
    <row r="47" spans="1:15" ht="16.5">
      <c r="A47" s="321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  <c r="N47" s="228">
        <v>15</v>
      </c>
      <c r="O47" s="228">
        <v>15</v>
      </c>
    </row>
    <row r="48" spans="1:15" ht="15.95" customHeight="1">
      <c r="A48" s="321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306</v>
      </c>
      <c r="M48" s="228">
        <v>338</v>
      </c>
      <c r="N48" s="228">
        <v>338</v>
      </c>
      <c r="O48" s="228">
        <v>338</v>
      </c>
    </row>
    <row r="49" spans="1:16" ht="65.099999999999994" customHeight="1">
      <c r="A49" s="321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31</v>
      </c>
      <c r="M49" s="228">
        <v>170</v>
      </c>
      <c r="N49" s="228">
        <v>170</v>
      </c>
      <c r="O49" s="228">
        <v>170</v>
      </c>
    </row>
    <row r="50" spans="1:16" ht="16.5">
      <c r="A50" s="321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13</v>
      </c>
      <c r="M50" s="228">
        <v>15</v>
      </c>
      <c r="N50" s="228">
        <v>15</v>
      </c>
      <c r="O50" s="228">
        <v>15</v>
      </c>
    </row>
    <row r="51" spans="1:16" ht="16.5">
      <c r="A51" s="321"/>
      <c r="B51" s="231" t="s">
        <v>386</v>
      </c>
      <c r="C51" s="221">
        <v>1</v>
      </c>
      <c r="D51" s="221">
        <v>1</v>
      </c>
      <c r="E51" s="221"/>
      <c r="F51" s="221">
        <v>1</v>
      </c>
      <c r="G51" s="221">
        <v>1</v>
      </c>
      <c r="H51" s="221">
        <v>1</v>
      </c>
      <c r="I51" s="221">
        <v>1</v>
      </c>
      <c r="J51" s="221">
        <v>1</v>
      </c>
      <c r="K51" s="221">
        <v>1</v>
      </c>
      <c r="L51" s="221">
        <v>1</v>
      </c>
      <c r="M51" s="221">
        <v>1</v>
      </c>
      <c r="N51" s="221">
        <v>1</v>
      </c>
      <c r="O51" s="221">
        <v>1</v>
      </c>
    </row>
    <row r="52" spans="1:16" ht="15" customHeight="1">
      <c r="A52" s="321"/>
      <c r="B52" s="231" t="s">
        <v>387</v>
      </c>
      <c r="C52" s="221">
        <v>2</v>
      </c>
      <c r="D52" s="221">
        <v>2</v>
      </c>
      <c r="E52" s="221"/>
      <c r="F52" s="221">
        <v>2</v>
      </c>
      <c r="G52" s="221">
        <v>2</v>
      </c>
      <c r="H52" s="221">
        <v>2</v>
      </c>
      <c r="I52" s="221">
        <v>2</v>
      </c>
      <c r="J52" s="221">
        <v>2</v>
      </c>
      <c r="K52" s="221">
        <v>2</v>
      </c>
      <c r="L52" s="221">
        <v>2</v>
      </c>
      <c r="M52" s="221">
        <v>2</v>
      </c>
      <c r="N52" s="221">
        <v>2</v>
      </c>
      <c r="O52" s="221">
        <v>2</v>
      </c>
    </row>
    <row r="53" spans="1:16" ht="16.5">
      <c r="A53" s="321"/>
      <c r="B53" s="231" t="s">
        <v>388</v>
      </c>
      <c r="C53" s="221">
        <v>2</v>
      </c>
      <c r="D53" s="221">
        <v>2</v>
      </c>
      <c r="E53" s="221"/>
      <c r="F53" s="221">
        <v>2</v>
      </c>
      <c r="G53" s="221">
        <v>2</v>
      </c>
      <c r="H53" s="221">
        <v>2</v>
      </c>
      <c r="I53" s="221">
        <v>2</v>
      </c>
      <c r="J53" s="221">
        <v>2</v>
      </c>
      <c r="K53" s="221">
        <v>2</v>
      </c>
      <c r="L53" s="221">
        <v>2</v>
      </c>
      <c r="M53" s="221">
        <v>2</v>
      </c>
      <c r="N53" s="221">
        <v>2</v>
      </c>
      <c r="O53" s="221">
        <v>2</v>
      </c>
    </row>
    <row r="54" spans="1:16" ht="15.75">
      <c r="A54" s="321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</row>
    <row r="55" spans="1:16" s="212" customFormat="1" ht="15.95" customHeight="1">
      <c r="A55" s="322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0.80425000000000002</v>
      </c>
      <c r="G55" s="223" t="s">
        <v>365</v>
      </c>
      <c r="H55" s="223">
        <v>0.80425000000000002</v>
      </c>
      <c r="I55" s="223">
        <v>1.09435517</v>
      </c>
      <c r="J55" s="223">
        <v>0.80425000000000002</v>
      </c>
      <c r="K55" s="223">
        <v>0.80425000000000002</v>
      </c>
      <c r="L55" s="223">
        <v>0.80425000000000002</v>
      </c>
      <c r="M55" s="223" t="s">
        <v>365</v>
      </c>
      <c r="N55" s="223" t="s">
        <v>365</v>
      </c>
      <c r="O55" s="223" t="s">
        <v>365</v>
      </c>
    </row>
    <row r="56" spans="1:16" ht="15.75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1</v>
      </c>
      <c r="L56" s="221">
        <v>1</v>
      </c>
      <c r="M56" s="221">
        <v>0</v>
      </c>
      <c r="N56" s="221">
        <v>0</v>
      </c>
      <c r="O56" s="221">
        <v>0</v>
      </c>
      <c r="P56" s="221"/>
    </row>
    <row r="57" spans="1:16" ht="15.75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ht="15.75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1</v>
      </c>
      <c r="L58" s="224">
        <v>1</v>
      </c>
      <c r="M58" s="224">
        <v>0</v>
      </c>
      <c r="N58" s="224">
        <v>1</v>
      </c>
      <c r="O58" s="224">
        <v>1</v>
      </c>
    </row>
    <row r="59" spans="1:16" s="212" customFormat="1" ht="15.75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>
        <v>4.0000000000000001E-3</v>
      </c>
      <c r="L59" s="239">
        <v>4.0000000000000001E-3</v>
      </c>
      <c r="M59" s="239" t="s">
        <v>365</v>
      </c>
      <c r="N59" s="223" t="s">
        <v>365</v>
      </c>
      <c r="O59" s="223" t="s">
        <v>365</v>
      </c>
    </row>
    <row r="60" spans="1:16" ht="15.75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1</v>
      </c>
      <c r="L60" s="221">
        <v>1</v>
      </c>
      <c r="M60" s="221">
        <v>0</v>
      </c>
      <c r="N60" s="221">
        <v>1</v>
      </c>
      <c r="O60" s="221">
        <v>1</v>
      </c>
    </row>
    <row r="61" spans="1:16" ht="15.75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393</v>
      </c>
      <c r="M61" s="224" t="s">
        <v>393</v>
      </c>
      <c r="N61" s="224" t="s">
        <v>307</v>
      </c>
      <c r="O61" s="224" t="s">
        <v>308</v>
      </c>
    </row>
    <row r="62" spans="1:16" ht="15.75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1</v>
      </c>
      <c r="L62" s="224">
        <v>1</v>
      </c>
      <c r="M62" s="224">
        <v>0</v>
      </c>
      <c r="N62" s="224">
        <v>1</v>
      </c>
      <c r="O62" s="224">
        <v>1</v>
      </c>
    </row>
    <row r="63" spans="1:16" s="212" customFormat="1" ht="15.75">
      <c r="A63" s="286"/>
      <c r="B63" s="222" t="s">
        <v>347</v>
      </c>
      <c r="C63" s="241">
        <v>4.4999999999999998E-2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41">
        <v>4.4999999999999998E-2</v>
      </c>
      <c r="L63" s="241">
        <v>4.4999999999999998E-2</v>
      </c>
      <c r="M63" s="223" t="s">
        <v>365</v>
      </c>
      <c r="N63" s="241">
        <v>4.4999999999999998E-2</v>
      </c>
      <c r="O63" s="241">
        <v>1.26</v>
      </c>
    </row>
    <row r="64" spans="1:16" ht="15.75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1</v>
      </c>
      <c r="L64" s="221">
        <v>1</v>
      </c>
      <c r="M64" s="221">
        <v>0</v>
      </c>
      <c r="N64" s="221">
        <v>0</v>
      </c>
      <c r="O64" s="221">
        <v>0</v>
      </c>
    </row>
    <row r="65" spans="1:15" ht="15.7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 t="s">
        <v>397</v>
      </c>
      <c r="L65" s="221" t="s">
        <v>397</v>
      </c>
      <c r="M65" s="221"/>
      <c r="N65" s="221" t="s">
        <v>397</v>
      </c>
      <c r="O65" s="221" t="s">
        <v>397</v>
      </c>
    </row>
    <row r="66" spans="1:15" ht="15.7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1</v>
      </c>
      <c r="L66" s="221">
        <v>1</v>
      </c>
      <c r="M66" s="221">
        <v>0</v>
      </c>
      <c r="N66" s="221">
        <v>1</v>
      </c>
      <c r="O66" s="221">
        <v>1</v>
      </c>
    </row>
    <row r="67" spans="1:15" s="212" customFormat="1" ht="15.75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>
        <v>6.5000000000000002E-2</v>
      </c>
      <c r="L67" s="223">
        <v>6.5000000000000002E-2</v>
      </c>
      <c r="M67" s="223" t="s">
        <v>365</v>
      </c>
      <c r="N67" s="223" t="s">
        <v>365</v>
      </c>
      <c r="O67" s="223" t="s">
        <v>365</v>
      </c>
    </row>
    <row r="68" spans="1:15" ht="15.7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1</v>
      </c>
      <c r="L68" s="224">
        <v>1</v>
      </c>
      <c r="M68" s="224">
        <v>0</v>
      </c>
      <c r="N68" s="224">
        <v>0</v>
      </c>
      <c r="O68" s="224">
        <v>0</v>
      </c>
    </row>
    <row r="69" spans="1:15" ht="15.7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 t="s">
        <v>400</v>
      </c>
      <c r="O69" s="224" t="s">
        <v>400</v>
      </c>
    </row>
    <row r="70" spans="1:15" ht="15.7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1</v>
      </c>
      <c r="L70" s="224">
        <v>1</v>
      </c>
      <c r="M70" s="224">
        <v>0</v>
      </c>
      <c r="N70" s="224">
        <v>1</v>
      </c>
      <c r="O70" s="224">
        <v>1</v>
      </c>
    </row>
    <row r="71" spans="1:15" s="212" customFormat="1" ht="15.75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>
        <v>0.05</v>
      </c>
      <c r="L71" s="223">
        <v>0.05</v>
      </c>
      <c r="M71" s="223" t="s">
        <v>365</v>
      </c>
      <c r="N71" s="223" t="s">
        <v>365</v>
      </c>
      <c r="O71" s="223" t="s">
        <v>365</v>
      </c>
    </row>
    <row r="72" spans="1:15" ht="15.7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1</v>
      </c>
      <c r="L72" s="224">
        <v>1</v>
      </c>
      <c r="M72" s="224">
        <v>0</v>
      </c>
      <c r="N72" s="224">
        <v>0</v>
      </c>
      <c r="O72" s="224">
        <v>0</v>
      </c>
    </row>
    <row r="73" spans="1:15" ht="15.7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  <c r="N73" s="224" t="s">
        <v>404</v>
      </c>
      <c r="O73" s="224" t="s">
        <v>404</v>
      </c>
    </row>
    <row r="74" spans="1:15" s="212" customFormat="1" ht="15.75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>
        <v>0.193152137</v>
      </c>
      <c r="L74" s="223">
        <v>0.19315214</v>
      </c>
      <c r="M74" s="223" t="s">
        <v>365</v>
      </c>
      <c r="N74" s="223" t="s">
        <v>365</v>
      </c>
      <c r="O74" s="223" t="s">
        <v>365</v>
      </c>
    </row>
    <row r="75" spans="1:15" ht="15.7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1</v>
      </c>
      <c r="L75" s="224">
        <v>1</v>
      </c>
      <c r="M75" s="224">
        <v>0</v>
      </c>
      <c r="N75" s="224">
        <v>0</v>
      </c>
      <c r="O75" s="224">
        <v>0</v>
      </c>
    </row>
    <row r="76" spans="1:15" ht="15.7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  <c r="N76" s="224">
        <v>1</v>
      </c>
      <c r="O76" s="224">
        <v>1</v>
      </c>
    </row>
    <row r="77" spans="1:15" s="212" customFormat="1" ht="15.75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>
        <v>0.03</v>
      </c>
      <c r="L77" s="223">
        <v>0.03</v>
      </c>
      <c r="M77" s="223" t="s">
        <v>365</v>
      </c>
      <c r="N77" s="223" t="s">
        <v>365</v>
      </c>
      <c r="O77" s="223" t="s">
        <v>365</v>
      </c>
    </row>
    <row r="78" spans="1:15" ht="15.7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1</v>
      </c>
      <c r="L78" s="224">
        <v>1</v>
      </c>
      <c r="M78" s="224">
        <v>0</v>
      </c>
      <c r="N78" s="224">
        <v>0</v>
      </c>
      <c r="O78" s="224">
        <v>0</v>
      </c>
    </row>
    <row r="79" spans="1:15" ht="15.7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  <c r="N79" s="224">
        <v>1</v>
      </c>
      <c r="O79" s="224">
        <v>1</v>
      </c>
    </row>
    <row r="80" spans="1:15" s="212" customFormat="1" ht="15.75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>
        <v>0.3</v>
      </c>
      <c r="L80" s="223">
        <v>0.3</v>
      </c>
      <c r="M80" s="223" t="s">
        <v>365</v>
      </c>
      <c r="N80" s="223" t="s">
        <v>365</v>
      </c>
      <c r="O80" s="223" t="s">
        <v>365</v>
      </c>
    </row>
    <row r="81" spans="1:15" ht="15.75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1</v>
      </c>
      <c r="L81" s="224">
        <v>1</v>
      </c>
      <c r="M81" s="224">
        <v>0</v>
      </c>
      <c r="N81" s="224">
        <v>0</v>
      </c>
      <c r="O81" s="224">
        <v>0</v>
      </c>
    </row>
    <row r="82" spans="1:15" ht="15.75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  <c r="N82" s="260">
        <v>10</v>
      </c>
      <c r="O82" s="260">
        <v>10</v>
      </c>
    </row>
    <row r="83" spans="1:15" ht="15.75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  <c r="N83" s="224" t="s">
        <v>411</v>
      </c>
      <c r="O83" s="224" t="s">
        <v>411</v>
      </c>
    </row>
    <row r="84" spans="1:15" s="212" customFormat="1" ht="15.75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>
        <v>0.35</v>
      </c>
      <c r="L84" s="223">
        <v>0.35</v>
      </c>
      <c r="M84" s="223" t="s">
        <v>365</v>
      </c>
      <c r="N84" s="223" t="s">
        <v>365</v>
      </c>
      <c r="O84" s="223" t="s">
        <v>365</v>
      </c>
    </row>
    <row r="85" spans="1:15" ht="15.75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1</v>
      </c>
      <c r="L85" s="224">
        <v>1</v>
      </c>
      <c r="M85" s="224">
        <v>0</v>
      </c>
      <c r="N85" s="224">
        <v>0</v>
      </c>
      <c r="O85" s="224">
        <v>0</v>
      </c>
    </row>
    <row r="86" spans="1:15" s="212" customFormat="1" ht="15.75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>
        <v>0.05</v>
      </c>
      <c r="L86" s="223">
        <v>0.05</v>
      </c>
      <c r="M86" s="223" t="s">
        <v>365</v>
      </c>
      <c r="N86" s="223" t="s">
        <v>365</v>
      </c>
      <c r="O86" s="223" t="s">
        <v>365</v>
      </c>
    </row>
    <row r="87" spans="1:15" ht="15.75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1</v>
      </c>
      <c r="L87" s="224">
        <v>1</v>
      </c>
      <c r="M87" s="224">
        <v>0</v>
      </c>
      <c r="N87" s="224">
        <v>0</v>
      </c>
      <c r="O87" s="224">
        <v>0</v>
      </c>
    </row>
    <row r="88" spans="1:15" s="212" customFormat="1" ht="15.75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>
        <v>0.05</v>
      </c>
      <c r="L88" s="223">
        <v>0.05</v>
      </c>
      <c r="M88" s="223" t="s">
        <v>365</v>
      </c>
      <c r="N88" s="223" t="s">
        <v>365</v>
      </c>
      <c r="O88" s="223" t="s">
        <v>365</v>
      </c>
    </row>
    <row r="89" spans="1:15" ht="15.75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1</v>
      </c>
      <c r="L89" s="224">
        <v>1</v>
      </c>
      <c r="M89" s="224">
        <v>0</v>
      </c>
      <c r="N89" s="224">
        <v>0</v>
      </c>
      <c r="O89" s="224">
        <v>0</v>
      </c>
    </row>
    <row r="90" spans="1:15" s="212" customFormat="1" ht="15.75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>
        <v>0.05</v>
      </c>
      <c r="L90" s="223">
        <v>0.05</v>
      </c>
      <c r="M90" s="223" t="s">
        <v>365</v>
      </c>
      <c r="N90" s="223" t="s">
        <v>365</v>
      </c>
      <c r="O90" s="223" t="s">
        <v>365</v>
      </c>
    </row>
    <row r="91" spans="1:15" ht="15.75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1</v>
      </c>
      <c r="L91" s="224">
        <v>1</v>
      </c>
      <c r="M91" s="224">
        <v>0</v>
      </c>
      <c r="N91" s="224">
        <v>0</v>
      </c>
      <c r="O91" s="224">
        <v>0</v>
      </c>
    </row>
    <row r="92" spans="1:15" ht="15.75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1</v>
      </c>
      <c r="L92" s="224">
        <v>1</v>
      </c>
      <c r="M92" s="224">
        <v>0</v>
      </c>
      <c r="N92" s="224">
        <v>1</v>
      </c>
      <c r="O92" s="224">
        <v>1</v>
      </c>
    </row>
    <row r="93" spans="1:15" s="212" customFormat="1" ht="15.75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>
        <v>4.4999999999999998E-2</v>
      </c>
      <c r="L93" s="223">
        <v>4.4999999999999998E-2</v>
      </c>
      <c r="M93" s="223" t="s">
        <v>365</v>
      </c>
      <c r="N93" s="223" t="s">
        <v>365</v>
      </c>
      <c r="O93" s="223" t="s">
        <v>365</v>
      </c>
    </row>
    <row r="94" spans="1:15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</row>
    <row r="95" spans="1:15" ht="15.75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  <c r="N95" s="221">
        <v>25</v>
      </c>
      <c r="O95" s="221">
        <v>25</v>
      </c>
    </row>
    <row r="96" spans="1:15" ht="15.75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  <c r="N96" s="221">
        <v>25</v>
      </c>
      <c r="O96" s="221">
        <v>25</v>
      </c>
    </row>
    <row r="97" spans="1:15" ht="15.75">
      <c r="A97" s="323"/>
      <c r="B97" s="256" t="s">
        <v>419</v>
      </c>
      <c r="C97" s="221">
        <v>25</v>
      </c>
      <c r="D97" s="221">
        <v>25</v>
      </c>
      <c r="E97" s="221">
        <v>6</v>
      </c>
      <c r="F97" s="221">
        <v>6</v>
      </c>
      <c r="G97" s="221">
        <v>6</v>
      </c>
      <c r="H97" s="221">
        <v>6</v>
      </c>
      <c r="I97" s="221">
        <v>6</v>
      </c>
      <c r="J97" s="221">
        <v>6</v>
      </c>
      <c r="K97" s="221">
        <v>6</v>
      </c>
      <c r="L97" s="221">
        <v>6</v>
      </c>
      <c r="M97" s="221">
        <v>6</v>
      </c>
      <c r="N97" s="221">
        <v>25</v>
      </c>
      <c r="O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6</v>
      </c>
      <c r="F98" s="224">
        <v>6</v>
      </c>
      <c r="G98" s="224">
        <v>6</v>
      </c>
      <c r="H98" s="224">
        <v>6</v>
      </c>
      <c r="I98" s="224">
        <v>6</v>
      </c>
      <c r="J98" s="224">
        <v>6</v>
      </c>
      <c r="K98" s="224">
        <v>6</v>
      </c>
      <c r="L98" s="224">
        <v>6</v>
      </c>
      <c r="M98" s="224">
        <v>6</v>
      </c>
      <c r="N98" s="224">
        <v>25</v>
      </c>
      <c r="O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>
        <v>60</v>
      </c>
      <c r="O99" s="224">
        <v>60</v>
      </c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  <c r="N100" s="224">
        <v>52</v>
      </c>
      <c r="O100" s="224">
        <v>52</v>
      </c>
    </row>
    <row r="101" spans="1:15" ht="16.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  <c r="N101" s="219">
        <v>1</v>
      </c>
      <c r="O101" s="219">
        <v>1</v>
      </c>
    </row>
    <row r="102" spans="1:15" ht="29.25" customHeight="1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  <c r="N102" s="219" t="s">
        <v>425</v>
      </c>
      <c r="O102" s="219" t="s">
        <v>425</v>
      </c>
    </row>
    <row r="103" spans="1:15" ht="16.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>
        <v>1</v>
      </c>
      <c r="O103" s="219">
        <v>1</v>
      </c>
    </row>
    <row r="104" spans="1:15" ht="16.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>
        <v>2</v>
      </c>
      <c r="O104" s="219">
        <v>2</v>
      </c>
    </row>
    <row r="105" spans="1:15" ht="16.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>
        <v>2</v>
      </c>
      <c r="O105" s="219">
        <v>2</v>
      </c>
    </row>
    <row r="106" spans="1:15" s="249" customFormat="1" ht="33">
      <c r="A106" s="247" t="s">
        <v>429</v>
      </c>
      <c r="B106" s="248"/>
      <c r="C106" s="248" t="s">
        <v>430</v>
      </c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</row>
    <row r="107" spans="1:15" ht="15.7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  <c r="N107" s="221" t="s">
        <v>432</v>
      </c>
      <c r="O107" s="221" t="s">
        <v>432</v>
      </c>
    </row>
    <row r="108" spans="1:15" ht="15.75">
      <c r="A108" s="255" t="s">
        <v>433</v>
      </c>
      <c r="B108" s="255"/>
      <c r="C108" s="216">
        <f>C6</f>
        <v>0.26315675999999999</v>
      </c>
      <c r="D108" s="216">
        <f t="shared" ref="D108:M108" si="6">D6</f>
        <v>0.26315675999999999</v>
      </c>
      <c r="E108" s="216">
        <f t="shared" si="6"/>
        <v>0.26315675999999999</v>
      </c>
      <c r="F108" s="216">
        <f t="shared" si="6"/>
        <v>0.26315675999999999</v>
      </c>
      <c r="G108" s="216">
        <f t="shared" si="6"/>
        <v>1.1104841999999999</v>
      </c>
      <c r="H108" s="216">
        <f t="shared" si="6"/>
        <v>0.26315675999999999</v>
      </c>
      <c r="I108" s="258">
        <f t="shared" si="6"/>
        <v>0.26315675999999999</v>
      </c>
      <c r="J108" s="216">
        <f t="shared" ref="J108:K108" si="7">J6</f>
        <v>0.26315675999999999</v>
      </c>
      <c r="K108" s="216">
        <f t="shared" si="7"/>
        <v>0.26315675999999999</v>
      </c>
      <c r="L108" s="216">
        <f t="shared" si="6"/>
        <v>0.29720000000000002</v>
      </c>
      <c r="M108" s="216" t="str">
        <f t="shared" si="6"/>
        <v>null</v>
      </c>
      <c r="N108" s="216">
        <f>N6</f>
        <v>0.26315675999999999</v>
      </c>
      <c r="O108" s="216">
        <f>O6</f>
        <v>0.26315675999999999</v>
      </c>
    </row>
    <row r="109" spans="1:15" ht="15.75">
      <c r="A109" s="255" t="s">
        <v>349</v>
      </c>
      <c r="B109" s="255"/>
      <c r="C109" s="216">
        <f>C23</f>
        <v>0.12568575000000001</v>
      </c>
      <c r="D109" s="216">
        <f t="shared" ref="D109:M109" si="8">D23</f>
        <v>0.12568575000000001</v>
      </c>
      <c r="E109" s="216">
        <f t="shared" si="8"/>
        <v>0.12568575000000001</v>
      </c>
      <c r="F109" s="216">
        <f t="shared" si="8"/>
        <v>0.12568575000000001</v>
      </c>
      <c r="G109" s="216">
        <f t="shared" si="8"/>
        <v>0.20610300000000001</v>
      </c>
      <c r="H109" s="216">
        <f t="shared" si="8"/>
        <v>0.12568575000000001</v>
      </c>
      <c r="I109" s="216">
        <f t="shared" si="8"/>
        <v>0.12568575000000001</v>
      </c>
      <c r="J109" s="216">
        <f t="shared" ref="J109:K109" si="9">J23</f>
        <v>0.12568575000000001</v>
      </c>
      <c r="K109" s="216">
        <f t="shared" si="9"/>
        <v>0.12568575000000001</v>
      </c>
      <c r="L109" s="216">
        <f t="shared" si="8"/>
        <v>0.23487749999999999</v>
      </c>
      <c r="M109" s="216" t="str">
        <f t="shared" si="8"/>
        <v>-</v>
      </c>
      <c r="N109" s="216">
        <f>N23</f>
        <v>0.12568575000000001</v>
      </c>
      <c r="O109" s="216">
        <f>O23</f>
        <v>0.12568575000000001</v>
      </c>
    </row>
    <row r="110" spans="1:15" ht="15.75">
      <c r="A110" s="255" t="s">
        <v>434</v>
      </c>
      <c r="B110" s="255"/>
      <c r="C110" s="216">
        <f>C39</f>
        <v>35.376152136999984</v>
      </c>
      <c r="D110" s="216">
        <f t="shared" ref="D110:M110" si="10">D39</f>
        <v>34.143999999999998</v>
      </c>
      <c r="E110" s="216">
        <f t="shared" si="10"/>
        <v>0</v>
      </c>
      <c r="F110" s="216">
        <f t="shared" si="10"/>
        <v>0</v>
      </c>
      <c r="G110" s="216">
        <f t="shared" si="10"/>
        <v>0</v>
      </c>
      <c r="H110" s="216">
        <f t="shared" si="10"/>
        <v>0</v>
      </c>
      <c r="I110" s="216">
        <f t="shared" si="10"/>
        <v>0</v>
      </c>
      <c r="J110" s="216">
        <f t="shared" ref="J110:K110" si="11">J39</f>
        <v>0</v>
      </c>
      <c r="K110" s="216">
        <f t="shared" si="11"/>
        <v>1.2321521370000001</v>
      </c>
      <c r="L110" s="216">
        <f t="shared" si="10"/>
        <v>1.23215214</v>
      </c>
      <c r="M110" s="216">
        <f t="shared" si="10"/>
        <v>0</v>
      </c>
      <c r="N110" s="216">
        <f>N39</f>
        <v>4.4999999999999998E-2</v>
      </c>
      <c r="O110" s="216">
        <f>O39</f>
        <v>1.26</v>
      </c>
    </row>
    <row r="111" spans="1:15" ht="16.5">
      <c r="A111" s="255" t="s">
        <v>435</v>
      </c>
      <c r="B111" s="255"/>
      <c r="C111" s="216">
        <f>C55</f>
        <v>1.09099634</v>
      </c>
      <c r="D111" s="216">
        <f t="shared" ref="D111:M111" si="12">D55</f>
        <v>1.09099634</v>
      </c>
      <c r="E111" s="216" t="str">
        <f t="shared" si="12"/>
        <v>-</v>
      </c>
      <c r="F111" s="216">
        <f t="shared" si="12"/>
        <v>0.80425000000000002</v>
      </c>
      <c r="G111" s="216" t="str">
        <f t="shared" si="12"/>
        <v>-</v>
      </c>
      <c r="H111" s="216">
        <f t="shared" si="12"/>
        <v>0.80425000000000002</v>
      </c>
      <c r="I111" s="216">
        <f t="shared" si="12"/>
        <v>1.09435517</v>
      </c>
      <c r="J111" s="216">
        <f t="shared" ref="J111:K111" si="13">J55</f>
        <v>0.80425000000000002</v>
      </c>
      <c r="K111" s="216">
        <f t="shared" si="13"/>
        <v>0.80425000000000002</v>
      </c>
      <c r="L111" s="216">
        <f t="shared" si="12"/>
        <v>0.80425000000000002</v>
      </c>
      <c r="M111" s="216" t="str">
        <f t="shared" si="12"/>
        <v>-</v>
      </c>
      <c r="N111" s="216" t="str">
        <f>N55</f>
        <v>-</v>
      </c>
      <c r="O111" s="216" t="str">
        <f>O55</f>
        <v>-</v>
      </c>
    </row>
    <row r="112" spans="1:15" ht="15.75">
      <c r="A112" s="255" t="s">
        <v>436</v>
      </c>
      <c r="B112" s="255"/>
      <c r="C112" s="259">
        <f>C109*0.15</f>
        <v>1.8852862500000001E-2</v>
      </c>
      <c r="D112" s="216">
        <f t="shared" ref="D112:E112" si="14">D109*0.15</f>
        <v>1.8852862500000001E-2</v>
      </c>
      <c r="E112" s="216">
        <f t="shared" si="14"/>
        <v>1.8852862500000001E-2</v>
      </c>
      <c r="F112" s="216">
        <f>IFERROR(F109*0.15, "-")</f>
        <v>1.8852862500000001E-2</v>
      </c>
      <c r="G112" s="216">
        <f t="shared" ref="G112:M112" si="15">IFERROR(G109*0.15, "-")</f>
        <v>3.0915450000000001E-2</v>
      </c>
      <c r="H112" s="216">
        <f>IFERROR(H109*0.15, "-")</f>
        <v>1.8852862500000001E-2</v>
      </c>
      <c r="I112" s="216">
        <f t="shared" si="15"/>
        <v>1.8852862500000001E-2</v>
      </c>
      <c r="J112" s="216">
        <f t="shared" ref="J112:K112" si="16">IFERROR(J109*0.15, "-")</f>
        <v>1.8852862500000001E-2</v>
      </c>
      <c r="K112" s="216">
        <f t="shared" si="16"/>
        <v>1.8852862500000001E-2</v>
      </c>
      <c r="L112" s="216">
        <f t="shared" si="15"/>
        <v>3.5231624999999996E-2</v>
      </c>
      <c r="M112" s="216" t="str">
        <f t="shared" si="15"/>
        <v>-</v>
      </c>
      <c r="N112" s="259">
        <f>N109*0.15</f>
        <v>1.8852862500000001E-2</v>
      </c>
      <c r="O112" s="259">
        <f>O109*0.15</f>
        <v>1.8852862500000001E-2</v>
      </c>
    </row>
    <row r="113" spans="1:15" ht="15.75">
      <c r="A113" s="255" t="s">
        <v>437</v>
      </c>
      <c r="B113" s="255"/>
      <c r="C113" s="258">
        <f>IFERROR(C108+C109+C110+C111+C112, "-")</f>
        <v>36.874843849499982</v>
      </c>
      <c r="D113" s="216">
        <f t="shared" ref="D113" si="17">IFERROR(D108+D109+D110+D111+D112, "-")</f>
        <v>35.642691712499996</v>
      </c>
      <c r="E113" s="216">
        <f>SUM(E108:E112)</f>
        <v>0.40769537250000004</v>
      </c>
      <c r="F113" s="216">
        <f t="shared" ref="F113:M113" si="18">SUM(F108:F112)</f>
        <v>1.2119453725</v>
      </c>
      <c r="G113" s="216">
        <f t="shared" si="18"/>
        <v>1.3475026499999998</v>
      </c>
      <c r="H113" s="216">
        <f t="shared" si="18"/>
        <v>1.2119453725</v>
      </c>
      <c r="I113" s="257">
        <f t="shared" si="18"/>
        <v>1.5020505424999999</v>
      </c>
      <c r="J113" s="257">
        <f t="shared" si="18"/>
        <v>1.2119453725</v>
      </c>
      <c r="K113" s="257">
        <f t="shared" si="18"/>
        <v>2.4440975095000006</v>
      </c>
      <c r="L113" s="257">
        <f t="shared" si="18"/>
        <v>2.6037112650000003</v>
      </c>
      <c r="M113" s="216">
        <f t="shared" si="18"/>
        <v>0</v>
      </c>
      <c r="N113" s="258" t="str">
        <f>IFERROR(N108+N109+N110+N111+N112, "-")</f>
        <v>-</v>
      </c>
      <c r="O113" s="258" t="str">
        <f>IFERROR(O108+O109+O110+O111+O112, "-")</f>
        <v>-</v>
      </c>
    </row>
    <row r="114" spans="1:15" ht="13.5" customHeight="1">
      <c r="F114" s="213"/>
      <c r="G114" s="213"/>
      <c r="H114" s="213"/>
      <c r="I114" s="213"/>
      <c r="J114" s="213"/>
      <c r="K114" s="213"/>
      <c r="L114" s="213"/>
    </row>
    <row r="115" spans="1:15" ht="15"/>
    <row r="116" spans="1:15" ht="15"/>
    <row r="117" spans="1:15" ht="15"/>
    <row r="118" spans="1:15" ht="15"/>
    <row r="119" spans="1:15" ht="15"/>
    <row r="120" spans="1:15" ht="15"/>
    <row r="121" spans="1:15" ht="15"/>
    <row r="122" spans="1:15" ht="15"/>
    <row r="123" spans="1:15" ht="15"/>
    <row r="124" spans="1:15" ht="15"/>
    <row r="125" spans="1:15" ht="15"/>
    <row r="126" spans="1:15" ht="15"/>
    <row r="127" spans="1:15" ht="15"/>
    <row r="128" spans="1:15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</sheetData>
  <mergeCells count="4">
    <mergeCell ref="A7:A22"/>
    <mergeCell ref="A24:A37"/>
    <mergeCell ref="A41:A55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DE-82A2-4F00-A77E-B07D548C08D8}">
  <dimension ref="A1:O334"/>
  <sheetViews>
    <sheetView topLeftCell="E26" zoomScaleNormal="100" workbookViewId="0">
      <selection activeCell="G11" sqref="G11"/>
    </sheetView>
  </sheetViews>
  <sheetFormatPr defaultColWidth="10.21875" defaultRowHeight="15.6"/>
  <cols>
    <col min="1" max="1" width="36" customWidth="1"/>
    <col min="2" max="2" width="33.21875" customWidth="1"/>
    <col min="3" max="4" width="42.6640625" customWidth="1"/>
    <col min="5" max="5" width="59.88671875" customWidth="1"/>
    <col min="6" max="10" width="38.44140625" customWidth="1"/>
    <col min="11" max="11" width="38" customWidth="1"/>
    <col min="12" max="13" width="42.6640625" customWidth="1"/>
  </cols>
  <sheetData>
    <row r="1" spans="1:13" s="235" customFormat="1" ht="15.75">
      <c r="A1" s="242" t="s">
        <v>25</v>
      </c>
      <c r="B1" s="243"/>
      <c r="C1" s="234" t="s">
        <v>121</v>
      </c>
      <c r="D1" s="234" t="s">
        <v>121</v>
      </c>
      <c r="E1" s="234" t="s">
        <v>121</v>
      </c>
      <c r="F1" s="234" t="s">
        <v>121</v>
      </c>
      <c r="G1" s="234" t="s">
        <v>121</v>
      </c>
      <c r="H1" s="234" t="s">
        <v>121</v>
      </c>
      <c r="I1" s="234" t="s">
        <v>121</v>
      </c>
      <c r="J1" s="234" t="s">
        <v>121</v>
      </c>
      <c r="K1" s="234" t="s">
        <v>121</v>
      </c>
      <c r="L1" s="234" t="s">
        <v>121</v>
      </c>
      <c r="M1" s="234" t="s">
        <v>121</v>
      </c>
    </row>
    <row r="2" spans="1:13" s="233" customFormat="1" ht="19.5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306</v>
      </c>
      <c r="L2" s="245" t="s">
        <v>307</v>
      </c>
      <c r="M2" s="245" t="s">
        <v>308</v>
      </c>
    </row>
    <row r="3" spans="1:13" s="237" customFormat="1" ht="15.75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</row>
    <row r="4" spans="1:13" s="237" customFormat="1" ht="15.75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2</v>
      </c>
      <c r="M4" s="236" t="s">
        <v>2</v>
      </c>
    </row>
    <row r="5" spans="1:13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</row>
    <row r="6" spans="1:13" s="208" customFormat="1" ht="15.75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si="0"/>
        <v>0.26315675999999999</v>
      </c>
      <c r="K6" s="214" t="str">
        <f t="shared" si="0"/>
        <v>null</v>
      </c>
      <c r="L6" s="214">
        <f t="shared" si="0"/>
        <v>0.26315675999999999</v>
      </c>
      <c r="M6" s="214">
        <f t="shared" si="0"/>
        <v>0.26315675999999999</v>
      </c>
    </row>
    <row r="7" spans="1:13" s="209" customFormat="1" ht="15.75">
      <c r="A7" s="314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318</v>
      </c>
      <c r="M7" s="216" t="s">
        <v>318</v>
      </c>
    </row>
    <row r="8" spans="1:13" s="209" customFormat="1" ht="15.75">
      <c r="A8" s="315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321</v>
      </c>
      <c r="M8" s="216" t="s">
        <v>321</v>
      </c>
    </row>
    <row r="9" spans="1:13" s="209" customFormat="1" ht="16.5">
      <c r="A9" s="315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s="209" customFormat="1" ht="16.5">
      <c r="A10" s="315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/>
      <c r="L10" s="216" t="s">
        <v>325</v>
      </c>
      <c r="M10" s="216" t="s">
        <v>325</v>
      </c>
    </row>
    <row r="11" spans="1:13" s="209" customFormat="1" ht="16.5">
      <c r="A11" s="315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/>
      <c r="L11" s="216" t="s">
        <v>328</v>
      </c>
      <c r="M11" s="216" t="s">
        <v>328</v>
      </c>
    </row>
    <row r="12" spans="1:13" s="209" customFormat="1" ht="16.5">
      <c r="A12" s="315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/>
      <c r="L12" s="216" t="s">
        <v>332</v>
      </c>
      <c r="M12" s="216" t="s">
        <v>332</v>
      </c>
    </row>
    <row r="13" spans="1:13" s="209" customFormat="1" ht="16.5">
      <c r="A13" s="315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3" s="209" customFormat="1" ht="16.5">
      <c r="A14" s="315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</row>
    <row r="15" spans="1:13" s="209" customFormat="1" ht="16.5">
      <c r="A15" s="315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/>
      <c r="L15" s="216" t="s">
        <v>340</v>
      </c>
      <c r="M15" s="216" t="s">
        <v>340</v>
      </c>
    </row>
    <row r="16" spans="1:13" s="209" customFormat="1" ht="15.75">
      <c r="A16" s="315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/>
      <c r="L16" s="218">
        <v>1.6</v>
      </c>
      <c r="M16" s="218">
        <v>1.6</v>
      </c>
    </row>
    <row r="17" spans="1:13" s="209" customFormat="1" ht="15.75">
      <c r="A17" s="315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/>
      <c r="L17" s="218">
        <v>174.2</v>
      </c>
      <c r="M17" s="218">
        <v>174.2</v>
      </c>
    </row>
    <row r="18" spans="1:13" s="209" customFormat="1" ht="15.75">
      <c r="A18" s="315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</row>
    <row r="19" spans="1:13" s="209" customFormat="1" ht="16.5">
      <c r="A19" s="315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/>
      <c r="L19" s="219">
        <v>224.2</v>
      </c>
      <c r="M19" s="219">
        <v>224.2</v>
      </c>
    </row>
    <row r="20" spans="1:13" s="209" customFormat="1" ht="16.5">
      <c r="A20" s="315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/>
      <c r="L20" s="219">
        <v>323.5</v>
      </c>
      <c r="M20" s="219">
        <v>323.5</v>
      </c>
    </row>
    <row r="21" spans="1:13" s="209" customFormat="1" ht="16.5">
      <c r="A21" s="315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/>
      <c r="L21" s="221">
        <v>5</v>
      </c>
      <c r="M21" s="221">
        <v>5</v>
      </c>
    </row>
    <row r="22" spans="1:13" s="210" customFormat="1" ht="18.95" customHeight="1">
      <c r="A22" s="316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23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23" t="s">
        <v>348</v>
      </c>
      <c r="L22" s="223">
        <v>0.26315675999999999</v>
      </c>
      <c r="M22" s="223">
        <v>0.26315675999999999</v>
      </c>
    </row>
    <row r="23" spans="1:13" s="211" customFormat="1" ht="24.75" customHeight="1">
      <c r="A23" s="251" t="s">
        <v>349</v>
      </c>
      <c r="B23" s="250"/>
      <c r="C23" s="214">
        <f>C37</f>
        <v>0.12202499999999999</v>
      </c>
      <c r="D23" s="214">
        <f>D37</f>
        <v>0.12202499999999999</v>
      </c>
      <c r="E23" s="214">
        <f t="shared" ref="E23:K23" si="1">E37</f>
        <v>0.12202499999999999</v>
      </c>
      <c r="F23" s="214">
        <f t="shared" si="1"/>
        <v>0.12202499999999999</v>
      </c>
      <c r="G23" s="214">
        <f t="shared" si="1"/>
        <v>0.122</v>
      </c>
      <c r="H23" s="214">
        <f t="shared" si="1"/>
        <v>0.12202499999999999</v>
      </c>
      <c r="I23" s="214">
        <f t="shared" si="1"/>
        <v>0.12202499999999999</v>
      </c>
      <c r="J23" s="214">
        <f t="shared" si="1"/>
        <v>0.12202499999999999</v>
      </c>
      <c r="K23" s="214" t="str">
        <f t="shared" si="1"/>
        <v>-</v>
      </c>
      <c r="L23" s="214">
        <f>L37</f>
        <v>0.12202499999999999</v>
      </c>
      <c r="M23" s="214">
        <f>M37</f>
        <v>0.12202499999999999</v>
      </c>
    </row>
    <row r="24" spans="1:13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/>
      <c r="L24" s="221">
        <v>7</v>
      </c>
      <c r="M24" s="221">
        <v>7</v>
      </c>
    </row>
    <row r="25" spans="1:13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</row>
    <row r="26" spans="1:13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/>
      <c r="L26" s="221" t="s">
        <v>354</v>
      </c>
      <c r="M26" s="221" t="s">
        <v>354</v>
      </c>
    </row>
    <row r="27" spans="1:13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/>
      <c r="L27" s="221">
        <v>1</v>
      </c>
      <c r="M27" s="221">
        <v>1</v>
      </c>
    </row>
    <row r="28" spans="1:13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/>
      <c r="L28" s="216">
        <v>45</v>
      </c>
      <c r="M28" s="216">
        <v>45</v>
      </c>
    </row>
    <row r="29" spans="1:13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/>
      <c r="L29" s="216">
        <v>0</v>
      </c>
      <c r="M29" s="216">
        <v>0</v>
      </c>
    </row>
    <row r="30" spans="1:13" ht="15.75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</row>
    <row r="31" spans="1:13" ht="15.75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</row>
    <row r="32" spans="1:13" ht="15.75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</row>
    <row r="33" spans="1:15" ht="15.7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</row>
    <row r="34" spans="1:15" ht="15.7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</row>
    <row r="35" spans="1:15" ht="15.7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</row>
    <row r="36" spans="1:15" ht="15.7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</row>
    <row r="37" spans="1:15" s="212" customFormat="1" ht="15.75">
      <c r="A37" s="319"/>
      <c r="B37" s="222" t="s">
        <v>347</v>
      </c>
      <c r="C37" s="223">
        <v>0.12202499999999999</v>
      </c>
      <c r="D37" s="223">
        <v>0.12202499999999999</v>
      </c>
      <c r="E37" s="223">
        <v>0.12202499999999999</v>
      </c>
      <c r="F37" s="223">
        <v>0.12202499999999999</v>
      </c>
      <c r="G37" s="223">
        <v>0.122</v>
      </c>
      <c r="H37" s="223">
        <v>0.12202499999999999</v>
      </c>
      <c r="I37" s="223">
        <v>0.12202499999999999</v>
      </c>
      <c r="J37" s="223">
        <v>0.12202499999999999</v>
      </c>
      <c r="K37" s="223" t="s">
        <v>365</v>
      </c>
      <c r="L37" s="223">
        <v>0.12202499999999999</v>
      </c>
      <c r="M37" s="223">
        <v>0.12202499999999999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</row>
    <row r="39" spans="1:15" s="211" customFormat="1" ht="15.75">
      <c r="A39" s="250" t="s">
        <v>367</v>
      </c>
      <c r="B39" s="250"/>
      <c r="C39" s="240">
        <f t="shared" ref="C39:M39" si="2">SUM(C40,C59,C63,C67,C71,C74,C77,C80,C84,C86,C88,C90,C93)</f>
        <v>35.371152136999982</v>
      </c>
      <c r="D39" s="240">
        <f t="shared" si="2"/>
        <v>34.143999999999998</v>
      </c>
      <c r="E39" s="240">
        <f t="shared" si="2"/>
        <v>0</v>
      </c>
      <c r="F39" s="240">
        <f t="shared" si="2"/>
        <v>0</v>
      </c>
      <c r="G39" s="240">
        <f t="shared" si="2"/>
        <v>0</v>
      </c>
      <c r="H39" s="240">
        <f t="shared" si="2"/>
        <v>0</v>
      </c>
      <c r="I39" s="240">
        <f t="shared" si="2"/>
        <v>0</v>
      </c>
      <c r="J39" s="240">
        <f t="shared" si="2"/>
        <v>0</v>
      </c>
      <c r="K39" s="240">
        <f t="shared" si="2"/>
        <v>0</v>
      </c>
      <c r="L39" s="240">
        <f t="shared" si="2"/>
        <v>4.4999999999999998E-2</v>
      </c>
      <c r="M39" s="240">
        <f t="shared" si="2"/>
        <v>1.26</v>
      </c>
    </row>
    <row r="40" spans="1:15" s="212" customFormat="1" ht="15.75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23" t="s">
        <v>365</v>
      </c>
      <c r="L40" s="238" t="s">
        <v>365</v>
      </c>
      <c r="M40" s="238" t="s">
        <v>365</v>
      </c>
    </row>
    <row r="41" spans="1:15" ht="16.5" customHeight="1">
      <c r="A41" s="265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0</v>
      </c>
      <c r="H41" s="224">
        <v>1</v>
      </c>
      <c r="I41" s="224">
        <v>1</v>
      </c>
      <c r="J41" s="224">
        <v>1</v>
      </c>
      <c r="K41" s="224">
        <v>0</v>
      </c>
      <c r="L41" s="224">
        <v>0</v>
      </c>
      <c r="M41" s="224">
        <v>0</v>
      </c>
    </row>
    <row r="42" spans="1:15" ht="16.5">
      <c r="A42" s="266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</row>
    <row r="43" spans="1:15" ht="15.75">
      <c r="A43" s="266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/>
      <c r="O43" s="230"/>
    </row>
    <row r="44" spans="1:15" ht="16.5" customHeight="1">
      <c r="A44" s="266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/>
      <c r="O44" s="230"/>
    </row>
    <row r="45" spans="1:15" ht="15" customHeight="1">
      <c r="A45" s="266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</row>
    <row r="46" spans="1:15" ht="15.75">
      <c r="A46" s="266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</row>
    <row r="47" spans="1:15" ht="16.5">
      <c r="A47" s="266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</row>
    <row r="48" spans="1:15" ht="15.95" customHeight="1">
      <c r="A48" s="266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338</v>
      </c>
      <c r="M48" s="228">
        <v>338</v>
      </c>
    </row>
    <row r="49" spans="1:14" ht="65.099999999999994" customHeight="1">
      <c r="A49" s="266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170</v>
      </c>
      <c r="M49" s="228">
        <v>170</v>
      </c>
    </row>
    <row r="50" spans="1:14" ht="16.5">
      <c r="A50" s="266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15</v>
      </c>
      <c r="M50" s="228">
        <v>15</v>
      </c>
    </row>
    <row r="51" spans="1:14" ht="15.75">
      <c r="A51" s="266"/>
      <c r="B51" s="23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</row>
    <row r="52" spans="1:14" ht="15" customHeight="1">
      <c r="A52" s="266"/>
      <c r="B52" s="23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4" ht="15.75">
      <c r="A53" s="266"/>
      <c r="B53" s="23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1:14" ht="15.75">
      <c r="A54" s="266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</row>
    <row r="55" spans="1:14" s="212" customFormat="1" ht="15.95" customHeight="1">
      <c r="A55" s="267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1.0854999999999999</v>
      </c>
      <c r="G55" s="223" t="s">
        <v>365</v>
      </c>
      <c r="H55" s="223">
        <v>1.0854999999999999</v>
      </c>
      <c r="I55" s="223">
        <v>1.32725431</v>
      </c>
      <c r="J55" s="223">
        <v>1.0854999999999999</v>
      </c>
      <c r="K55" s="223" t="s">
        <v>365</v>
      </c>
      <c r="L55" s="223" t="s">
        <v>365</v>
      </c>
      <c r="M55" s="223" t="s">
        <v>365</v>
      </c>
    </row>
    <row r="56" spans="1:14" ht="15.75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/>
    </row>
    <row r="57" spans="1:14" ht="15.75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4" ht="15.75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1</v>
      </c>
      <c r="M58" s="224">
        <v>1</v>
      </c>
    </row>
    <row r="59" spans="1:14" s="212" customFormat="1" ht="15.75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 t="s">
        <v>365</v>
      </c>
      <c r="L59" s="223" t="s">
        <v>365</v>
      </c>
      <c r="M59" s="223" t="s">
        <v>365</v>
      </c>
    </row>
    <row r="60" spans="1:14" ht="15.75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0</v>
      </c>
      <c r="L60" s="221">
        <v>1</v>
      </c>
      <c r="M60" s="221">
        <v>1</v>
      </c>
    </row>
    <row r="61" spans="1:14" ht="15.75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307</v>
      </c>
      <c r="M61" s="224" t="s">
        <v>308</v>
      </c>
    </row>
    <row r="62" spans="1:14" ht="15.75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1</v>
      </c>
      <c r="M62" s="224">
        <v>1</v>
      </c>
    </row>
    <row r="63" spans="1:14" s="212" customFormat="1" ht="15.75">
      <c r="A63" s="286"/>
      <c r="B63" s="222" t="s">
        <v>347</v>
      </c>
      <c r="C63" s="241">
        <v>0.04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23" t="s">
        <v>365</v>
      </c>
      <c r="L63" s="241">
        <v>4.4999999999999998E-2</v>
      </c>
      <c r="M63" s="241">
        <v>1.26</v>
      </c>
    </row>
    <row r="64" spans="1:14" ht="15.75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0</v>
      </c>
      <c r="L64" s="221">
        <v>0</v>
      </c>
      <c r="M64" s="221">
        <v>0</v>
      </c>
    </row>
    <row r="65" spans="1:15" ht="15.7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/>
      <c r="L65" s="221" t="s">
        <v>397</v>
      </c>
      <c r="M65" s="221" t="s">
        <v>397</v>
      </c>
    </row>
    <row r="66" spans="1:15" ht="15.7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1</v>
      </c>
      <c r="M66" s="221">
        <v>1</v>
      </c>
    </row>
    <row r="67" spans="1:15" s="212" customFormat="1" ht="15.75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 t="s">
        <v>365</v>
      </c>
      <c r="L67" s="223" t="s">
        <v>365</v>
      </c>
      <c r="M67" s="223" t="s">
        <v>365</v>
      </c>
    </row>
    <row r="68" spans="1:15" ht="15.7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</row>
    <row r="69" spans="1:15" ht="15.7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/>
      <c r="O69" s="224"/>
    </row>
    <row r="70" spans="1:15" ht="15.7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1</v>
      </c>
      <c r="M70" s="224">
        <v>1</v>
      </c>
    </row>
    <row r="71" spans="1:15" s="212" customFormat="1" ht="15.75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 t="s">
        <v>365</v>
      </c>
      <c r="L71" s="223" t="s">
        <v>365</v>
      </c>
      <c r="M71" s="223" t="s">
        <v>365</v>
      </c>
    </row>
    <row r="72" spans="1:15" ht="15.7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0</v>
      </c>
      <c r="L72" s="224">
        <v>0</v>
      </c>
      <c r="M72" s="224">
        <v>0</v>
      </c>
    </row>
    <row r="73" spans="1:15" ht="15.7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</row>
    <row r="74" spans="1:15" s="212" customFormat="1" ht="15.75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 t="s">
        <v>365</v>
      </c>
      <c r="L74" s="223" t="s">
        <v>365</v>
      </c>
      <c r="M74" s="223" t="s">
        <v>365</v>
      </c>
    </row>
    <row r="75" spans="1:15" ht="15.7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</row>
    <row r="76" spans="1:15" ht="15.7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</row>
    <row r="77" spans="1:15" s="212" customFormat="1" ht="15.75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 t="s">
        <v>365</v>
      </c>
      <c r="L77" s="223" t="s">
        <v>365</v>
      </c>
      <c r="M77" s="223" t="s">
        <v>365</v>
      </c>
    </row>
    <row r="78" spans="1:15" ht="15.7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</row>
    <row r="79" spans="1:15" ht="15.7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</row>
    <row r="80" spans="1:15" s="212" customFormat="1" ht="15.75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 t="s">
        <v>365</v>
      </c>
      <c r="L80" s="223" t="s">
        <v>365</v>
      </c>
      <c r="M80" s="223" t="s">
        <v>365</v>
      </c>
    </row>
    <row r="81" spans="1:13" ht="15.75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</row>
    <row r="82" spans="1:13" ht="15.75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</row>
    <row r="83" spans="1:13" ht="15.75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</row>
    <row r="84" spans="1:13" s="212" customFormat="1" ht="15.75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 t="s">
        <v>365</v>
      </c>
      <c r="L84" s="223" t="s">
        <v>365</v>
      </c>
      <c r="M84" s="223" t="s">
        <v>365</v>
      </c>
    </row>
    <row r="85" spans="1:13" ht="15.75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</row>
    <row r="86" spans="1:13" s="212" customFormat="1" ht="15.75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 t="s">
        <v>365</v>
      </c>
      <c r="L86" s="223" t="s">
        <v>365</v>
      </c>
      <c r="M86" s="223" t="s">
        <v>365</v>
      </c>
    </row>
    <row r="87" spans="1:13" ht="15.75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</row>
    <row r="88" spans="1:13" s="212" customFormat="1" ht="15.75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 t="s">
        <v>365</v>
      </c>
      <c r="L88" s="223" t="s">
        <v>365</v>
      </c>
      <c r="M88" s="223" t="s">
        <v>365</v>
      </c>
    </row>
    <row r="89" spans="1:13" ht="15.75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</row>
    <row r="90" spans="1:13" s="212" customFormat="1" ht="15.75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 t="s">
        <v>365</v>
      </c>
      <c r="L90" s="223" t="s">
        <v>365</v>
      </c>
      <c r="M90" s="223" t="s">
        <v>365</v>
      </c>
    </row>
    <row r="91" spans="1:13" ht="15.75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0</v>
      </c>
      <c r="L91" s="224">
        <v>0</v>
      </c>
      <c r="M91" s="224">
        <v>0</v>
      </c>
    </row>
    <row r="92" spans="1:13" ht="15.75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0</v>
      </c>
      <c r="L92" s="224">
        <v>1</v>
      </c>
      <c r="M92" s="224">
        <v>1</v>
      </c>
    </row>
    <row r="93" spans="1:13" s="212" customFormat="1" ht="15.75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 t="s">
        <v>365</v>
      </c>
      <c r="L93" s="223" t="s">
        <v>365</v>
      </c>
      <c r="M93" s="223" t="s">
        <v>365</v>
      </c>
    </row>
    <row r="94" spans="1:13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</row>
    <row r="95" spans="1:13" ht="15.75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</row>
    <row r="96" spans="1:13" ht="15.75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</row>
    <row r="97" spans="1:15" ht="15.75">
      <c r="A97" s="323"/>
      <c r="B97" s="256" t="s">
        <v>419</v>
      </c>
      <c r="C97" s="221">
        <v>25</v>
      </c>
      <c r="D97" s="221">
        <v>25</v>
      </c>
      <c r="E97" s="221">
        <v>25</v>
      </c>
      <c r="F97" s="221">
        <v>25</v>
      </c>
      <c r="G97" s="221">
        <v>25</v>
      </c>
      <c r="H97" s="221">
        <v>25</v>
      </c>
      <c r="I97" s="221">
        <v>25</v>
      </c>
      <c r="J97" s="221">
        <v>25</v>
      </c>
      <c r="K97" s="221">
        <v>25</v>
      </c>
      <c r="L97" s="221">
        <v>25</v>
      </c>
      <c r="M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25</v>
      </c>
      <c r="F98" s="224">
        <v>25</v>
      </c>
      <c r="G98" s="224">
        <v>25</v>
      </c>
      <c r="H98" s="224">
        <v>25</v>
      </c>
      <c r="I98" s="224">
        <v>25</v>
      </c>
      <c r="J98" s="224">
        <v>25</v>
      </c>
      <c r="K98" s="224">
        <v>25</v>
      </c>
      <c r="L98" s="224">
        <v>25</v>
      </c>
      <c r="M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/>
      <c r="O99" s="224"/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</row>
    <row r="101" spans="1:15" ht="15.7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</row>
    <row r="102" spans="1:15" ht="16.5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  <c r="N102" s="219"/>
      <c r="O102" s="219"/>
    </row>
    <row r="103" spans="1:15" ht="16.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/>
      <c r="O103" s="219"/>
    </row>
    <row r="104" spans="1:15" ht="16.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/>
      <c r="O104" s="219"/>
    </row>
    <row r="105" spans="1:15" ht="16.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/>
      <c r="O105" s="219"/>
    </row>
    <row r="106" spans="1:15" s="249" customFormat="1" ht="33">
      <c r="A106" s="247" t="s">
        <v>429</v>
      </c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</row>
    <row r="107" spans="1:15" ht="15.7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</row>
    <row r="108" spans="1:15" ht="15.75">
      <c r="A108" s="255" t="s">
        <v>433</v>
      </c>
      <c r="B108" s="255"/>
      <c r="C108" s="216">
        <f>C6</f>
        <v>0.26315675999999999</v>
      </c>
      <c r="D108" s="216">
        <f t="shared" ref="D108:K108" si="3">D6</f>
        <v>0.26315675999999999</v>
      </c>
      <c r="E108" s="216">
        <f t="shared" si="3"/>
        <v>0.26315675999999999</v>
      </c>
      <c r="F108" s="216">
        <f t="shared" si="3"/>
        <v>0.26315675999999999</v>
      </c>
      <c r="G108" s="216">
        <f t="shared" si="3"/>
        <v>1.1104841999999999</v>
      </c>
      <c r="H108" s="216">
        <f t="shared" si="3"/>
        <v>0.26315675999999999</v>
      </c>
      <c r="I108" s="258">
        <f t="shared" si="3"/>
        <v>0.26315675999999999</v>
      </c>
      <c r="J108" s="216">
        <f t="shared" si="3"/>
        <v>0.26315675999999999</v>
      </c>
      <c r="K108" s="216" t="str">
        <f t="shared" si="3"/>
        <v>null</v>
      </c>
      <c r="L108" s="216">
        <f>L6</f>
        <v>0.26315675999999999</v>
      </c>
      <c r="M108" s="216">
        <f>M6</f>
        <v>0.26315675999999999</v>
      </c>
    </row>
    <row r="109" spans="1:15" ht="15.75">
      <c r="A109" s="255" t="s">
        <v>349</v>
      </c>
      <c r="B109" s="255"/>
      <c r="C109" s="216">
        <f>C23</f>
        <v>0.12202499999999999</v>
      </c>
      <c r="D109" s="216">
        <f t="shared" ref="D109:K109" si="4">D23</f>
        <v>0.12202499999999999</v>
      </c>
      <c r="E109" s="216">
        <f t="shared" si="4"/>
        <v>0.12202499999999999</v>
      </c>
      <c r="F109" s="216">
        <f t="shared" si="4"/>
        <v>0.12202499999999999</v>
      </c>
      <c r="G109" s="216">
        <f t="shared" si="4"/>
        <v>0.122</v>
      </c>
      <c r="H109" s="216">
        <f t="shared" si="4"/>
        <v>0.12202499999999999</v>
      </c>
      <c r="I109" s="216">
        <f t="shared" si="4"/>
        <v>0.12202499999999999</v>
      </c>
      <c r="J109" s="216">
        <f t="shared" si="4"/>
        <v>0.12202499999999999</v>
      </c>
      <c r="K109" s="216" t="str">
        <f t="shared" si="4"/>
        <v>-</v>
      </c>
      <c r="L109" s="216">
        <f>L23</f>
        <v>0.12202499999999999</v>
      </c>
      <c r="M109" s="216">
        <f>M23</f>
        <v>0.12202499999999999</v>
      </c>
    </row>
    <row r="110" spans="1:15" ht="15.75">
      <c r="A110" s="255" t="s">
        <v>434</v>
      </c>
      <c r="B110" s="255"/>
      <c r="C110" s="216">
        <f>C39</f>
        <v>35.371152136999982</v>
      </c>
      <c r="D110" s="216">
        <f t="shared" ref="D110:K110" si="5">D39</f>
        <v>34.143999999999998</v>
      </c>
      <c r="E110" s="216">
        <f t="shared" si="5"/>
        <v>0</v>
      </c>
      <c r="F110" s="216">
        <f t="shared" si="5"/>
        <v>0</v>
      </c>
      <c r="G110" s="216">
        <f t="shared" si="5"/>
        <v>0</v>
      </c>
      <c r="H110" s="216">
        <f t="shared" si="5"/>
        <v>0</v>
      </c>
      <c r="I110" s="216">
        <f t="shared" si="5"/>
        <v>0</v>
      </c>
      <c r="J110" s="216">
        <f t="shared" si="5"/>
        <v>0</v>
      </c>
      <c r="K110" s="216">
        <f t="shared" si="5"/>
        <v>0</v>
      </c>
      <c r="L110" s="216">
        <f>L39</f>
        <v>4.4999999999999998E-2</v>
      </c>
      <c r="M110" s="216">
        <f>M39</f>
        <v>1.26</v>
      </c>
    </row>
    <row r="111" spans="1:15" ht="16.5">
      <c r="A111" s="255" t="s">
        <v>435</v>
      </c>
      <c r="B111" s="255"/>
      <c r="C111" s="216">
        <f>C55</f>
        <v>1.09099634</v>
      </c>
      <c r="D111" s="216">
        <f t="shared" ref="D111:K111" si="6">D55</f>
        <v>1.09099634</v>
      </c>
      <c r="E111" s="216" t="str">
        <f t="shared" si="6"/>
        <v>-</v>
      </c>
      <c r="F111" s="216">
        <f t="shared" si="6"/>
        <v>1.0854999999999999</v>
      </c>
      <c r="G111" s="216" t="str">
        <f t="shared" si="6"/>
        <v>-</v>
      </c>
      <c r="H111" s="216">
        <f t="shared" si="6"/>
        <v>1.0854999999999999</v>
      </c>
      <c r="I111" s="216">
        <f t="shared" si="6"/>
        <v>1.32725431</v>
      </c>
      <c r="J111" s="216">
        <f t="shared" si="6"/>
        <v>1.0854999999999999</v>
      </c>
      <c r="K111" s="216" t="str">
        <f t="shared" si="6"/>
        <v>-</v>
      </c>
      <c r="L111" s="216" t="str">
        <f>L55</f>
        <v>-</v>
      </c>
      <c r="M111" s="216" t="str">
        <f>M55</f>
        <v>-</v>
      </c>
    </row>
    <row r="112" spans="1:15" ht="15.75">
      <c r="A112" s="255" t="s">
        <v>436</v>
      </c>
      <c r="B112" s="255"/>
      <c r="C112" s="259">
        <f>C109*0.15</f>
        <v>1.8303749999999997E-2</v>
      </c>
      <c r="D112" s="216">
        <f t="shared" ref="D112:E112" si="7">D109*0.15</f>
        <v>1.8303749999999997E-2</v>
      </c>
      <c r="E112" s="216">
        <f t="shared" si="7"/>
        <v>1.8303749999999997E-2</v>
      </c>
      <c r="F112" s="216">
        <f>IFERROR(F109*0.15, "-")</f>
        <v>1.8303749999999997E-2</v>
      </c>
      <c r="G112" s="216">
        <f t="shared" ref="G112:K112" si="8">IFERROR(G109*0.15, "-")</f>
        <v>1.83E-2</v>
      </c>
      <c r="H112" s="216">
        <f>IFERROR(H109*0.15, "-")</f>
        <v>1.8303749999999997E-2</v>
      </c>
      <c r="I112" s="216">
        <f t="shared" si="8"/>
        <v>1.8303749999999997E-2</v>
      </c>
      <c r="J112" s="216">
        <f t="shared" si="8"/>
        <v>1.8303749999999997E-2</v>
      </c>
      <c r="K112" s="216" t="str">
        <f t="shared" si="8"/>
        <v>-</v>
      </c>
      <c r="L112" s="259">
        <f>L109*0.15</f>
        <v>1.8303749999999997E-2</v>
      </c>
      <c r="M112" s="259">
        <f>M109*0.15</f>
        <v>1.8303749999999997E-2</v>
      </c>
    </row>
    <row r="113" spans="1:13" ht="15.75">
      <c r="A113" s="255" t="s">
        <v>437</v>
      </c>
      <c r="B113" s="255"/>
      <c r="C113" s="258">
        <f>IFERROR(C108+C109+C110+C111+C112, "-")</f>
        <v>36.865633986999981</v>
      </c>
      <c r="D113" s="216">
        <f t="shared" ref="D113" si="9">IFERROR(D108+D109+D110+D111+D112, "-")</f>
        <v>35.638481849999998</v>
      </c>
      <c r="E113" s="216">
        <f>SUM(E108:E112)</f>
        <v>0.40348550999999999</v>
      </c>
      <c r="F113" s="216">
        <f t="shared" ref="F113:K113" si="10">SUM(F108:F112)</f>
        <v>1.48898551</v>
      </c>
      <c r="G113" s="216">
        <f t="shared" si="10"/>
        <v>1.2507842</v>
      </c>
      <c r="H113" s="216">
        <f t="shared" si="10"/>
        <v>1.48898551</v>
      </c>
      <c r="I113" s="257">
        <f t="shared" si="10"/>
        <v>1.7307398200000002</v>
      </c>
      <c r="J113" s="257">
        <f t="shared" si="10"/>
        <v>1.48898551</v>
      </c>
      <c r="K113" s="216">
        <f t="shared" si="10"/>
        <v>0</v>
      </c>
      <c r="L113" s="258" t="str">
        <f>IFERROR(L108+L109+L110+L111+L112, "-")</f>
        <v>-</v>
      </c>
      <c r="M113" s="258" t="str">
        <f>IFERROR(M108+M109+M110+M111+M112, "-")</f>
        <v>-</v>
      </c>
    </row>
    <row r="114" spans="1:13" ht="13.5" customHeight="1">
      <c r="F114" s="213"/>
      <c r="G114" s="213"/>
      <c r="H114" s="213"/>
      <c r="I114" s="213"/>
      <c r="J114" s="213"/>
    </row>
    <row r="115" spans="1:13" ht="15"/>
    <row r="116" spans="1:13" ht="15"/>
    <row r="117" spans="1:13" ht="15"/>
    <row r="118" spans="1:13" ht="15"/>
    <row r="119" spans="1:13" ht="15"/>
    <row r="120" spans="1:13" ht="15"/>
    <row r="121" spans="1:13" ht="15"/>
    <row r="122" spans="1:13" ht="15"/>
    <row r="123" spans="1:13" ht="15"/>
    <row r="124" spans="1:13" ht="15"/>
    <row r="125" spans="1:13" ht="15"/>
    <row r="126" spans="1:13" ht="15"/>
    <row r="127" spans="1:13" ht="15"/>
    <row r="128" spans="1:1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</sheetData>
  <mergeCells count="3">
    <mergeCell ref="A7:A22"/>
    <mergeCell ref="A24:A37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F705-E55C-4F5A-B377-6FB4E3569DE9}">
  <dimension ref="A1:O334"/>
  <sheetViews>
    <sheetView tabSelected="1" topLeftCell="E26" zoomScaleNormal="100" workbookViewId="0">
      <selection activeCell="G38" sqref="G38"/>
    </sheetView>
  </sheetViews>
  <sheetFormatPr defaultColWidth="10.21875" defaultRowHeight="15.6"/>
  <cols>
    <col min="1" max="1" width="36" customWidth="1"/>
    <col min="2" max="2" width="33.21875" customWidth="1"/>
    <col min="3" max="4" width="42.6640625" customWidth="1"/>
    <col min="5" max="5" width="59.88671875" customWidth="1"/>
    <col min="6" max="10" width="38.44140625" customWidth="1"/>
    <col min="11" max="11" width="38" customWidth="1"/>
    <col min="12" max="13" width="42.6640625" customWidth="1"/>
  </cols>
  <sheetData>
    <row r="1" spans="1:13" s="235" customFormat="1" ht="15.75">
      <c r="A1" s="242" t="s">
        <v>25</v>
      </c>
      <c r="B1" s="243"/>
      <c r="C1" s="234" t="s">
        <v>438</v>
      </c>
      <c r="D1" s="234" t="s">
        <v>438</v>
      </c>
      <c r="E1" s="234" t="s">
        <v>438</v>
      </c>
      <c r="F1" s="234" t="s">
        <v>438</v>
      </c>
      <c r="G1" s="234" t="s">
        <v>438</v>
      </c>
      <c r="H1" s="234" t="s">
        <v>438</v>
      </c>
      <c r="I1" s="234" t="s">
        <v>438</v>
      </c>
      <c r="J1" s="234" t="s">
        <v>438</v>
      </c>
      <c r="K1" s="234" t="s">
        <v>438</v>
      </c>
      <c r="L1" s="234" t="s">
        <v>438</v>
      </c>
      <c r="M1" s="234" t="s">
        <v>438</v>
      </c>
    </row>
    <row r="2" spans="1:13" s="233" customFormat="1" ht="19.5">
      <c r="A2" s="244" t="s">
        <v>295</v>
      </c>
      <c r="B2" s="245"/>
      <c r="C2" s="245" t="s">
        <v>296</v>
      </c>
      <c r="D2" s="245" t="s">
        <v>297</v>
      </c>
      <c r="E2" s="245" t="s">
        <v>298</v>
      </c>
      <c r="F2" s="245" t="s">
        <v>299</v>
      </c>
      <c r="G2" s="245" t="s">
        <v>300</v>
      </c>
      <c r="H2" s="245" t="s">
        <v>301</v>
      </c>
      <c r="I2" s="245" t="s">
        <v>302</v>
      </c>
      <c r="J2" s="245" t="s">
        <v>303</v>
      </c>
      <c r="K2" s="245" t="s">
        <v>306</v>
      </c>
      <c r="L2" s="245" t="s">
        <v>307</v>
      </c>
      <c r="M2" s="245" t="s">
        <v>308</v>
      </c>
    </row>
    <row r="3" spans="1:13" s="237" customFormat="1" ht="15.75">
      <c r="A3" s="246" t="s">
        <v>309</v>
      </c>
      <c r="B3" s="246"/>
      <c r="C3" s="236" t="s">
        <v>310</v>
      </c>
      <c r="D3" s="236" t="s">
        <v>310</v>
      </c>
      <c r="E3" s="236" t="s">
        <v>310</v>
      </c>
      <c r="F3" s="236" t="s">
        <v>310</v>
      </c>
      <c r="G3" s="236" t="s">
        <v>310</v>
      </c>
      <c r="H3" s="236" t="s">
        <v>310</v>
      </c>
      <c r="I3" s="236" t="s">
        <v>310</v>
      </c>
      <c r="J3" s="236" t="s">
        <v>310</v>
      </c>
      <c r="K3" s="236" t="s">
        <v>310</v>
      </c>
      <c r="L3" s="236" t="s">
        <v>310</v>
      </c>
      <c r="M3" s="236" t="s">
        <v>310</v>
      </c>
    </row>
    <row r="4" spans="1:13" s="237" customFormat="1" ht="15.75">
      <c r="A4" s="246" t="s">
        <v>311</v>
      </c>
      <c r="B4" s="246"/>
      <c r="C4" s="236" t="s">
        <v>2</v>
      </c>
      <c r="D4" s="236" t="s">
        <v>2</v>
      </c>
      <c r="E4" s="236" t="s">
        <v>2</v>
      </c>
      <c r="F4" s="236" t="s">
        <v>2</v>
      </c>
      <c r="G4" s="236" t="s">
        <v>312</v>
      </c>
      <c r="H4" s="236" t="s">
        <v>2</v>
      </c>
      <c r="I4" s="236" t="s">
        <v>2</v>
      </c>
      <c r="J4" s="236" t="s">
        <v>2</v>
      </c>
      <c r="K4" s="236" t="s">
        <v>2</v>
      </c>
      <c r="L4" s="236" t="s">
        <v>2</v>
      </c>
      <c r="M4" s="236" t="s">
        <v>2</v>
      </c>
    </row>
    <row r="5" spans="1:13" s="249" customFormat="1" ht="33">
      <c r="A5" s="247" t="s">
        <v>314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</row>
    <row r="6" spans="1:13" s="208" customFormat="1" ht="15.75">
      <c r="A6" s="250" t="s">
        <v>315</v>
      </c>
      <c r="B6" s="250"/>
      <c r="C6" s="214">
        <f t="shared" ref="C6:M6" si="0">C22</f>
        <v>0.26315675999999999</v>
      </c>
      <c r="D6" s="214">
        <f t="shared" si="0"/>
        <v>0.26315675999999999</v>
      </c>
      <c r="E6" s="214">
        <f t="shared" si="0"/>
        <v>0.26315675999999999</v>
      </c>
      <c r="F6" s="214">
        <f t="shared" si="0"/>
        <v>0.26315675999999999</v>
      </c>
      <c r="G6" s="214">
        <f t="shared" si="0"/>
        <v>1.1104841999999999</v>
      </c>
      <c r="H6" s="214">
        <f t="shared" si="0"/>
        <v>0.26315675999999999</v>
      </c>
      <c r="I6" s="214">
        <f t="shared" si="0"/>
        <v>0.26315675999999999</v>
      </c>
      <c r="J6" s="214">
        <f t="shared" si="0"/>
        <v>0.26315675999999999</v>
      </c>
      <c r="K6" s="214" t="str">
        <f t="shared" si="0"/>
        <v>null</v>
      </c>
      <c r="L6" s="214">
        <f t="shared" si="0"/>
        <v>0.26315675999999999</v>
      </c>
      <c r="M6" s="214">
        <f t="shared" si="0"/>
        <v>0.26315675999999999</v>
      </c>
    </row>
    <row r="7" spans="1:13" s="209" customFormat="1" ht="15.75">
      <c r="A7" s="282" t="s">
        <v>316</v>
      </c>
      <c r="B7" s="215" t="s">
        <v>317</v>
      </c>
      <c r="C7" s="216" t="s">
        <v>318</v>
      </c>
      <c r="D7" s="216" t="s">
        <v>318</v>
      </c>
      <c r="E7" s="216" t="s">
        <v>318</v>
      </c>
      <c r="F7" s="216" t="s">
        <v>318</v>
      </c>
      <c r="G7" s="216" t="s">
        <v>318</v>
      </c>
      <c r="H7" s="216" t="s">
        <v>318</v>
      </c>
      <c r="I7" s="216" t="s">
        <v>318</v>
      </c>
      <c r="J7" s="216" t="s">
        <v>318</v>
      </c>
      <c r="K7" s="216" t="s">
        <v>318</v>
      </c>
      <c r="L7" s="216" t="s">
        <v>318</v>
      </c>
      <c r="M7" s="216" t="s">
        <v>318</v>
      </c>
    </row>
    <row r="8" spans="1:13" s="209" customFormat="1" ht="15.75">
      <c r="A8" s="283"/>
      <c r="B8" s="215" t="s">
        <v>320</v>
      </c>
      <c r="C8" s="216" t="s">
        <v>321</v>
      </c>
      <c r="D8" s="216" t="s">
        <v>321</v>
      </c>
      <c r="E8" s="216" t="s">
        <v>321</v>
      </c>
      <c r="F8" s="216" t="s">
        <v>321</v>
      </c>
      <c r="G8" s="216" t="s">
        <v>321</v>
      </c>
      <c r="H8" s="216" t="s">
        <v>321</v>
      </c>
      <c r="I8" s="216" t="s">
        <v>321</v>
      </c>
      <c r="J8" s="216" t="s">
        <v>321</v>
      </c>
      <c r="K8" s="216" t="s">
        <v>321</v>
      </c>
      <c r="L8" s="216" t="s">
        <v>321</v>
      </c>
      <c r="M8" s="216" t="s">
        <v>321</v>
      </c>
    </row>
    <row r="9" spans="1:13" s="209" customFormat="1" ht="16.5">
      <c r="A9" s="283"/>
      <c r="B9" s="217" t="s">
        <v>323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s="209" customFormat="1" ht="16.5">
      <c r="A10" s="283"/>
      <c r="B10" s="217" t="s">
        <v>324</v>
      </c>
      <c r="C10" s="216" t="s">
        <v>325</v>
      </c>
      <c r="D10" s="216" t="s">
        <v>325</v>
      </c>
      <c r="E10" s="216" t="s">
        <v>325</v>
      </c>
      <c r="F10" s="216" t="s">
        <v>325</v>
      </c>
      <c r="G10" s="216" t="s">
        <v>325</v>
      </c>
      <c r="H10" s="216" t="s">
        <v>325</v>
      </c>
      <c r="I10" s="216" t="s">
        <v>325</v>
      </c>
      <c r="J10" s="216" t="s">
        <v>325</v>
      </c>
      <c r="K10" s="216"/>
      <c r="L10" s="216" t="s">
        <v>325</v>
      </c>
      <c r="M10" s="216" t="s">
        <v>325</v>
      </c>
    </row>
    <row r="11" spans="1:13" s="209" customFormat="1" ht="16.5">
      <c r="A11" s="283"/>
      <c r="B11" s="217" t="s">
        <v>327</v>
      </c>
      <c r="C11" s="216" t="s">
        <v>328</v>
      </c>
      <c r="D11" s="216" t="s">
        <v>328</v>
      </c>
      <c r="E11" s="216" t="s">
        <v>328</v>
      </c>
      <c r="F11" s="216" t="s">
        <v>328</v>
      </c>
      <c r="G11" s="216" t="s">
        <v>329</v>
      </c>
      <c r="H11" s="216" t="s">
        <v>328</v>
      </c>
      <c r="I11" s="216" t="s">
        <v>328</v>
      </c>
      <c r="J11" s="216" t="s">
        <v>328</v>
      </c>
      <c r="K11" s="216"/>
      <c r="L11" s="216" t="s">
        <v>328</v>
      </c>
      <c r="M11" s="216" t="s">
        <v>328</v>
      </c>
    </row>
    <row r="12" spans="1:13" s="209" customFormat="1" ht="16.5">
      <c r="A12" s="283"/>
      <c r="B12" s="217" t="s">
        <v>331</v>
      </c>
      <c r="C12" s="216" t="s">
        <v>332</v>
      </c>
      <c r="D12" s="216" t="s">
        <v>332</v>
      </c>
      <c r="E12" s="216" t="s">
        <v>332</v>
      </c>
      <c r="F12" s="216" t="s">
        <v>332</v>
      </c>
      <c r="G12" s="216" t="s">
        <v>333</v>
      </c>
      <c r="H12" s="216" t="s">
        <v>332</v>
      </c>
      <c r="I12" s="216" t="s">
        <v>332</v>
      </c>
      <c r="J12" s="216" t="s">
        <v>332</v>
      </c>
      <c r="K12" s="216"/>
      <c r="L12" s="216" t="s">
        <v>332</v>
      </c>
      <c r="M12" s="216" t="s">
        <v>332</v>
      </c>
    </row>
    <row r="13" spans="1:13" s="209" customFormat="1" ht="16.5">
      <c r="A13" s="283"/>
      <c r="B13" s="217" t="s">
        <v>335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</row>
    <row r="14" spans="1:13" s="209" customFormat="1" ht="16.5">
      <c r="A14" s="283"/>
      <c r="B14" s="217" t="s">
        <v>337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</row>
    <row r="15" spans="1:13" s="209" customFormat="1" ht="16.5">
      <c r="A15" s="283"/>
      <c r="B15" s="217" t="s">
        <v>339</v>
      </c>
      <c r="C15" s="216" t="s">
        <v>340</v>
      </c>
      <c r="D15" s="216" t="s">
        <v>340</v>
      </c>
      <c r="E15" s="216" t="s">
        <v>340</v>
      </c>
      <c r="F15" s="216" t="s">
        <v>340</v>
      </c>
      <c r="G15" s="216" t="s">
        <v>340</v>
      </c>
      <c r="H15" s="216" t="s">
        <v>340</v>
      </c>
      <c r="I15" s="216" t="s">
        <v>340</v>
      </c>
      <c r="J15" s="216" t="s">
        <v>340</v>
      </c>
      <c r="K15" s="216"/>
      <c r="L15" s="216" t="s">
        <v>340</v>
      </c>
      <c r="M15" s="216" t="s">
        <v>340</v>
      </c>
    </row>
    <row r="16" spans="1:13" s="209" customFormat="1" ht="15.75">
      <c r="A16" s="283"/>
      <c r="B16" s="215" t="s">
        <v>341</v>
      </c>
      <c r="C16" s="218">
        <v>1.6</v>
      </c>
      <c r="D16" s="218">
        <v>1.6</v>
      </c>
      <c r="E16" s="218">
        <v>1.6</v>
      </c>
      <c r="F16" s="218">
        <v>1.6</v>
      </c>
      <c r="G16" s="218">
        <v>1.6</v>
      </c>
      <c r="H16" s="218">
        <v>1.6</v>
      </c>
      <c r="I16" s="218">
        <v>1.6</v>
      </c>
      <c r="J16" s="218">
        <v>1.6</v>
      </c>
      <c r="K16" s="218"/>
      <c r="L16" s="218">
        <v>1.6</v>
      </c>
      <c r="M16" s="218">
        <v>1.6</v>
      </c>
    </row>
    <row r="17" spans="1:13" s="209" customFormat="1" ht="15.75">
      <c r="A17" s="283"/>
      <c r="B17" s="215" t="s">
        <v>342</v>
      </c>
      <c r="C17" s="218">
        <v>174.2</v>
      </c>
      <c r="D17" s="218">
        <v>174.2</v>
      </c>
      <c r="E17" s="218">
        <v>174.2</v>
      </c>
      <c r="F17" s="218">
        <v>174.2</v>
      </c>
      <c r="G17" s="218">
        <v>174.2</v>
      </c>
      <c r="H17" s="218">
        <v>174.2</v>
      </c>
      <c r="I17" s="218">
        <v>174.2</v>
      </c>
      <c r="J17" s="218">
        <v>174.2</v>
      </c>
      <c r="K17" s="218"/>
      <c r="L17" s="218">
        <v>174.2</v>
      </c>
      <c r="M17" s="218">
        <v>174.2</v>
      </c>
    </row>
    <row r="18" spans="1:13" s="209" customFormat="1" ht="15.75">
      <c r="A18" s="283"/>
      <c r="B18" s="215" t="s">
        <v>343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</row>
    <row r="19" spans="1:13" s="209" customFormat="1" ht="16.5">
      <c r="A19" s="283"/>
      <c r="B19" s="220" t="s">
        <v>344</v>
      </c>
      <c r="C19" s="219">
        <v>224.2</v>
      </c>
      <c r="D19" s="219">
        <v>224.2</v>
      </c>
      <c r="E19" s="219">
        <v>224.2</v>
      </c>
      <c r="F19" s="219">
        <v>224.2</v>
      </c>
      <c r="G19" s="219">
        <v>224.2</v>
      </c>
      <c r="H19" s="219">
        <v>224.2</v>
      </c>
      <c r="I19" s="219">
        <v>224.2</v>
      </c>
      <c r="J19" s="219">
        <v>224.2</v>
      </c>
      <c r="K19" s="219"/>
      <c r="L19" s="219">
        <v>224.2</v>
      </c>
      <c r="M19" s="219">
        <v>224.2</v>
      </c>
    </row>
    <row r="20" spans="1:13" s="209" customFormat="1" ht="16.5">
      <c r="A20" s="283"/>
      <c r="B20" s="220" t="s">
        <v>345</v>
      </c>
      <c r="C20" s="219">
        <v>323.5</v>
      </c>
      <c r="D20" s="219">
        <v>323.5</v>
      </c>
      <c r="E20" s="219">
        <v>323.5</v>
      </c>
      <c r="F20" s="219">
        <v>323.5</v>
      </c>
      <c r="G20" s="219">
        <v>323.5</v>
      </c>
      <c r="H20" s="219">
        <v>323.5</v>
      </c>
      <c r="I20" s="219">
        <v>323.5</v>
      </c>
      <c r="J20" s="219">
        <v>323.5</v>
      </c>
      <c r="K20" s="219"/>
      <c r="L20" s="219">
        <v>323.5</v>
      </c>
      <c r="M20" s="219">
        <v>323.5</v>
      </c>
    </row>
    <row r="21" spans="1:13" s="209" customFormat="1" ht="16.5">
      <c r="A21" s="283"/>
      <c r="B21" s="220" t="s">
        <v>346</v>
      </c>
      <c r="C21" s="221">
        <v>5</v>
      </c>
      <c r="D21" s="221">
        <v>5</v>
      </c>
      <c r="E21" s="221">
        <v>5</v>
      </c>
      <c r="F21" s="221">
        <v>5</v>
      </c>
      <c r="G21" s="221">
        <v>5</v>
      </c>
      <c r="H21" s="221">
        <v>5</v>
      </c>
      <c r="I21" s="221">
        <v>5</v>
      </c>
      <c r="J21" s="221">
        <v>5</v>
      </c>
      <c r="K21" s="221"/>
      <c r="L21" s="221">
        <v>5</v>
      </c>
      <c r="M21" s="221">
        <v>5</v>
      </c>
    </row>
    <row r="22" spans="1:13" s="262" customFormat="1" ht="18.95" customHeight="1">
      <c r="A22" s="284"/>
      <c r="B22" s="222" t="s">
        <v>347</v>
      </c>
      <c r="C22" s="223">
        <v>0.26315675999999999</v>
      </c>
      <c r="D22" s="223">
        <v>0.26315675999999999</v>
      </c>
      <c r="E22" s="223">
        <v>0.26315675999999999</v>
      </c>
      <c r="F22" s="223">
        <v>0.26315675999999999</v>
      </c>
      <c r="G22" s="261">
        <v>1.1104841999999999</v>
      </c>
      <c r="H22" s="223">
        <v>0.26315675999999999</v>
      </c>
      <c r="I22" s="223">
        <v>0.26315675999999999</v>
      </c>
      <c r="J22" s="223">
        <v>0.26315675999999999</v>
      </c>
      <c r="K22" s="261" t="s">
        <v>348</v>
      </c>
      <c r="L22" s="223">
        <v>0.26315675999999999</v>
      </c>
      <c r="M22" s="223">
        <v>0.26315675999999999</v>
      </c>
    </row>
    <row r="23" spans="1:13" s="211" customFormat="1" ht="24.75" customHeight="1">
      <c r="A23" s="251" t="s">
        <v>349</v>
      </c>
      <c r="B23" s="250"/>
      <c r="C23" s="214">
        <f>C37</f>
        <v>0.12202499999999999</v>
      </c>
      <c r="D23" s="214">
        <f>D37</f>
        <v>0.12202499999999999</v>
      </c>
      <c r="E23" s="214">
        <f t="shared" ref="E23:K23" si="1">E37</f>
        <v>0.12202499999999999</v>
      </c>
      <c r="F23" s="214">
        <f t="shared" si="1"/>
        <v>0.12202499999999999</v>
      </c>
      <c r="G23" s="214">
        <f t="shared" si="1"/>
        <v>0.122</v>
      </c>
      <c r="H23" s="214">
        <f t="shared" si="1"/>
        <v>0.12202499999999999</v>
      </c>
      <c r="I23" s="214">
        <f t="shared" si="1"/>
        <v>0.12202499999999999</v>
      </c>
      <c r="J23" s="214">
        <f t="shared" si="1"/>
        <v>0.12202499999999999</v>
      </c>
      <c r="K23" s="214" t="str">
        <f t="shared" si="1"/>
        <v>-</v>
      </c>
      <c r="L23" s="214">
        <f>L37</f>
        <v>0.12202499999999999</v>
      </c>
      <c r="M23" s="214">
        <f>M37</f>
        <v>0.12202499999999999</v>
      </c>
    </row>
    <row r="24" spans="1:13" ht="15.75" customHeight="1">
      <c r="A24" s="317" t="s">
        <v>350</v>
      </c>
      <c r="B24" s="232" t="s">
        <v>351</v>
      </c>
      <c r="C24" s="221">
        <v>7</v>
      </c>
      <c r="D24" s="221">
        <v>7</v>
      </c>
      <c r="E24" s="221">
        <v>7</v>
      </c>
      <c r="F24" s="221">
        <v>7</v>
      </c>
      <c r="G24" s="221">
        <v>7</v>
      </c>
      <c r="H24" s="221">
        <v>7</v>
      </c>
      <c r="I24" s="221">
        <v>7</v>
      </c>
      <c r="J24" s="221">
        <v>7</v>
      </c>
      <c r="K24" s="221"/>
      <c r="L24" s="221">
        <v>7</v>
      </c>
      <c r="M24" s="221">
        <v>7</v>
      </c>
    </row>
    <row r="25" spans="1:13" ht="15" customHeight="1">
      <c r="A25" s="318"/>
      <c r="B25" s="232" t="s">
        <v>352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</row>
    <row r="26" spans="1:13" ht="15.75" customHeight="1">
      <c r="A26" s="318"/>
      <c r="B26" s="232" t="s">
        <v>353</v>
      </c>
      <c r="C26" s="221" t="s">
        <v>354</v>
      </c>
      <c r="D26" s="221" t="s">
        <v>354</v>
      </c>
      <c r="E26" s="221" t="s">
        <v>354</v>
      </c>
      <c r="F26" s="221" t="s">
        <v>354</v>
      </c>
      <c r="G26" s="221" t="s">
        <v>354</v>
      </c>
      <c r="H26" s="221" t="s">
        <v>354</v>
      </c>
      <c r="I26" s="221" t="s">
        <v>354</v>
      </c>
      <c r="J26" s="221" t="s">
        <v>354</v>
      </c>
      <c r="K26" s="221"/>
      <c r="L26" s="221" t="s">
        <v>354</v>
      </c>
      <c r="M26" s="221" t="s">
        <v>354</v>
      </c>
    </row>
    <row r="27" spans="1:13" ht="15.75" customHeight="1">
      <c r="A27" s="318"/>
      <c r="B27" s="232" t="s">
        <v>355</v>
      </c>
      <c r="C27" s="221">
        <v>1</v>
      </c>
      <c r="D27" s="221">
        <v>1</v>
      </c>
      <c r="E27" s="221">
        <v>1</v>
      </c>
      <c r="F27" s="221">
        <v>1</v>
      </c>
      <c r="G27" s="221">
        <v>1</v>
      </c>
      <c r="H27" s="221">
        <v>1</v>
      </c>
      <c r="I27" s="221">
        <v>1</v>
      </c>
      <c r="J27" s="221">
        <v>1</v>
      </c>
      <c r="K27" s="221"/>
      <c r="L27" s="221">
        <v>1</v>
      </c>
      <c r="M27" s="221">
        <v>1</v>
      </c>
    </row>
    <row r="28" spans="1:13" ht="24" customHeight="1">
      <c r="A28" s="318"/>
      <c r="B28" s="232" t="s">
        <v>356</v>
      </c>
      <c r="C28" s="216">
        <v>45</v>
      </c>
      <c r="D28" s="216">
        <v>45</v>
      </c>
      <c r="E28" s="216">
        <v>45</v>
      </c>
      <c r="F28" s="216">
        <v>45</v>
      </c>
      <c r="G28" s="216">
        <v>45</v>
      </c>
      <c r="H28" s="216">
        <v>45</v>
      </c>
      <c r="I28" s="216">
        <v>45</v>
      </c>
      <c r="J28" s="216">
        <v>45</v>
      </c>
      <c r="K28" s="216"/>
      <c r="L28" s="216">
        <v>45</v>
      </c>
      <c r="M28" s="216">
        <v>45</v>
      </c>
    </row>
    <row r="29" spans="1:13" ht="20.25" customHeight="1">
      <c r="A29" s="318"/>
      <c r="B29" s="232" t="s">
        <v>357</v>
      </c>
      <c r="C29" s="216">
        <v>0</v>
      </c>
      <c r="D29" s="216">
        <v>0</v>
      </c>
      <c r="E29" s="216">
        <v>0</v>
      </c>
      <c r="F29" s="216">
        <v>0</v>
      </c>
      <c r="G29" s="216">
        <v>0</v>
      </c>
      <c r="H29" s="216">
        <v>0</v>
      </c>
      <c r="I29" s="216">
        <v>0</v>
      </c>
      <c r="J29" s="216">
        <v>0</v>
      </c>
      <c r="K29" s="216"/>
      <c r="L29" s="216">
        <v>0</v>
      </c>
      <c r="M29" s="216">
        <v>0</v>
      </c>
    </row>
    <row r="30" spans="1:13" ht="15.75">
      <c r="A30" s="318"/>
      <c r="B30" s="225" t="s">
        <v>358</v>
      </c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</row>
    <row r="31" spans="1:13" ht="15.75">
      <c r="A31" s="318"/>
      <c r="B31" s="225" t="s">
        <v>359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</row>
    <row r="32" spans="1:13" ht="15.75">
      <c r="A32" s="318"/>
      <c r="B32" s="225" t="s">
        <v>360</v>
      </c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</row>
    <row r="33" spans="1:15" ht="15.75">
      <c r="A33" s="318"/>
      <c r="B33" s="225" t="s">
        <v>361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</row>
    <row r="34" spans="1:15" ht="15.75">
      <c r="A34" s="318"/>
      <c r="B34" s="225" t="s">
        <v>362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</row>
    <row r="35" spans="1:15" ht="15.75">
      <c r="A35" s="318"/>
      <c r="B35" s="225" t="s">
        <v>363</v>
      </c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</row>
    <row r="36" spans="1:15" ht="15.75">
      <c r="A36" s="318"/>
      <c r="B36" s="225" t="s">
        <v>364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</row>
    <row r="37" spans="1:15" s="212" customFormat="1" ht="15.75">
      <c r="A37" s="319"/>
      <c r="B37" s="222" t="s">
        <v>347</v>
      </c>
      <c r="C37" s="223">
        <v>0.12202499999999999</v>
      </c>
      <c r="D37" s="223">
        <v>0.12202499999999999</v>
      </c>
      <c r="E37" s="223">
        <v>0.12202499999999999</v>
      </c>
      <c r="F37" s="223">
        <v>0.12202499999999999</v>
      </c>
      <c r="G37" s="223">
        <v>0.122</v>
      </c>
      <c r="H37" s="223">
        <v>0.12202499999999999</v>
      </c>
      <c r="I37" s="223">
        <v>0.12202499999999999</v>
      </c>
      <c r="J37" s="223">
        <v>0.12202499999999999</v>
      </c>
      <c r="K37" s="223" t="s">
        <v>365</v>
      </c>
      <c r="L37" s="223">
        <v>0.12202499999999999</v>
      </c>
      <c r="M37" s="223">
        <v>0.12202499999999999</v>
      </c>
    </row>
    <row r="38" spans="1:15" s="249" customFormat="1" ht="33">
      <c r="A38" s="247" t="s">
        <v>366</v>
      </c>
      <c r="B38" s="248"/>
      <c r="C38" s="248"/>
      <c r="D38" s="248"/>
      <c r="E38" s="248"/>
      <c r="F38" s="248"/>
      <c r="G38" s="248" t="s">
        <v>430</v>
      </c>
      <c r="H38" s="248"/>
      <c r="I38" s="248"/>
      <c r="J38" s="248"/>
      <c r="K38" s="248"/>
      <c r="L38" s="248"/>
      <c r="M38" s="248"/>
    </row>
    <row r="39" spans="1:15" s="211" customFormat="1" ht="15.75">
      <c r="A39" s="250" t="s">
        <v>367</v>
      </c>
      <c r="B39" s="250"/>
      <c r="C39" s="240">
        <f t="shared" ref="C39:M39" si="2">SUM(C40,C59,C63,C67,C71,C74,C77,C80,C84,C86,C88,C90,C93)</f>
        <v>35.371152136999982</v>
      </c>
      <c r="D39" s="240">
        <f t="shared" si="2"/>
        <v>34.143999999999998</v>
      </c>
      <c r="E39" s="240">
        <f t="shared" si="2"/>
        <v>0</v>
      </c>
      <c r="F39" s="240">
        <f t="shared" si="2"/>
        <v>0</v>
      </c>
      <c r="G39" s="240">
        <f t="shared" si="2"/>
        <v>0</v>
      </c>
      <c r="H39" s="240">
        <f t="shared" si="2"/>
        <v>0</v>
      </c>
      <c r="I39" s="240">
        <f t="shared" si="2"/>
        <v>0</v>
      </c>
      <c r="J39" s="240">
        <f t="shared" si="2"/>
        <v>0</v>
      </c>
      <c r="K39" s="240">
        <f t="shared" si="2"/>
        <v>0</v>
      </c>
      <c r="L39" s="240">
        <f t="shared" si="2"/>
        <v>4.4999999999999998E-2</v>
      </c>
      <c r="M39" s="240">
        <f t="shared" si="2"/>
        <v>1.26</v>
      </c>
    </row>
    <row r="40" spans="1:15" s="212" customFormat="1" ht="15.75">
      <c r="A40" s="286" t="s">
        <v>368</v>
      </c>
      <c r="B40" s="222" t="s">
        <v>347</v>
      </c>
      <c r="C40" s="238">
        <v>34.143999999999998</v>
      </c>
      <c r="D40" s="238">
        <v>34.143999999999998</v>
      </c>
      <c r="E40" s="223" t="s">
        <v>365</v>
      </c>
      <c r="F40" s="223" t="s">
        <v>365</v>
      </c>
      <c r="G40" s="223" t="s">
        <v>365</v>
      </c>
      <c r="H40" s="223" t="s">
        <v>365</v>
      </c>
      <c r="I40" s="223" t="s">
        <v>365</v>
      </c>
      <c r="J40" s="223" t="s">
        <v>365</v>
      </c>
      <c r="K40" s="223" t="s">
        <v>365</v>
      </c>
      <c r="L40" s="238" t="s">
        <v>365</v>
      </c>
      <c r="M40" s="238" t="s">
        <v>365</v>
      </c>
    </row>
    <row r="41" spans="1:15" ht="16.5" customHeight="1">
      <c r="A41" s="265" t="s">
        <v>369</v>
      </c>
      <c r="B41" s="256" t="s">
        <v>370</v>
      </c>
      <c r="C41" s="224">
        <v>1</v>
      </c>
      <c r="D41" s="224">
        <v>1</v>
      </c>
      <c r="E41" s="224">
        <v>0</v>
      </c>
      <c r="F41" s="224">
        <v>1</v>
      </c>
      <c r="G41" s="224">
        <v>1</v>
      </c>
      <c r="H41" s="224">
        <v>1</v>
      </c>
      <c r="I41" s="224">
        <v>1</v>
      </c>
      <c r="J41" s="224">
        <v>1</v>
      </c>
      <c r="K41" s="224">
        <v>0</v>
      </c>
      <c r="L41" s="224">
        <v>0</v>
      </c>
      <c r="M41" s="224">
        <v>0</v>
      </c>
    </row>
    <row r="42" spans="1:15" ht="16.5">
      <c r="A42" s="266"/>
      <c r="B42" s="231" t="s">
        <v>371</v>
      </c>
      <c r="C42" s="216" t="s">
        <v>372</v>
      </c>
      <c r="D42" s="216" t="s">
        <v>372</v>
      </c>
      <c r="E42" s="216"/>
      <c r="F42" s="216" t="s">
        <v>373</v>
      </c>
      <c r="G42" s="216" t="s">
        <v>373</v>
      </c>
      <c r="H42" s="216" t="s">
        <v>373</v>
      </c>
      <c r="I42" s="216" t="s">
        <v>374</v>
      </c>
      <c r="J42" s="216" t="s">
        <v>373</v>
      </c>
      <c r="K42" s="216" t="s">
        <v>373</v>
      </c>
      <c r="L42" s="216" t="s">
        <v>373</v>
      </c>
      <c r="M42" s="216" t="s">
        <v>373</v>
      </c>
    </row>
    <row r="43" spans="1:15" ht="15.75">
      <c r="A43" s="266"/>
      <c r="B43" s="229" t="s">
        <v>375</v>
      </c>
      <c r="C43" s="230">
        <v>2</v>
      </c>
      <c r="D43" s="230">
        <v>2</v>
      </c>
      <c r="E43" s="230"/>
      <c r="F43" s="230">
        <v>2</v>
      </c>
      <c r="G43" s="230">
        <v>2</v>
      </c>
      <c r="H43" s="230">
        <v>2</v>
      </c>
      <c r="I43" s="230">
        <v>2</v>
      </c>
      <c r="J43" s="230">
        <v>2</v>
      </c>
      <c r="K43" s="230">
        <v>2</v>
      </c>
      <c r="L43" s="230">
        <v>2</v>
      </c>
      <c r="M43" s="230">
        <v>2</v>
      </c>
      <c r="N43" s="230"/>
      <c r="O43" s="230"/>
    </row>
    <row r="44" spans="1:15" ht="16.5" customHeight="1">
      <c r="A44" s="266"/>
      <c r="B44" s="229" t="s">
        <v>376</v>
      </c>
      <c r="C44" s="230">
        <v>1</v>
      </c>
      <c r="D44" s="230">
        <v>1</v>
      </c>
      <c r="E44" s="230"/>
      <c r="F44" s="230">
        <v>1</v>
      </c>
      <c r="G44" s="230">
        <v>1</v>
      </c>
      <c r="H44" s="230">
        <v>1</v>
      </c>
      <c r="I44" s="230">
        <v>1</v>
      </c>
      <c r="J44" s="230">
        <v>1</v>
      </c>
      <c r="K44" s="230">
        <v>1</v>
      </c>
      <c r="L44" s="230">
        <v>1</v>
      </c>
      <c r="M44" s="230">
        <v>1</v>
      </c>
      <c r="N44" s="230"/>
      <c r="O44" s="230"/>
    </row>
    <row r="45" spans="1:15" ht="15" customHeight="1">
      <c r="A45" s="266"/>
      <c r="B45" s="226" t="s">
        <v>377</v>
      </c>
      <c r="C45" s="227" t="s">
        <v>378</v>
      </c>
      <c r="D45" s="227" t="s">
        <v>378</v>
      </c>
      <c r="E45" s="227"/>
      <c r="F45" s="227" t="s">
        <v>378</v>
      </c>
      <c r="G45" s="227" t="s">
        <v>378</v>
      </c>
      <c r="H45" s="227" t="s">
        <v>378</v>
      </c>
      <c r="I45" s="227" t="s">
        <v>379</v>
      </c>
      <c r="J45" s="227" t="s">
        <v>378</v>
      </c>
      <c r="K45" s="227" t="s">
        <v>378</v>
      </c>
      <c r="L45" s="227" t="s">
        <v>378</v>
      </c>
      <c r="M45" s="227" t="s">
        <v>378</v>
      </c>
    </row>
    <row r="46" spans="1:15" ht="15.75">
      <c r="A46" s="266"/>
      <c r="B46" s="231" t="s">
        <v>380</v>
      </c>
      <c r="C46" s="216" t="s">
        <v>381</v>
      </c>
      <c r="D46" s="216" t="s">
        <v>381</v>
      </c>
      <c r="E46" s="216"/>
      <c r="F46" s="216" t="s">
        <v>381</v>
      </c>
      <c r="G46" s="216" t="s">
        <v>381</v>
      </c>
      <c r="H46" s="216" t="s">
        <v>381</v>
      </c>
      <c r="I46" s="216" t="s">
        <v>381</v>
      </c>
      <c r="J46" s="216" t="s">
        <v>381</v>
      </c>
      <c r="K46" s="216" t="s">
        <v>381</v>
      </c>
      <c r="L46" s="216" t="s">
        <v>381</v>
      </c>
      <c r="M46" s="216" t="s">
        <v>381</v>
      </c>
    </row>
    <row r="47" spans="1:15" ht="16.5">
      <c r="A47" s="266"/>
      <c r="B47" s="231" t="s">
        <v>382</v>
      </c>
      <c r="C47" s="228">
        <v>15</v>
      </c>
      <c r="D47" s="228">
        <v>15</v>
      </c>
      <c r="E47" s="228"/>
      <c r="F47" s="228">
        <v>15</v>
      </c>
      <c r="G47" s="228">
        <v>15</v>
      </c>
      <c r="H47" s="228">
        <v>15</v>
      </c>
      <c r="I47" s="228">
        <v>15</v>
      </c>
      <c r="J47" s="228">
        <v>15</v>
      </c>
      <c r="K47" s="228">
        <v>15</v>
      </c>
      <c r="L47" s="228">
        <v>15</v>
      </c>
      <c r="M47" s="228">
        <v>15</v>
      </c>
    </row>
    <row r="48" spans="1:15" ht="15.95" customHeight="1">
      <c r="A48" s="266"/>
      <c r="B48" s="231" t="s">
        <v>383</v>
      </c>
      <c r="C48" s="228">
        <v>338</v>
      </c>
      <c r="D48" s="228">
        <v>338</v>
      </c>
      <c r="E48" s="228"/>
      <c r="F48" s="228">
        <v>338</v>
      </c>
      <c r="G48" s="228">
        <v>338</v>
      </c>
      <c r="H48" s="228">
        <v>338</v>
      </c>
      <c r="I48" s="228">
        <v>338</v>
      </c>
      <c r="J48" s="228">
        <v>338</v>
      </c>
      <c r="K48" s="228">
        <v>338</v>
      </c>
      <c r="L48" s="228">
        <v>338</v>
      </c>
      <c r="M48" s="228">
        <v>338</v>
      </c>
    </row>
    <row r="49" spans="1:14" ht="65.099999999999994" customHeight="1">
      <c r="A49" s="266"/>
      <c r="B49" s="231" t="s">
        <v>384</v>
      </c>
      <c r="C49" s="228">
        <v>170</v>
      </c>
      <c r="D49" s="228">
        <v>170</v>
      </c>
      <c r="E49" s="228"/>
      <c r="F49" s="228">
        <v>170</v>
      </c>
      <c r="G49" s="228">
        <v>170</v>
      </c>
      <c r="H49" s="228">
        <v>170</v>
      </c>
      <c r="I49" s="228">
        <v>170</v>
      </c>
      <c r="J49" s="228">
        <v>170</v>
      </c>
      <c r="K49" s="228">
        <v>170</v>
      </c>
      <c r="L49" s="228">
        <v>170</v>
      </c>
      <c r="M49" s="228">
        <v>170</v>
      </c>
    </row>
    <row r="50" spans="1:14" ht="16.5">
      <c r="A50" s="266"/>
      <c r="B50" s="231" t="s">
        <v>385</v>
      </c>
      <c r="C50" s="228">
        <v>15</v>
      </c>
      <c r="D50" s="228">
        <v>15</v>
      </c>
      <c r="E50" s="228"/>
      <c r="F50" s="228">
        <v>15</v>
      </c>
      <c r="G50" s="228">
        <v>15</v>
      </c>
      <c r="H50" s="228">
        <v>15</v>
      </c>
      <c r="I50" s="228">
        <v>15</v>
      </c>
      <c r="J50" s="228">
        <v>15</v>
      </c>
      <c r="K50" s="228">
        <v>15</v>
      </c>
      <c r="L50" s="228">
        <v>15</v>
      </c>
      <c r="M50" s="228">
        <v>15</v>
      </c>
    </row>
    <row r="51" spans="1:14" ht="15.75">
      <c r="A51" s="266"/>
      <c r="B51" s="23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</row>
    <row r="52" spans="1:14" ht="15" customHeight="1">
      <c r="A52" s="266"/>
      <c r="B52" s="23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4" ht="15.75">
      <c r="A53" s="266"/>
      <c r="B53" s="23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1:14" ht="15.75">
      <c r="A54" s="266"/>
      <c r="B54" s="23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</row>
    <row r="55" spans="1:14" s="212" customFormat="1" ht="15.95" customHeight="1">
      <c r="A55" s="267"/>
      <c r="B55" s="222" t="s">
        <v>347</v>
      </c>
      <c r="C55" s="223">
        <v>1.09099634</v>
      </c>
      <c r="D55" s="223">
        <v>1.09099634</v>
      </c>
      <c r="E55" s="223" t="s">
        <v>365</v>
      </c>
      <c r="F55" s="223">
        <v>1.0854999999999999</v>
      </c>
      <c r="G55" s="223" t="s">
        <v>365</v>
      </c>
      <c r="H55" s="223">
        <v>1.0854999999999999</v>
      </c>
      <c r="I55" s="223">
        <v>1.32725431</v>
      </c>
      <c r="J55" s="223">
        <v>1.0854999999999999</v>
      </c>
      <c r="K55" s="223" t="s">
        <v>365</v>
      </c>
      <c r="L55" s="223" t="s">
        <v>365</v>
      </c>
      <c r="M55" s="223" t="s">
        <v>365</v>
      </c>
    </row>
    <row r="56" spans="1:14" ht="15.75">
      <c r="A56" s="264" t="s">
        <v>389</v>
      </c>
      <c r="B56" s="256" t="s">
        <v>370</v>
      </c>
      <c r="C56" s="221">
        <v>1</v>
      </c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/>
    </row>
    <row r="57" spans="1:14" ht="15.75">
      <c r="A57" s="285"/>
      <c r="B57" s="225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</row>
    <row r="58" spans="1:14" ht="15.75">
      <c r="A58" s="285"/>
      <c r="B58" s="225" t="s">
        <v>390</v>
      </c>
      <c r="C58" s="224">
        <v>1</v>
      </c>
      <c r="D58" s="224">
        <v>0</v>
      </c>
      <c r="E58" s="224">
        <v>0</v>
      </c>
      <c r="F58" s="224">
        <v>0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1</v>
      </c>
      <c r="M58" s="224">
        <v>1</v>
      </c>
    </row>
    <row r="59" spans="1:14" s="212" customFormat="1" ht="15.75">
      <c r="A59" s="286"/>
      <c r="B59" s="222" t="s">
        <v>347</v>
      </c>
      <c r="C59" s="239">
        <v>4.0000000000000001E-3</v>
      </c>
      <c r="D59" s="223" t="s">
        <v>365</v>
      </c>
      <c r="E59" s="239" t="s">
        <v>365</v>
      </c>
      <c r="F59" s="239" t="s">
        <v>365</v>
      </c>
      <c r="G59" s="239" t="s">
        <v>365</v>
      </c>
      <c r="H59" s="239" t="s">
        <v>365</v>
      </c>
      <c r="I59" s="239" t="s">
        <v>365</v>
      </c>
      <c r="J59" s="239" t="s">
        <v>365</v>
      </c>
      <c r="K59" s="239" t="s">
        <v>365</v>
      </c>
      <c r="L59" s="223" t="s">
        <v>365</v>
      </c>
      <c r="M59" s="223" t="s">
        <v>365</v>
      </c>
    </row>
    <row r="60" spans="1:14" ht="15.75">
      <c r="A60" s="264" t="s">
        <v>391</v>
      </c>
      <c r="B60" s="256" t="s">
        <v>370</v>
      </c>
      <c r="C60" s="221">
        <v>1</v>
      </c>
      <c r="D60" s="221">
        <v>0</v>
      </c>
      <c r="E60" s="221">
        <v>0</v>
      </c>
      <c r="F60" s="221">
        <v>0</v>
      </c>
      <c r="G60" s="221">
        <v>0</v>
      </c>
      <c r="H60" s="221">
        <v>0</v>
      </c>
      <c r="I60" s="221">
        <v>0</v>
      </c>
      <c r="J60" s="221">
        <v>0</v>
      </c>
      <c r="K60" s="221">
        <v>0</v>
      </c>
      <c r="L60" s="221">
        <v>1</v>
      </c>
      <c r="M60" s="221">
        <v>1</v>
      </c>
    </row>
    <row r="61" spans="1:14" ht="15.75">
      <c r="A61" s="285"/>
      <c r="B61" s="256" t="s">
        <v>392</v>
      </c>
      <c r="C61" s="224" t="s">
        <v>393</v>
      </c>
      <c r="D61" s="224" t="s">
        <v>393</v>
      </c>
      <c r="E61" s="224" t="s">
        <v>393</v>
      </c>
      <c r="F61" s="224" t="s">
        <v>393</v>
      </c>
      <c r="G61" s="224" t="s">
        <v>393</v>
      </c>
      <c r="H61" s="224" t="s">
        <v>393</v>
      </c>
      <c r="I61" s="224" t="s">
        <v>393</v>
      </c>
      <c r="J61" s="224" t="s">
        <v>393</v>
      </c>
      <c r="K61" s="224" t="s">
        <v>393</v>
      </c>
      <c r="L61" s="224" t="s">
        <v>307</v>
      </c>
      <c r="M61" s="224" t="s">
        <v>308</v>
      </c>
    </row>
    <row r="62" spans="1:14" ht="15.75">
      <c r="A62" s="285"/>
      <c r="B62" s="225" t="s">
        <v>394</v>
      </c>
      <c r="C62" s="224">
        <v>1</v>
      </c>
      <c r="D62" s="224">
        <v>0</v>
      </c>
      <c r="E62" s="224">
        <v>0</v>
      </c>
      <c r="F62" s="224">
        <v>0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1</v>
      </c>
      <c r="M62" s="224">
        <v>1</v>
      </c>
    </row>
    <row r="63" spans="1:14" s="212" customFormat="1" ht="15.75">
      <c r="A63" s="286"/>
      <c r="B63" s="222" t="s">
        <v>347</v>
      </c>
      <c r="C63" s="241">
        <v>0.04</v>
      </c>
      <c r="D63" s="223" t="s">
        <v>365</v>
      </c>
      <c r="E63" s="223" t="s">
        <v>365</v>
      </c>
      <c r="F63" s="223" t="s">
        <v>365</v>
      </c>
      <c r="G63" s="223" t="s">
        <v>365</v>
      </c>
      <c r="H63" s="223" t="s">
        <v>365</v>
      </c>
      <c r="I63" s="223" t="s">
        <v>365</v>
      </c>
      <c r="J63" s="223" t="s">
        <v>365</v>
      </c>
      <c r="K63" s="223" t="s">
        <v>365</v>
      </c>
      <c r="L63" s="241">
        <v>4.4999999999999998E-2</v>
      </c>
      <c r="M63" s="241">
        <v>1.26</v>
      </c>
    </row>
    <row r="64" spans="1:14" ht="15.75">
      <c r="A64" s="264" t="s">
        <v>395</v>
      </c>
      <c r="B64" s="256" t="s">
        <v>370</v>
      </c>
      <c r="C64" s="221">
        <v>1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0</v>
      </c>
      <c r="L64" s="221">
        <v>0</v>
      </c>
      <c r="M64" s="221">
        <v>0</v>
      </c>
    </row>
    <row r="65" spans="1:15" ht="15.75">
      <c r="A65" s="285"/>
      <c r="B65" s="256" t="s">
        <v>396</v>
      </c>
      <c r="C65" s="221" t="s">
        <v>397</v>
      </c>
      <c r="D65" s="221"/>
      <c r="E65" s="221"/>
      <c r="F65" s="221"/>
      <c r="G65" s="221"/>
      <c r="H65" s="221"/>
      <c r="I65" s="221"/>
      <c r="J65" s="221"/>
      <c r="K65" s="221"/>
      <c r="L65" s="221" t="s">
        <v>397</v>
      </c>
      <c r="M65" s="221" t="s">
        <v>397</v>
      </c>
    </row>
    <row r="66" spans="1:15" ht="15.75">
      <c r="A66" s="285"/>
      <c r="B66" s="256" t="s">
        <v>390</v>
      </c>
      <c r="C66" s="221">
        <v>1</v>
      </c>
      <c r="D66" s="221">
        <v>0</v>
      </c>
      <c r="E66" s="221">
        <v>0</v>
      </c>
      <c r="F66" s="221">
        <v>0</v>
      </c>
      <c r="G66" s="221">
        <v>0</v>
      </c>
      <c r="H66" s="221">
        <v>0</v>
      </c>
      <c r="I66" s="221">
        <v>0</v>
      </c>
      <c r="J66" s="221">
        <v>0</v>
      </c>
      <c r="K66" s="221">
        <v>0</v>
      </c>
      <c r="L66" s="221">
        <v>1</v>
      </c>
      <c r="M66" s="221">
        <v>1</v>
      </c>
    </row>
    <row r="67" spans="1:15" s="212" customFormat="1" ht="15.75">
      <c r="A67" s="286"/>
      <c r="B67" s="222" t="s">
        <v>347</v>
      </c>
      <c r="C67" s="223">
        <v>6.5000000000000002E-2</v>
      </c>
      <c r="D67" s="223" t="s">
        <v>365</v>
      </c>
      <c r="E67" s="223" t="s">
        <v>365</v>
      </c>
      <c r="F67" s="223" t="s">
        <v>365</v>
      </c>
      <c r="G67" s="223" t="s">
        <v>365</v>
      </c>
      <c r="H67" s="223" t="s">
        <v>365</v>
      </c>
      <c r="I67" s="223" t="s">
        <v>365</v>
      </c>
      <c r="J67" s="223" t="s">
        <v>365</v>
      </c>
      <c r="K67" s="223" t="s">
        <v>365</v>
      </c>
      <c r="L67" s="223" t="s">
        <v>365</v>
      </c>
      <c r="M67" s="223" t="s">
        <v>365</v>
      </c>
    </row>
    <row r="68" spans="1:15" ht="15.75">
      <c r="A68" s="252" t="s">
        <v>398</v>
      </c>
      <c r="B68" s="256" t="s">
        <v>370</v>
      </c>
      <c r="C68" s="224">
        <v>1</v>
      </c>
      <c r="D68" s="224">
        <v>0</v>
      </c>
      <c r="E68" s="224">
        <v>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</row>
    <row r="69" spans="1:15" ht="15.75">
      <c r="A69" s="253"/>
      <c r="B69" s="256" t="s">
        <v>399</v>
      </c>
      <c r="C69" s="224" t="s">
        <v>400</v>
      </c>
      <c r="D69" s="224" t="s">
        <v>400</v>
      </c>
      <c r="E69" s="224" t="s">
        <v>400</v>
      </c>
      <c r="F69" s="224" t="s">
        <v>400</v>
      </c>
      <c r="G69" s="224" t="s">
        <v>400</v>
      </c>
      <c r="H69" s="224" t="s">
        <v>400</v>
      </c>
      <c r="I69" s="224" t="s">
        <v>400</v>
      </c>
      <c r="J69" s="224" t="s">
        <v>400</v>
      </c>
      <c r="K69" s="224" t="s">
        <v>400</v>
      </c>
      <c r="L69" s="224" t="s">
        <v>400</v>
      </c>
      <c r="M69" s="224" t="s">
        <v>400</v>
      </c>
      <c r="N69" s="224"/>
      <c r="O69" s="224"/>
    </row>
    <row r="70" spans="1:15" ht="15.75">
      <c r="A70" s="253"/>
      <c r="B70" s="256" t="s">
        <v>401</v>
      </c>
      <c r="C70" s="224">
        <v>1</v>
      </c>
      <c r="D70" s="224">
        <v>0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1</v>
      </c>
      <c r="M70" s="224">
        <v>1</v>
      </c>
    </row>
    <row r="71" spans="1:15" s="212" customFormat="1" ht="15.75">
      <c r="A71" s="254"/>
      <c r="B71" s="222" t="s">
        <v>347</v>
      </c>
      <c r="C71" s="223">
        <v>0.05</v>
      </c>
      <c r="D71" s="223" t="s">
        <v>365</v>
      </c>
      <c r="E71" s="223" t="s">
        <v>365</v>
      </c>
      <c r="F71" s="223" t="s">
        <v>365</v>
      </c>
      <c r="G71" s="223" t="s">
        <v>365</v>
      </c>
      <c r="H71" s="223" t="s">
        <v>365</v>
      </c>
      <c r="I71" s="223" t="s">
        <v>365</v>
      </c>
      <c r="J71" s="223" t="s">
        <v>365</v>
      </c>
      <c r="K71" s="223" t="s">
        <v>365</v>
      </c>
      <c r="L71" s="223" t="s">
        <v>365</v>
      </c>
      <c r="M71" s="223" t="s">
        <v>365</v>
      </c>
    </row>
    <row r="72" spans="1:15" ht="15.75">
      <c r="A72" s="264" t="s">
        <v>402</v>
      </c>
      <c r="B72" s="256" t="s">
        <v>370</v>
      </c>
      <c r="C72" s="224">
        <v>1</v>
      </c>
      <c r="D72" s="224">
        <v>0</v>
      </c>
      <c r="E72" s="224">
        <v>0</v>
      </c>
      <c r="F72" s="224">
        <v>0</v>
      </c>
      <c r="G72" s="224">
        <v>0</v>
      </c>
      <c r="H72" s="224">
        <v>0</v>
      </c>
      <c r="I72" s="224">
        <v>0</v>
      </c>
      <c r="J72" s="224">
        <v>0</v>
      </c>
      <c r="K72" s="224">
        <v>0</v>
      </c>
      <c r="L72" s="224">
        <v>0</v>
      </c>
      <c r="M72" s="224">
        <v>0</v>
      </c>
    </row>
    <row r="73" spans="1:15" ht="15.75">
      <c r="A73" s="285"/>
      <c r="B73" s="256" t="s">
        <v>403</v>
      </c>
      <c r="C73" s="224" t="s">
        <v>404</v>
      </c>
      <c r="D73" s="224">
        <v>1</v>
      </c>
      <c r="E73" s="224">
        <v>1</v>
      </c>
      <c r="F73" s="224">
        <v>1</v>
      </c>
      <c r="G73" s="224">
        <v>1</v>
      </c>
      <c r="H73" s="224">
        <v>1</v>
      </c>
      <c r="I73" s="224">
        <v>1</v>
      </c>
      <c r="J73" s="224">
        <v>1</v>
      </c>
      <c r="K73" s="224" t="s">
        <v>404</v>
      </c>
      <c r="L73" s="224" t="s">
        <v>404</v>
      </c>
      <c r="M73" s="224" t="s">
        <v>404</v>
      </c>
    </row>
    <row r="74" spans="1:15" s="212" customFormat="1" ht="15.75">
      <c r="A74" s="286"/>
      <c r="B74" s="222" t="s">
        <v>347</v>
      </c>
      <c r="C74" s="223">
        <v>0.193152137</v>
      </c>
      <c r="D74" s="223" t="s">
        <v>365</v>
      </c>
      <c r="E74" s="223" t="s">
        <v>365</v>
      </c>
      <c r="F74" s="223" t="s">
        <v>365</v>
      </c>
      <c r="G74" s="223" t="s">
        <v>365</v>
      </c>
      <c r="H74" s="223" t="s">
        <v>365</v>
      </c>
      <c r="I74" s="223" t="s">
        <v>365</v>
      </c>
      <c r="J74" s="223" t="s">
        <v>365</v>
      </c>
      <c r="K74" s="223" t="s">
        <v>365</v>
      </c>
      <c r="L74" s="223" t="s">
        <v>365</v>
      </c>
      <c r="M74" s="223" t="s">
        <v>365</v>
      </c>
    </row>
    <row r="75" spans="1:15" ht="15.75">
      <c r="A75" s="264" t="s">
        <v>405</v>
      </c>
      <c r="B75" s="256" t="s">
        <v>370</v>
      </c>
      <c r="C75" s="224">
        <v>1</v>
      </c>
      <c r="D75" s="224">
        <v>0</v>
      </c>
      <c r="E75" s="224">
        <v>0</v>
      </c>
      <c r="F75" s="224">
        <v>0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</row>
    <row r="76" spans="1:15" ht="15.75">
      <c r="A76" s="285"/>
      <c r="B76" s="256" t="s">
        <v>390</v>
      </c>
      <c r="C76" s="224">
        <v>1</v>
      </c>
      <c r="D76" s="224">
        <v>1</v>
      </c>
      <c r="E76" s="224">
        <v>1</v>
      </c>
      <c r="F76" s="224">
        <v>1</v>
      </c>
      <c r="G76" s="224">
        <v>1</v>
      </c>
      <c r="H76" s="224">
        <v>1</v>
      </c>
      <c r="I76" s="224">
        <v>1</v>
      </c>
      <c r="J76" s="224">
        <v>1</v>
      </c>
      <c r="K76" s="224">
        <v>1</v>
      </c>
      <c r="L76" s="224">
        <v>1</v>
      </c>
      <c r="M76" s="224">
        <v>1</v>
      </c>
    </row>
    <row r="77" spans="1:15" s="212" customFormat="1" ht="15.75">
      <c r="A77" s="286"/>
      <c r="B77" s="222" t="s">
        <v>347</v>
      </c>
      <c r="C77" s="223">
        <v>0.03</v>
      </c>
      <c r="D77" s="223" t="s">
        <v>365</v>
      </c>
      <c r="E77" s="223" t="s">
        <v>365</v>
      </c>
      <c r="F77" s="223" t="s">
        <v>365</v>
      </c>
      <c r="G77" s="223" t="s">
        <v>365</v>
      </c>
      <c r="H77" s="223" t="s">
        <v>365</v>
      </c>
      <c r="I77" s="223" t="s">
        <v>365</v>
      </c>
      <c r="J77" s="223" t="s">
        <v>365</v>
      </c>
      <c r="K77" s="223" t="s">
        <v>365</v>
      </c>
      <c r="L77" s="223" t="s">
        <v>365</v>
      </c>
      <c r="M77" s="223" t="s">
        <v>365</v>
      </c>
    </row>
    <row r="78" spans="1:15" ht="15.75">
      <c r="A78" s="264" t="s">
        <v>406</v>
      </c>
      <c r="B78" s="256" t="s">
        <v>370</v>
      </c>
      <c r="C78" s="224">
        <v>1</v>
      </c>
      <c r="D78" s="224">
        <v>0</v>
      </c>
      <c r="E78" s="224">
        <v>0</v>
      </c>
      <c r="F78" s="224">
        <v>0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</row>
    <row r="79" spans="1:15" ht="15.75">
      <c r="A79" s="285"/>
      <c r="B79" s="256" t="s">
        <v>407</v>
      </c>
      <c r="C79" s="224">
        <v>1</v>
      </c>
      <c r="D79" s="224">
        <v>1</v>
      </c>
      <c r="E79" s="224">
        <v>1</v>
      </c>
      <c r="F79" s="224">
        <v>1</v>
      </c>
      <c r="G79" s="224">
        <v>1</v>
      </c>
      <c r="H79" s="224">
        <v>1</v>
      </c>
      <c r="I79" s="224">
        <v>1</v>
      </c>
      <c r="J79" s="224">
        <v>1</v>
      </c>
      <c r="K79" s="224">
        <v>1</v>
      </c>
      <c r="L79" s="224">
        <v>1</v>
      </c>
      <c r="M79" s="224">
        <v>1</v>
      </c>
    </row>
    <row r="80" spans="1:15" s="212" customFormat="1" ht="15.75">
      <c r="A80" s="286"/>
      <c r="B80" s="222" t="s">
        <v>347</v>
      </c>
      <c r="C80" s="223">
        <v>0.3</v>
      </c>
      <c r="D80" s="223" t="s">
        <v>365</v>
      </c>
      <c r="E80" s="223" t="s">
        <v>365</v>
      </c>
      <c r="F80" s="223" t="s">
        <v>365</v>
      </c>
      <c r="G80" s="223" t="s">
        <v>365</v>
      </c>
      <c r="H80" s="223" t="s">
        <v>365</v>
      </c>
      <c r="I80" s="223" t="s">
        <v>365</v>
      </c>
      <c r="J80" s="223" t="s">
        <v>365</v>
      </c>
      <c r="K80" s="223" t="s">
        <v>365</v>
      </c>
      <c r="L80" s="223" t="s">
        <v>365</v>
      </c>
      <c r="M80" s="223" t="s">
        <v>365</v>
      </c>
    </row>
    <row r="81" spans="1:13" ht="15.75">
      <c r="A81" s="264" t="s">
        <v>408</v>
      </c>
      <c r="B81" s="256" t="s">
        <v>370</v>
      </c>
      <c r="C81" s="224">
        <v>1</v>
      </c>
      <c r="D81" s="224">
        <v>0</v>
      </c>
      <c r="E81" s="224">
        <v>0</v>
      </c>
      <c r="F81" s="224">
        <v>0</v>
      </c>
      <c r="G81" s="224">
        <v>0</v>
      </c>
      <c r="H81" s="224">
        <v>0</v>
      </c>
      <c r="I81" s="224">
        <v>0</v>
      </c>
      <c r="J81" s="224">
        <v>0</v>
      </c>
      <c r="K81" s="224">
        <v>0</v>
      </c>
      <c r="L81" s="224">
        <v>0</v>
      </c>
      <c r="M81" s="224">
        <v>0</v>
      </c>
    </row>
    <row r="82" spans="1:13" ht="15.75">
      <c r="A82" s="285"/>
      <c r="B82" s="256" t="s">
        <v>409</v>
      </c>
      <c r="C82" s="260">
        <v>10</v>
      </c>
      <c r="D82" s="260">
        <v>10</v>
      </c>
      <c r="E82" s="260">
        <v>10</v>
      </c>
      <c r="F82" s="260">
        <v>10</v>
      </c>
      <c r="G82" s="260">
        <v>10</v>
      </c>
      <c r="H82" s="260">
        <v>10</v>
      </c>
      <c r="I82" s="260">
        <v>10</v>
      </c>
      <c r="J82" s="260">
        <v>10</v>
      </c>
      <c r="K82" s="260">
        <v>10</v>
      </c>
      <c r="L82" s="260">
        <v>10</v>
      </c>
      <c r="M82" s="260">
        <v>10</v>
      </c>
    </row>
    <row r="83" spans="1:13" ht="15.75">
      <c r="A83" s="285"/>
      <c r="B83" s="256" t="s">
        <v>410</v>
      </c>
      <c r="C83" s="224" t="s">
        <v>411</v>
      </c>
      <c r="D83" s="224" t="s">
        <v>411</v>
      </c>
      <c r="E83" s="224" t="s">
        <v>411</v>
      </c>
      <c r="F83" s="224" t="s">
        <v>411</v>
      </c>
      <c r="G83" s="224" t="s">
        <v>411</v>
      </c>
      <c r="H83" s="224" t="s">
        <v>411</v>
      </c>
      <c r="I83" s="224" t="s">
        <v>411</v>
      </c>
      <c r="J83" s="224" t="s">
        <v>411</v>
      </c>
      <c r="K83" s="224" t="s">
        <v>411</v>
      </c>
      <c r="L83" s="224" t="s">
        <v>411</v>
      </c>
      <c r="M83" s="224" t="s">
        <v>411</v>
      </c>
    </row>
    <row r="84" spans="1:13" s="212" customFormat="1" ht="15.75">
      <c r="A84" s="286"/>
      <c r="B84" s="222" t="s">
        <v>347</v>
      </c>
      <c r="C84" s="223">
        <v>0.35</v>
      </c>
      <c r="D84" s="223" t="s">
        <v>365</v>
      </c>
      <c r="E84" s="223" t="s">
        <v>365</v>
      </c>
      <c r="F84" s="223" t="s">
        <v>365</v>
      </c>
      <c r="G84" s="223" t="s">
        <v>365</v>
      </c>
      <c r="H84" s="223" t="s">
        <v>365</v>
      </c>
      <c r="I84" s="223" t="s">
        <v>365</v>
      </c>
      <c r="J84" s="223" t="s">
        <v>365</v>
      </c>
      <c r="K84" s="223" t="s">
        <v>365</v>
      </c>
      <c r="L84" s="223" t="s">
        <v>365</v>
      </c>
      <c r="M84" s="223" t="s">
        <v>365</v>
      </c>
    </row>
    <row r="85" spans="1:13" ht="15.75">
      <c r="A85" s="264" t="s">
        <v>412</v>
      </c>
      <c r="B85" s="256" t="s">
        <v>370</v>
      </c>
      <c r="C85" s="224">
        <v>1</v>
      </c>
      <c r="D85" s="224">
        <v>0</v>
      </c>
      <c r="E85" s="224">
        <v>0</v>
      </c>
      <c r="F85" s="224">
        <v>0</v>
      </c>
      <c r="G85" s="224">
        <v>0</v>
      </c>
      <c r="H85" s="224">
        <v>0</v>
      </c>
      <c r="I85" s="224">
        <v>0</v>
      </c>
      <c r="J85" s="224">
        <v>0</v>
      </c>
      <c r="K85" s="224">
        <v>0</v>
      </c>
      <c r="L85" s="224">
        <v>0</v>
      </c>
      <c r="M85" s="224">
        <v>0</v>
      </c>
    </row>
    <row r="86" spans="1:13" s="212" customFormat="1" ht="15.75">
      <c r="A86" s="286"/>
      <c r="B86" s="222" t="s">
        <v>347</v>
      </c>
      <c r="C86" s="223">
        <v>0.05</v>
      </c>
      <c r="D86" s="223" t="s">
        <v>365</v>
      </c>
      <c r="E86" s="223" t="s">
        <v>365</v>
      </c>
      <c r="F86" s="223" t="s">
        <v>365</v>
      </c>
      <c r="G86" s="223" t="s">
        <v>365</v>
      </c>
      <c r="H86" s="223" t="s">
        <v>365</v>
      </c>
      <c r="I86" s="223" t="s">
        <v>365</v>
      </c>
      <c r="J86" s="223" t="s">
        <v>365</v>
      </c>
      <c r="K86" s="223" t="s">
        <v>365</v>
      </c>
      <c r="L86" s="223" t="s">
        <v>365</v>
      </c>
      <c r="M86" s="223" t="s">
        <v>365</v>
      </c>
    </row>
    <row r="87" spans="1:13" ht="15.75">
      <c r="A87" s="264" t="s">
        <v>413</v>
      </c>
      <c r="B87" s="256" t="s">
        <v>370</v>
      </c>
      <c r="C87" s="224">
        <v>1</v>
      </c>
      <c r="D87" s="224">
        <v>0</v>
      </c>
      <c r="E87" s="224">
        <v>0</v>
      </c>
      <c r="F87" s="224">
        <v>0</v>
      </c>
      <c r="G87" s="224">
        <v>0</v>
      </c>
      <c r="H87" s="224">
        <v>0</v>
      </c>
      <c r="I87" s="224">
        <v>0</v>
      </c>
      <c r="J87" s="224">
        <v>0</v>
      </c>
      <c r="K87" s="224">
        <v>0</v>
      </c>
      <c r="L87" s="224">
        <v>0</v>
      </c>
      <c r="M87" s="224">
        <v>0</v>
      </c>
    </row>
    <row r="88" spans="1:13" s="212" customFormat="1" ht="15.75">
      <c r="A88" s="286"/>
      <c r="B88" s="222" t="s">
        <v>347</v>
      </c>
      <c r="C88" s="223">
        <v>0.05</v>
      </c>
      <c r="D88" s="223" t="s">
        <v>365</v>
      </c>
      <c r="E88" s="223" t="s">
        <v>365</v>
      </c>
      <c r="F88" s="223" t="s">
        <v>365</v>
      </c>
      <c r="G88" s="223" t="s">
        <v>365</v>
      </c>
      <c r="H88" s="223" t="s">
        <v>365</v>
      </c>
      <c r="I88" s="223" t="s">
        <v>365</v>
      </c>
      <c r="J88" s="223" t="s">
        <v>365</v>
      </c>
      <c r="K88" s="223" t="s">
        <v>365</v>
      </c>
      <c r="L88" s="223" t="s">
        <v>365</v>
      </c>
      <c r="M88" s="223" t="s">
        <v>365</v>
      </c>
    </row>
    <row r="89" spans="1:13" ht="15.75">
      <c r="A89" s="264" t="s">
        <v>414</v>
      </c>
      <c r="B89" s="256" t="s">
        <v>370</v>
      </c>
      <c r="C89" s="224">
        <v>1</v>
      </c>
      <c r="D89" s="224">
        <v>0</v>
      </c>
      <c r="E89" s="224">
        <v>0</v>
      </c>
      <c r="F89" s="224">
        <v>0</v>
      </c>
      <c r="G89" s="224">
        <v>0</v>
      </c>
      <c r="H89" s="224">
        <v>0</v>
      </c>
      <c r="I89" s="224">
        <v>0</v>
      </c>
      <c r="J89" s="224">
        <v>0</v>
      </c>
      <c r="K89" s="224">
        <v>0</v>
      </c>
      <c r="L89" s="224">
        <v>0</v>
      </c>
      <c r="M89" s="224">
        <v>0</v>
      </c>
    </row>
    <row r="90" spans="1:13" s="212" customFormat="1" ht="15.75">
      <c r="A90" s="286"/>
      <c r="B90" s="222" t="s">
        <v>347</v>
      </c>
      <c r="C90" s="223">
        <v>0.05</v>
      </c>
      <c r="D90" s="223" t="s">
        <v>365</v>
      </c>
      <c r="E90" s="223" t="s">
        <v>365</v>
      </c>
      <c r="F90" s="223" t="s">
        <v>365</v>
      </c>
      <c r="G90" s="223" t="s">
        <v>365</v>
      </c>
      <c r="H90" s="223" t="s">
        <v>365</v>
      </c>
      <c r="I90" s="223" t="s">
        <v>365</v>
      </c>
      <c r="J90" s="223" t="s">
        <v>365</v>
      </c>
      <c r="K90" s="223" t="s">
        <v>365</v>
      </c>
      <c r="L90" s="223" t="s">
        <v>365</v>
      </c>
      <c r="M90" s="223" t="s">
        <v>365</v>
      </c>
    </row>
    <row r="91" spans="1:13" ht="15.75">
      <c r="A91" s="264" t="s">
        <v>415</v>
      </c>
      <c r="B91" s="256" t="s">
        <v>370</v>
      </c>
      <c r="C91" s="224">
        <v>1</v>
      </c>
      <c r="D91" s="224">
        <v>0</v>
      </c>
      <c r="E91" s="224">
        <v>0</v>
      </c>
      <c r="F91" s="224">
        <v>0</v>
      </c>
      <c r="G91" s="224">
        <v>0</v>
      </c>
      <c r="H91" s="224">
        <v>0</v>
      </c>
      <c r="I91" s="224">
        <v>0</v>
      </c>
      <c r="J91" s="224">
        <v>0</v>
      </c>
      <c r="K91" s="224">
        <v>0</v>
      </c>
      <c r="L91" s="224">
        <v>0</v>
      </c>
      <c r="M91" s="224">
        <v>0</v>
      </c>
    </row>
    <row r="92" spans="1:13" ht="15.75">
      <c r="A92" s="285"/>
      <c r="B92" s="225" t="s">
        <v>390</v>
      </c>
      <c r="C92" s="224">
        <v>1</v>
      </c>
      <c r="D92" s="224">
        <v>0</v>
      </c>
      <c r="E92" s="224">
        <v>0</v>
      </c>
      <c r="F92" s="224">
        <v>0</v>
      </c>
      <c r="G92" s="224">
        <v>0</v>
      </c>
      <c r="H92" s="224">
        <v>0</v>
      </c>
      <c r="I92" s="224">
        <v>0</v>
      </c>
      <c r="J92" s="224">
        <v>0</v>
      </c>
      <c r="K92" s="224">
        <v>0</v>
      </c>
      <c r="L92" s="224">
        <v>1</v>
      </c>
      <c r="M92" s="224">
        <v>1</v>
      </c>
    </row>
    <row r="93" spans="1:13" s="212" customFormat="1" ht="15.75">
      <c r="A93" s="286"/>
      <c r="B93" s="222" t="s">
        <v>347</v>
      </c>
      <c r="C93" s="223">
        <v>4.4999999999999998E-2</v>
      </c>
      <c r="D93" s="223" t="s">
        <v>365</v>
      </c>
      <c r="E93" s="223" t="s">
        <v>365</v>
      </c>
      <c r="F93" s="223" t="s">
        <v>365</v>
      </c>
      <c r="G93" s="223" t="s">
        <v>365</v>
      </c>
      <c r="H93" s="223" t="s">
        <v>365</v>
      </c>
      <c r="I93" s="223" t="s">
        <v>365</v>
      </c>
      <c r="J93" s="223" t="s">
        <v>365</v>
      </c>
      <c r="K93" s="223" t="s">
        <v>365</v>
      </c>
      <c r="L93" s="223" t="s">
        <v>365</v>
      </c>
      <c r="M93" s="223" t="s">
        <v>365</v>
      </c>
    </row>
    <row r="94" spans="1:13" s="249" customFormat="1" ht="33">
      <c r="A94" s="247" t="s">
        <v>416</v>
      </c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</row>
    <row r="95" spans="1:13" ht="15.75">
      <c r="A95" s="323"/>
      <c r="B95" s="256" t="s">
        <v>417</v>
      </c>
      <c r="C95" s="221">
        <v>25</v>
      </c>
      <c r="D95" s="221">
        <v>25</v>
      </c>
      <c r="E95" s="221">
        <v>25</v>
      </c>
      <c r="F95" s="221">
        <v>25</v>
      </c>
      <c r="G95" s="221">
        <v>25</v>
      </c>
      <c r="H95" s="221">
        <v>25</v>
      </c>
      <c r="I95" s="221">
        <v>25</v>
      </c>
      <c r="J95" s="221">
        <v>25</v>
      </c>
      <c r="K95" s="221">
        <v>25</v>
      </c>
      <c r="L95" s="221">
        <v>25</v>
      </c>
      <c r="M95" s="221">
        <v>25</v>
      </c>
    </row>
    <row r="96" spans="1:13" ht="15.75">
      <c r="A96" s="323"/>
      <c r="B96" s="256" t="s">
        <v>418</v>
      </c>
      <c r="C96" s="221">
        <v>25</v>
      </c>
      <c r="D96" s="221">
        <v>25</v>
      </c>
      <c r="E96" s="221">
        <v>25</v>
      </c>
      <c r="F96" s="221">
        <v>25</v>
      </c>
      <c r="G96" s="221">
        <v>25</v>
      </c>
      <c r="H96" s="221">
        <v>25</v>
      </c>
      <c r="I96" s="221">
        <v>25</v>
      </c>
      <c r="J96" s="221">
        <v>25</v>
      </c>
      <c r="K96" s="221">
        <v>25</v>
      </c>
      <c r="L96" s="221">
        <v>25</v>
      </c>
      <c r="M96" s="221">
        <v>25</v>
      </c>
    </row>
    <row r="97" spans="1:15" ht="15.75">
      <c r="A97" s="323"/>
      <c r="B97" s="256" t="s">
        <v>419</v>
      </c>
      <c r="C97" s="221">
        <v>25</v>
      </c>
      <c r="D97" s="221">
        <v>25</v>
      </c>
      <c r="E97" s="221">
        <v>25</v>
      </c>
      <c r="F97" s="221">
        <v>25</v>
      </c>
      <c r="G97" s="221">
        <v>25</v>
      </c>
      <c r="H97" s="221">
        <v>25</v>
      </c>
      <c r="I97" s="221">
        <v>25</v>
      </c>
      <c r="J97" s="221">
        <v>25</v>
      </c>
      <c r="K97" s="221">
        <v>25</v>
      </c>
      <c r="L97" s="221">
        <v>25</v>
      </c>
      <c r="M97" s="221">
        <v>25</v>
      </c>
    </row>
    <row r="98" spans="1:15" ht="16.5" customHeight="1">
      <c r="A98" s="323"/>
      <c r="B98" s="256" t="s">
        <v>420</v>
      </c>
      <c r="C98" s="224">
        <v>25</v>
      </c>
      <c r="D98" s="224">
        <v>25</v>
      </c>
      <c r="E98" s="224">
        <v>25</v>
      </c>
      <c r="F98" s="224">
        <v>25</v>
      </c>
      <c r="G98" s="224">
        <v>25</v>
      </c>
      <c r="H98" s="224">
        <v>25</v>
      </c>
      <c r="I98" s="224">
        <v>25</v>
      </c>
      <c r="J98" s="224">
        <v>25</v>
      </c>
      <c r="K98" s="224">
        <v>25</v>
      </c>
      <c r="L98" s="224">
        <v>25</v>
      </c>
      <c r="M98" s="224">
        <v>25</v>
      </c>
    </row>
    <row r="99" spans="1:15" ht="16.5" customHeight="1">
      <c r="A99" s="323"/>
      <c r="B99" s="256" t="s">
        <v>421</v>
      </c>
      <c r="C99" s="224">
        <v>60</v>
      </c>
      <c r="D99" s="224">
        <v>60</v>
      </c>
      <c r="E99" s="224">
        <v>60</v>
      </c>
      <c r="F99" s="224">
        <v>60</v>
      </c>
      <c r="G99" s="224">
        <v>60</v>
      </c>
      <c r="H99" s="224">
        <v>60</v>
      </c>
      <c r="I99" s="224">
        <v>60</v>
      </c>
      <c r="J99" s="224">
        <v>60</v>
      </c>
      <c r="K99" s="224">
        <v>60</v>
      </c>
      <c r="L99" s="224">
        <v>60</v>
      </c>
      <c r="M99" s="224">
        <v>60</v>
      </c>
      <c r="N99" s="224"/>
      <c r="O99" s="224"/>
    </row>
    <row r="100" spans="1:15" ht="16.5" customHeight="1">
      <c r="A100" s="324"/>
      <c r="B100" s="256" t="s">
        <v>422</v>
      </c>
      <c r="C100" s="224">
        <v>52</v>
      </c>
      <c r="D100" s="224">
        <v>52</v>
      </c>
      <c r="E100" s="224">
        <v>52</v>
      </c>
      <c r="F100" s="224">
        <v>52</v>
      </c>
      <c r="G100" s="224">
        <v>52</v>
      </c>
      <c r="H100" s="224">
        <v>52</v>
      </c>
      <c r="I100" s="224">
        <v>52</v>
      </c>
      <c r="J100" s="224">
        <v>52</v>
      </c>
      <c r="K100" s="224">
        <v>52</v>
      </c>
      <c r="L100" s="224">
        <v>52</v>
      </c>
      <c r="M100" s="224">
        <v>52</v>
      </c>
    </row>
    <row r="101" spans="1:15" ht="16.5">
      <c r="A101" s="286"/>
      <c r="B101" s="263" t="s">
        <v>423</v>
      </c>
      <c r="C101" s="219">
        <v>1</v>
      </c>
      <c r="D101" s="219">
        <v>1</v>
      </c>
      <c r="E101" s="219">
        <v>1</v>
      </c>
      <c r="F101" s="219">
        <v>1</v>
      </c>
      <c r="G101" s="219">
        <v>1</v>
      </c>
      <c r="H101" s="219">
        <v>1</v>
      </c>
      <c r="I101" s="219">
        <v>1</v>
      </c>
      <c r="J101" s="219">
        <v>1</v>
      </c>
      <c r="K101" s="219">
        <v>1</v>
      </c>
      <c r="L101" s="219">
        <v>1</v>
      </c>
      <c r="M101" s="219">
        <v>1</v>
      </c>
    </row>
    <row r="102" spans="1:15" ht="16.5">
      <c r="A102" s="286"/>
      <c r="B102" s="263" t="s">
        <v>424</v>
      </c>
      <c r="C102" s="219" t="s">
        <v>425</v>
      </c>
      <c r="D102" s="219" t="s">
        <v>425</v>
      </c>
      <c r="E102" s="219" t="s">
        <v>425</v>
      </c>
      <c r="F102" s="219" t="s">
        <v>425</v>
      </c>
      <c r="G102" s="219" t="s">
        <v>425</v>
      </c>
      <c r="H102" s="219" t="s">
        <v>425</v>
      </c>
      <c r="I102" s="219" t="s">
        <v>425</v>
      </c>
      <c r="J102" s="219" t="s">
        <v>425</v>
      </c>
      <c r="K102" s="219" t="s">
        <v>425</v>
      </c>
      <c r="L102" s="219" t="s">
        <v>425</v>
      </c>
      <c r="M102" s="219" t="s">
        <v>425</v>
      </c>
    </row>
    <row r="103" spans="1:15" ht="16.5">
      <c r="A103" s="286"/>
      <c r="B103" s="263" t="s">
        <v>426</v>
      </c>
      <c r="C103" s="219">
        <v>1</v>
      </c>
      <c r="D103" s="219">
        <v>1</v>
      </c>
      <c r="E103" s="219">
        <v>1</v>
      </c>
      <c r="F103" s="219">
        <v>1</v>
      </c>
      <c r="G103" s="219">
        <v>1</v>
      </c>
      <c r="H103" s="219">
        <v>1</v>
      </c>
      <c r="I103" s="219">
        <v>1</v>
      </c>
      <c r="J103" s="219">
        <v>1</v>
      </c>
      <c r="K103" s="219">
        <v>1</v>
      </c>
      <c r="L103" s="219">
        <v>1</v>
      </c>
      <c r="M103" s="219">
        <v>1</v>
      </c>
      <c r="N103" s="219"/>
      <c r="O103" s="219"/>
    </row>
    <row r="104" spans="1:15" ht="16.5">
      <c r="A104" s="286"/>
      <c r="B104" s="263" t="s">
        <v>427</v>
      </c>
      <c r="C104" s="219">
        <v>2</v>
      </c>
      <c r="D104" s="219">
        <v>2</v>
      </c>
      <c r="E104" s="219">
        <v>2</v>
      </c>
      <c r="F104" s="219">
        <v>2</v>
      </c>
      <c r="G104" s="219">
        <v>2</v>
      </c>
      <c r="H104" s="219">
        <v>2</v>
      </c>
      <c r="I104" s="219">
        <v>2</v>
      </c>
      <c r="J104" s="219">
        <v>2</v>
      </c>
      <c r="K104" s="219">
        <v>2</v>
      </c>
      <c r="L104" s="219">
        <v>2</v>
      </c>
      <c r="M104" s="219">
        <v>2</v>
      </c>
      <c r="N104" s="219"/>
      <c r="O104" s="219"/>
    </row>
    <row r="105" spans="1:15" ht="16.5">
      <c r="A105" s="286"/>
      <c r="B105" s="263" t="s">
        <v>428</v>
      </c>
      <c r="C105" s="219">
        <v>2</v>
      </c>
      <c r="D105" s="219">
        <v>2</v>
      </c>
      <c r="E105" s="219">
        <v>2</v>
      </c>
      <c r="F105" s="219">
        <v>2</v>
      </c>
      <c r="G105" s="219">
        <v>2</v>
      </c>
      <c r="H105" s="219">
        <v>2</v>
      </c>
      <c r="I105" s="219">
        <v>2</v>
      </c>
      <c r="J105" s="219">
        <v>2</v>
      </c>
      <c r="K105" s="219">
        <v>2</v>
      </c>
      <c r="L105" s="219">
        <v>2</v>
      </c>
      <c r="M105" s="219">
        <v>2</v>
      </c>
      <c r="N105" s="219"/>
      <c r="O105" s="219"/>
    </row>
    <row r="106" spans="1:15" s="249" customFormat="1" ht="33">
      <c r="A106" s="247" t="s">
        <v>429</v>
      </c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</row>
    <row r="107" spans="1:15" ht="15.75">
      <c r="A107" s="256"/>
      <c r="B107" s="256" t="s">
        <v>431</v>
      </c>
      <c r="C107" s="221" t="s">
        <v>432</v>
      </c>
      <c r="D107" s="221" t="s">
        <v>432</v>
      </c>
      <c r="E107" s="221" t="s">
        <v>432</v>
      </c>
      <c r="F107" s="221" t="s">
        <v>432</v>
      </c>
      <c r="G107" s="221" t="s">
        <v>432</v>
      </c>
      <c r="H107" s="221" t="s">
        <v>432</v>
      </c>
      <c r="I107" s="221" t="s">
        <v>432</v>
      </c>
      <c r="J107" s="221" t="s">
        <v>432</v>
      </c>
      <c r="K107" s="221" t="s">
        <v>432</v>
      </c>
      <c r="L107" s="221" t="s">
        <v>432</v>
      </c>
      <c r="M107" s="221" t="s">
        <v>432</v>
      </c>
    </row>
    <row r="108" spans="1:15" ht="15.75">
      <c r="A108" s="255" t="s">
        <v>433</v>
      </c>
      <c r="B108" s="255"/>
      <c r="C108" s="216">
        <f>C6</f>
        <v>0.26315675999999999</v>
      </c>
      <c r="D108" s="216">
        <f t="shared" ref="D108:K108" si="3">D6</f>
        <v>0.26315675999999999</v>
      </c>
      <c r="E108" s="216">
        <f t="shared" si="3"/>
        <v>0.26315675999999999</v>
      </c>
      <c r="F108" s="216">
        <f t="shared" si="3"/>
        <v>0.26315675999999999</v>
      </c>
      <c r="G108" s="216">
        <f t="shared" si="3"/>
        <v>1.1104841999999999</v>
      </c>
      <c r="H108" s="216">
        <f t="shared" si="3"/>
        <v>0.26315675999999999</v>
      </c>
      <c r="I108" s="258">
        <f t="shared" si="3"/>
        <v>0.26315675999999999</v>
      </c>
      <c r="J108" s="216">
        <f t="shared" si="3"/>
        <v>0.26315675999999999</v>
      </c>
      <c r="K108" s="216" t="str">
        <f t="shared" si="3"/>
        <v>null</v>
      </c>
      <c r="L108" s="216">
        <f>L6</f>
        <v>0.26315675999999999</v>
      </c>
      <c r="M108" s="216">
        <f>M6</f>
        <v>0.26315675999999999</v>
      </c>
    </row>
    <row r="109" spans="1:15" ht="15.75">
      <c r="A109" s="255" t="s">
        <v>349</v>
      </c>
      <c r="B109" s="255"/>
      <c r="C109" s="216">
        <f>C23</f>
        <v>0.12202499999999999</v>
      </c>
      <c r="D109" s="216">
        <f t="shared" ref="D109:K109" si="4">D23</f>
        <v>0.12202499999999999</v>
      </c>
      <c r="E109" s="216">
        <f t="shared" si="4"/>
        <v>0.12202499999999999</v>
      </c>
      <c r="F109" s="216">
        <f t="shared" si="4"/>
        <v>0.12202499999999999</v>
      </c>
      <c r="G109" s="216">
        <f t="shared" si="4"/>
        <v>0.122</v>
      </c>
      <c r="H109" s="216">
        <f t="shared" si="4"/>
        <v>0.12202499999999999</v>
      </c>
      <c r="I109" s="216">
        <f t="shared" si="4"/>
        <v>0.12202499999999999</v>
      </c>
      <c r="J109" s="216">
        <f t="shared" si="4"/>
        <v>0.12202499999999999</v>
      </c>
      <c r="K109" s="216" t="str">
        <f t="shared" si="4"/>
        <v>-</v>
      </c>
      <c r="L109" s="216">
        <f>L23</f>
        <v>0.12202499999999999</v>
      </c>
      <c r="M109" s="216">
        <f>M23</f>
        <v>0.12202499999999999</v>
      </c>
    </row>
    <row r="110" spans="1:15" ht="15.75">
      <c r="A110" s="255" t="s">
        <v>434</v>
      </c>
      <c r="B110" s="255"/>
      <c r="C110" s="216">
        <f>C39</f>
        <v>35.371152136999982</v>
      </c>
      <c r="D110" s="216">
        <f t="shared" ref="D110:K110" si="5">D39</f>
        <v>34.143999999999998</v>
      </c>
      <c r="E110" s="216">
        <f t="shared" si="5"/>
        <v>0</v>
      </c>
      <c r="F110" s="216">
        <f t="shared" si="5"/>
        <v>0</v>
      </c>
      <c r="G110" s="216">
        <f t="shared" si="5"/>
        <v>0</v>
      </c>
      <c r="H110" s="216">
        <f t="shared" si="5"/>
        <v>0</v>
      </c>
      <c r="I110" s="216">
        <f t="shared" si="5"/>
        <v>0</v>
      </c>
      <c r="J110" s="216">
        <f t="shared" si="5"/>
        <v>0</v>
      </c>
      <c r="K110" s="216">
        <f t="shared" si="5"/>
        <v>0</v>
      </c>
      <c r="L110" s="216">
        <f>L39</f>
        <v>4.4999999999999998E-2</v>
      </c>
      <c r="M110" s="216">
        <f>M39</f>
        <v>1.26</v>
      </c>
    </row>
    <row r="111" spans="1:15" ht="16.5">
      <c r="A111" s="255" t="s">
        <v>435</v>
      </c>
      <c r="B111" s="255"/>
      <c r="C111" s="216">
        <f>C55</f>
        <v>1.09099634</v>
      </c>
      <c r="D111" s="216">
        <f t="shared" ref="D111:K111" si="6">D55</f>
        <v>1.09099634</v>
      </c>
      <c r="E111" s="216" t="str">
        <f t="shared" si="6"/>
        <v>-</v>
      </c>
      <c r="F111" s="216">
        <f t="shared" si="6"/>
        <v>1.0854999999999999</v>
      </c>
      <c r="G111" s="216" t="str">
        <f t="shared" si="6"/>
        <v>-</v>
      </c>
      <c r="H111" s="216">
        <f t="shared" si="6"/>
        <v>1.0854999999999999</v>
      </c>
      <c r="I111" s="216">
        <f t="shared" si="6"/>
        <v>1.32725431</v>
      </c>
      <c r="J111" s="216">
        <f t="shared" si="6"/>
        <v>1.0854999999999999</v>
      </c>
      <c r="K111" s="216" t="str">
        <f t="shared" si="6"/>
        <v>-</v>
      </c>
      <c r="L111" s="216" t="str">
        <f>L55</f>
        <v>-</v>
      </c>
      <c r="M111" s="216" t="str">
        <f>M55</f>
        <v>-</v>
      </c>
    </row>
    <row r="112" spans="1:15" ht="15.75">
      <c r="A112" s="255" t="s">
        <v>436</v>
      </c>
      <c r="B112" s="255"/>
      <c r="C112" s="259">
        <f>C109*0.15</f>
        <v>1.8303749999999997E-2</v>
      </c>
      <c r="D112" s="216">
        <f t="shared" ref="D112:E112" si="7">D109*0.15</f>
        <v>1.8303749999999997E-2</v>
      </c>
      <c r="E112" s="216">
        <f t="shared" si="7"/>
        <v>1.8303749999999997E-2</v>
      </c>
      <c r="F112" s="216">
        <f>IFERROR(F109*0.15, "-")</f>
        <v>1.8303749999999997E-2</v>
      </c>
      <c r="G112" s="216">
        <f t="shared" ref="G112:K112" si="8">IFERROR(G109*0.15, "-")</f>
        <v>1.83E-2</v>
      </c>
      <c r="H112" s="216">
        <f>IFERROR(H109*0.15, "-")</f>
        <v>1.8303749999999997E-2</v>
      </c>
      <c r="I112" s="216">
        <f t="shared" si="8"/>
        <v>1.8303749999999997E-2</v>
      </c>
      <c r="J112" s="216">
        <f t="shared" si="8"/>
        <v>1.8303749999999997E-2</v>
      </c>
      <c r="K112" s="216" t="str">
        <f t="shared" si="8"/>
        <v>-</v>
      </c>
      <c r="L112" s="259">
        <f>L109*0.15</f>
        <v>1.8303749999999997E-2</v>
      </c>
      <c r="M112" s="259">
        <f>M109*0.15</f>
        <v>1.8303749999999997E-2</v>
      </c>
    </row>
    <row r="113" spans="1:13" ht="15.75">
      <c r="A113" s="255" t="s">
        <v>437</v>
      </c>
      <c r="B113" s="255"/>
      <c r="C113" s="258">
        <f>IFERROR(C108+C109+C110+C111+C112, "-")</f>
        <v>36.865633986999981</v>
      </c>
      <c r="D113" s="216">
        <f t="shared" ref="D113" si="9">IFERROR(D108+D109+D110+D111+D112, "-")</f>
        <v>35.638481849999998</v>
      </c>
      <c r="E113" s="216">
        <f>SUM(E108:E112)</f>
        <v>0.40348550999999999</v>
      </c>
      <c r="F113" s="216">
        <f t="shared" ref="F113:K113" si="10">SUM(F108:F112)</f>
        <v>1.48898551</v>
      </c>
      <c r="G113" s="216">
        <f t="shared" si="10"/>
        <v>1.2507842</v>
      </c>
      <c r="H113" s="216">
        <f t="shared" si="10"/>
        <v>1.48898551</v>
      </c>
      <c r="I113" s="257">
        <f t="shared" si="10"/>
        <v>1.7307398200000002</v>
      </c>
      <c r="J113" s="257">
        <f t="shared" si="10"/>
        <v>1.48898551</v>
      </c>
      <c r="K113" s="216">
        <f t="shared" si="10"/>
        <v>0</v>
      </c>
      <c r="L113" s="258" t="str">
        <f>IFERROR(L108+L109+L110+L111+L112, "-")</f>
        <v>-</v>
      </c>
      <c r="M113" s="258" t="str">
        <f>IFERROR(M108+M109+M110+M111+M112, "-")</f>
        <v>-</v>
      </c>
    </row>
    <row r="114" spans="1:13" ht="13.5" customHeight="1">
      <c r="F114" s="213"/>
      <c r="G114" s="213"/>
      <c r="H114" s="213"/>
      <c r="I114" s="213"/>
      <c r="J114" s="213"/>
    </row>
    <row r="115" spans="1:13" ht="15"/>
    <row r="116" spans="1:13" ht="15"/>
    <row r="117" spans="1:13" ht="15"/>
    <row r="118" spans="1:13" ht="15"/>
    <row r="119" spans="1:13" ht="15"/>
    <row r="120" spans="1:13" ht="15"/>
    <row r="121" spans="1:13" ht="15"/>
    <row r="122" spans="1:13" ht="15"/>
    <row r="123" spans="1:13" ht="15"/>
    <row r="124" spans="1:13" ht="15"/>
    <row r="125" spans="1:13" ht="15"/>
    <row r="126" spans="1:13" ht="15"/>
    <row r="127" spans="1:13" ht="15"/>
    <row r="128" spans="1:1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</sheetData>
  <mergeCells count="2">
    <mergeCell ref="A24:A37"/>
    <mergeCell ref="A95:A100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11" ma:contentTypeDescription="建立新的文件。" ma:contentTypeScope="" ma:versionID="ad7e2899fbb7b236cf5da8ce9da6c11f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25724e8c1188f281d3ce5c259a2f768b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46EA65-CF1C-4D80-859A-E1A3EFE4266E}"/>
</file>

<file path=customXml/itemProps2.xml><?xml version="1.0" encoding="utf-8"?>
<ds:datastoreItem xmlns:ds="http://schemas.openxmlformats.org/officeDocument/2006/customXml" ds:itemID="{5613A77C-81E4-4DE7-8695-66F00B06D9E3}"/>
</file>

<file path=customXml/itemProps3.xml><?xml version="1.0" encoding="utf-8"?>
<ds:datastoreItem xmlns:ds="http://schemas.openxmlformats.org/officeDocument/2006/customXml" ds:itemID="{A525C504-3431-4193-9ACB-5DD75377EE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/>
  <cp:revision>7</cp:revision>
  <dcterms:created xsi:type="dcterms:W3CDTF">2018-10-01T07:04:03Z</dcterms:created>
  <dcterms:modified xsi:type="dcterms:W3CDTF">2020-08-12T10:00:10Z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