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filterPrivacy="1"/>
  <xr:revisionPtr revIDLastSave="0" documentId="13_ncr:1_{78C4CB2D-99E4-6C47-A689-755ACAD88572}" xr6:coauthVersionLast="45" xr6:coauthVersionMax="45" xr10:uidLastSave="{00000000-0000-0000-0000-000000000000}"/>
  <bookViews>
    <workbookView xWindow="29000" yWindow="1320" windowWidth="26060" windowHeight="17860" xr2:uid="{00000000-000D-0000-FFFF-FFFF00000000}"/>
  </bookViews>
  <sheets>
    <sheet name="thermal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8" i="1" l="1"/>
  <c r="C138" i="1"/>
  <c r="C139" i="1" s="1"/>
  <c r="D157" i="1" l="1"/>
  <c r="D151" i="1"/>
  <c r="D153" i="1" s="1"/>
  <c r="D145" i="1"/>
  <c r="D134" i="1"/>
  <c r="D124" i="1"/>
  <c r="D117" i="1"/>
  <c r="D104" i="1"/>
  <c r="D97" i="1"/>
  <c r="D90" i="1"/>
  <c r="D82" i="1"/>
  <c r="D70" i="1"/>
  <c r="D60" i="1"/>
  <c r="D49" i="1"/>
  <c r="D43" i="1"/>
  <c r="D37" i="1"/>
  <c r="D28" i="1"/>
  <c r="D10" i="1" s="1"/>
  <c r="D159" i="1" s="1"/>
  <c r="D17" i="1"/>
  <c r="D11" i="1"/>
  <c r="D139" i="1" s="1"/>
  <c r="D141" i="1" s="1"/>
  <c r="D135" i="1" l="1"/>
  <c r="D160" i="1" s="1"/>
  <c r="D162" i="1" s="1"/>
  <c r="C157" i="1"/>
  <c r="C151" i="1"/>
  <c r="C153" i="1" s="1"/>
  <c r="C145" i="1"/>
  <c r="C134" i="1"/>
  <c r="C124" i="1"/>
  <c r="C117" i="1"/>
  <c r="C104" i="1"/>
  <c r="C97" i="1"/>
  <c r="C90" i="1"/>
  <c r="C82" i="1"/>
  <c r="C70" i="1"/>
  <c r="C60" i="1"/>
  <c r="C49" i="1"/>
  <c r="C43" i="1"/>
  <c r="C37" i="1"/>
  <c r="C28" i="1"/>
  <c r="C17" i="1"/>
  <c r="C11" i="1"/>
  <c r="C141" i="1" s="1"/>
  <c r="D163" i="1" l="1"/>
  <c r="C10" i="1"/>
  <c r="C159" i="1" s="1"/>
  <c r="C135" i="1"/>
  <c r="C160" i="1" s="1"/>
  <c r="C162" i="1" s="1"/>
  <c r="C163" i="1" l="1"/>
</calcChain>
</file>

<file path=xl/sharedStrings.xml><?xml version="1.0" encoding="utf-8"?>
<sst xmlns="http://schemas.openxmlformats.org/spreadsheetml/2006/main" count="258" uniqueCount="140">
  <si>
    <t>Project Name</t>
  </si>
  <si>
    <t>Haoyu820</t>
  </si>
  <si>
    <t>Stage</t>
  </si>
  <si>
    <t>Product Type</t>
  </si>
  <si>
    <t>NB</t>
  </si>
  <si>
    <t>Part Name</t>
  </si>
  <si>
    <t>thermal module</t>
  </si>
  <si>
    <t>Part Number</t>
  </si>
  <si>
    <t>Currency</t>
  </si>
  <si>
    <t>USD</t>
  </si>
  <si>
    <t>SKU</t>
  </si>
  <si>
    <t>SKU1</t>
  </si>
  <si>
    <t>Part Category I</t>
  </si>
  <si>
    <t>Thermal</t>
  </si>
  <si>
    <t>Part Category II</t>
  </si>
  <si>
    <t>Module</t>
  </si>
  <si>
    <t>A.零件費用</t>
  </si>
  <si>
    <t xml:space="preserve">Fan </t>
  </si>
  <si>
    <t>組裝次數</t>
  </si>
  <si>
    <t>檢驗+組裝次數</t>
  </si>
  <si>
    <t>風扇型式</t>
  </si>
  <si>
    <t>Blower(離心扇)</t>
  </si>
  <si>
    <t>X(mm)</t>
  </si>
  <si>
    <t>Y(mm)</t>
  </si>
  <si>
    <t>Fan size (H=馬達高度)</t>
  </si>
  <si>
    <t>5.0</t>
  </si>
  <si>
    <t>風扇cost增加</t>
  </si>
  <si>
    <t>打凸</t>
  </si>
  <si>
    <t>Yes</t>
  </si>
  <si>
    <t>Baseline</t>
  </si>
  <si>
    <t>馬達架構</t>
  </si>
  <si>
    <t>三相</t>
  </si>
  <si>
    <t>軸承和套筒</t>
  </si>
  <si>
    <t>Sleeve+塑膠</t>
  </si>
  <si>
    <t>扇葉材料</t>
  </si>
  <si>
    <t>LCP(0.2~0.3)</t>
  </si>
  <si>
    <t>磁石材料及尺寸</t>
  </si>
  <si>
    <t>橡膠</t>
  </si>
  <si>
    <t>單價</t>
  </si>
  <si>
    <t>用量</t>
  </si>
  <si>
    <t>LOSS(%)</t>
  </si>
  <si>
    <t>公式</t>
  </si>
  <si>
    <t>單價*用量*(1+LOSS(%))</t>
  </si>
  <si>
    <t>Price</t>
  </si>
  <si>
    <t xml:space="preserve">Pipe </t>
  </si>
  <si>
    <t>Pipe型式</t>
  </si>
  <si>
    <t>Complex(複合管)</t>
  </si>
  <si>
    <t>外徑</t>
  </si>
  <si>
    <t>D4</t>
  </si>
  <si>
    <t>長度</t>
  </si>
  <si>
    <t>打扁厚度</t>
  </si>
  <si>
    <t xml:space="preserve">Fin </t>
  </si>
  <si>
    <t>成品尺寸長度(L)</t>
  </si>
  <si>
    <t>成品尺寸寬度(W)</t>
  </si>
  <si>
    <t>成品尺寸高度(H)</t>
  </si>
  <si>
    <t>材料厚度(t)</t>
  </si>
  <si>
    <t>0.3</t>
  </si>
  <si>
    <t>Pitch</t>
  </si>
  <si>
    <t>片數</t>
  </si>
  <si>
    <t>材料</t>
  </si>
  <si>
    <t>CU1100</t>
  </si>
  <si>
    <t xml:space="preserve">Plate </t>
  </si>
  <si>
    <t>鍍鎳</t>
  </si>
  <si>
    <t>鉚接</t>
  </si>
  <si>
    <t>SUS301</t>
  </si>
  <si>
    <t xml:space="preserve">block </t>
  </si>
  <si>
    <t xml:space="preserve">screw </t>
  </si>
  <si>
    <t>頭徑(ø)</t>
  </si>
  <si>
    <t>頭厚(t)</t>
  </si>
  <si>
    <t>長度(L)</t>
  </si>
  <si>
    <t>光桿</t>
  </si>
  <si>
    <t>頸徑</t>
  </si>
  <si>
    <t>頸高</t>
  </si>
  <si>
    <t>耐落</t>
  </si>
  <si>
    <t xml:space="preserve">Grease </t>
  </si>
  <si>
    <t>寬度(W)</t>
  </si>
  <si>
    <t>厚度(t)</t>
  </si>
  <si>
    <t>材質</t>
  </si>
  <si>
    <t>道康寧5888</t>
  </si>
  <si>
    <t xml:space="preserve">Spring </t>
  </si>
  <si>
    <t>線圈中心徑</t>
  </si>
  <si>
    <t>自由長 (L)</t>
  </si>
  <si>
    <t xml:space="preserve">O-Ring </t>
  </si>
  <si>
    <t>內徑(ø)</t>
  </si>
  <si>
    <t xml:space="preserve">Mylar </t>
  </si>
  <si>
    <t>材料 Remark</t>
  </si>
  <si>
    <t>背膠-厚度</t>
  </si>
  <si>
    <t>T0.05Adhesive</t>
  </si>
  <si>
    <t>背膠-厚度 Remark</t>
  </si>
  <si>
    <t>背膠材料</t>
  </si>
  <si>
    <t>3M_8228B</t>
  </si>
  <si>
    <t>背膠材料 Remark</t>
  </si>
  <si>
    <t xml:space="preserve">Label </t>
  </si>
  <si>
    <t xml:space="preserve">Sponge </t>
  </si>
  <si>
    <t>T0.2Sponge</t>
  </si>
  <si>
    <t>厚度(t) Remark</t>
  </si>
  <si>
    <t>PORON_SRS32P</t>
  </si>
  <si>
    <t>B.加工費</t>
  </si>
  <si>
    <t xml:space="preserve">Assembly組裝 </t>
  </si>
  <si>
    <t>工時費(Min)</t>
  </si>
  <si>
    <t>單件組裝工時(sec)</t>
  </si>
  <si>
    <t>總組裝次數</t>
  </si>
  <si>
    <t>總組裝工時</t>
  </si>
  <si>
    <t>(SEC/60)*工時費(Min)</t>
  </si>
  <si>
    <t xml:space="preserve">遮噴 </t>
  </si>
  <si>
    <t>工時費(次)</t>
  </si>
  <si>
    <t>數量</t>
  </si>
  <si>
    <t>工時費(次)*數量</t>
  </si>
  <si>
    <t xml:space="preserve">雷雕 </t>
  </si>
  <si>
    <t>機台費(次)</t>
  </si>
  <si>
    <t>雷雕總面積(mm²)</t>
  </si>
  <si>
    <t>雷雕單位面積</t>
  </si>
  <si>
    <t>雷雕單價</t>
  </si>
  <si>
    <t>雷雕加工費</t>
  </si>
  <si>
    <t>機台費(次)+雷雕加工費</t>
  </si>
  <si>
    <t xml:space="preserve">噴漆 </t>
  </si>
  <si>
    <t>工時費(Min)*數量</t>
  </si>
  <si>
    <t>A.零件費</t>
  </si>
  <si>
    <t>管銷利潤比重</t>
  </si>
  <si>
    <t>C.管銷&amp;利潤</t>
  </si>
  <si>
    <t>D.成品總價</t>
  </si>
  <si>
    <t>測試項目</t>
    <phoneticPr fontId="1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</si>
  <si>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</si>
  <si>
    <t>塗黑</t>
    <phoneticPr fontId="7" type="noConversion"/>
  </si>
  <si>
    <t>存在</t>
    <phoneticPr fontId="7" type="noConversion"/>
  </si>
  <si>
    <t>電壓</t>
    <phoneticPr fontId="7" type="noConversion"/>
  </si>
  <si>
    <t>12V</t>
    <phoneticPr fontId="7" type="noConversion"/>
  </si>
  <si>
    <t>有滷</t>
    <phoneticPr fontId="7" type="noConversion"/>
  </si>
  <si>
    <t>fin鍍鎳</t>
    <phoneticPr fontId="7" type="noConversion"/>
  </si>
  <si>
    <r>
      <rPr>
        <sz val="12"/>
        <color rgb="FF000000"/>
        <rFont val="PMingLiU"/>
        <family val="1"/>
        <charset val="136"/>
      </rPr>
      <t>成品尺寸寬度</t>
    </r>
    <r>
      <rPr>
        <sz val="12"/>
        <color rgb="FF000000"/>
        <rFont val="Arial"/>
        <family val="2"/>
      </rPr>
      <t>(L)</t>
    </r>
    <phoneticPr fontId="7" type="noConversion"/>
  </si>
  <si>
    <t>牙徑</t>
    <phoneticPr fontId="7" type="noConversion"/>
  </si>
  <si>
    <t>線徑</t>
    <phoneticPr fontId="7" type="noConversion"/>
  </si>
  <si>
    <t>外徑</t>
    <phoneticPr fontId="7" type="noConversion"/>
  </si>
  <si>
    <t>長度(L)</t>
    <phoneticPr fontId="7" type="noConversion"/>
  </si>
  <si>
    <t>厚度</t>
    <phoneticPr fontId="7" type="noConversion"/>
  </si>
  <si>
    <t>T0.125Mylar</t>
    <phoneticPr fontId="7" type="noConversion"/>
  </si>
  <si>
    <t>DFR_BK_PP</t>
    <phoneticPr fontId="7" type="noConversion"/>
  </si>
  <si>
    <t>AL1050</t>
    <phoneticPr fontId="7" type="noConversion"/>
  </si>
  <si>
    <t>不塗黑</t>
    <phoneticPr fontId="7" type="noConversion"/>
  </si>
  <si>
    <t>風扇cost增加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</si>
</sst>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#,##0.00000"/>
    <numFmt numFmtId="177" formatCode="#,##0.0000"/>
    <numFmt numFmtId="178" formatCode="#,##0.0"/>
    <numFmt numFmtId="179" formatCode="0.0%"/>
    <numFmt numFmtId="180" formatCode="#,##0.0000000"/>
    <numFmt numFmtId="181" formatCode="#,##0.000"/>
    <numFmt numFmtId="182" formatCode="#,##0.00000000"/>
    <numFmt numFmtId="183" formatCode="#,##0.000000000"/>
    <numFmt numFmtId="184" formatCode="#,##0.0000000000"/>
    <numFmt numFmtId="185" formatCode="#,##0.00000000000"/>
    <numFmt numFmtId="186" formatCode="#,##0.000000000000"/>
    <numFmt numFmtId="187" formatCode="#,##0.00000000000000"/>
    <numFmt numFmtId="188" formatCode="0.0000%"/>
  </numFmts>
  <fonts count="12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sz val="9"/>
      <name val="新細明體"/>
      <family val="3"/>
      <charset val="136"/>
      <scheme val="minor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2"/>
      <color rgb="FF000000"/>
      <name val="PMingLiU"/>
      <family val="1"/>
      <charset val="136"/>
    </font>
    <font>
      <sz val="12"/>
      <color rgb="FF000000"/>
      <name val="Arial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left" vertical="center" wrapText="1"/>
    </xf>
    <xf numFmtId="176" fontId="3" fillId="0" borderId="2" xfId="0" applyNumberFormat="1" applyFont="1" applyBorder="1" applyAlignment="1">
      <alignment horizontal="left" vertical="center" wrapText="1"/>
    </xf>
    <xf numFmtId="176" fontId="3" fillId="0" borderId="5" xfId="0" applyNumberFormat="1" applyFont="1" applyBorder="1" applyAlignment="1">
      <alignment horizontal="left" vertical="center" wrapText="1"/>
    </xf>
    <xf numFmtId="177" fontId="3" fillId="0" borderId="6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left" vertical="center" wrapText="1"/>
    </xf>
    <xf numFmtId="4" fontId="6" fillId="0" borderId="8" xfId="0" applyNumberFormat="1" applyFont="1" applyBorder="1" applyAlignment="1">
      <alignment horizontal="left" vertical="center" wrapText="1"/>
    </xf>
    <xf numFmtId="178" fontId="6" fillId="0" borderId="8" xfId="0" applyNumberFormat="1" applyFont="1" applyBorder="1" applyAlignment="1">
      <alignment horizontal="left" vertical="center" wrapText="1"/>
    </xf>
    <xf numFmtId="177" fontId="6" fillId="0" borderId="8" xfId="0" applyNumberFormat="1" applyFont="1" applyBorder="1" applyAlignment="1">
      <alignment horizontal="left" vertical="center"/>
    </xf>
    <xf numFmtId="177" fontId="6" fillId="0" borderId="8" xfId="0" applyNumberFormat="1" applyFont="1" applyBorder="1" applyAlignment="1">
      <alignment horizontal="left" vertical="center" wrapText="1"/>
    </xf>
    <xf numFmtId="179" fontId="6" fillId="0" borderId="8" xfId="0" applyNumberFormat="1" applyFont="1" applyBorder="1" applyAlignment="1">
      <alignment horizontal="left" vertical="center" wrapText="1"/>
    </xf>
    <xf numFmtId="180" fontId="6" fillId="0" borderId="8" xfId="0" applyNumberFormat="1" applyFont="1" applyBorder="1" applyAlignment="1">
      <alignment horizontal="left" vertical="center"/>
    </xf>
    <xf numFmtId="1" fontId="6" fillId="0" borderId="8" xfId="0" applyNumberFormat="1" applyFont="1" applyBorder="1" applyAlignment="1">
      <alignment horizontal="left" vertical="center" wrapText="1"/>
    </xf>
    <xf numFmtId="3" fontId="6" fillId="0" borderId="8" xfId="0" applyNumberFormat="1" applyFont="1" applyBorder="1" applyAlignment="1">
      <alignment horizontal="left" vertical="center" wrapText="1"/>
    </xf>
    <xf numFmtId="3" fontId="6" fillId="0" borderId="8" xfId="0" applyNumberFormat="1" applyFont="1" applyBorder="1" applyAlignment="1">
      <alignment horizontal="left" vertical="center"/>
    </xf>
    <xf numFmtId="181" fontId="6" fillId="0" borderId="8" xfId="0" applyNumberFormat="1" applyFont="1" applyBorder="1" applyAlignment="1">
      <alignment horizontal="left" vertical="center"/>
    </xf>
    <xf numFmtId="4" fontId="3" fillId="0" borderId="6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8" fillId="2" borderId="9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81" fontId="6" fillId="0" borderId="10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horizontal="left" vertical="center" wrapText="1"/>
    </xf>
    <xf numFmtId="182" fontId="6" fillId="0" borderId="8" xfId="0" applyNumberFormat="1" applyFont="1" applyBorder="1" applyAlignment="1">
      <alignment horizontal="left" vertical="center"/>
    </xf>
    <xf numFmtId="183" fontId="6" fillId="0" borderId="8" xfId="0" applyNumberFormat="1" applyFont="1" applyBorder="1" applyAlignment="1">
      <alignment horizontal="left" vertical="center"/>
    </xf>
    <xf numFmtId="184" fontId="6" fillId="0" borderId="8" xfId="0" applyNumberFormat="1" applyFont="1" applyBorder="1" applyAlignment="1">
      <alignment horizontal="left" vertical="center"/>
    </xf>
    <xf numFmtId="182" fontId="6" fillId="0" borderId="8" xfId="0" applyNumberFormat="1" applyFont="1" applyBorder="1" applyAlignment="1">
      <alignment horizontal="left" vertical="center" wrapText="1"/>
    </xf>
    <xf numFmtId="183" fontId="6" fillId="0" borderId="8" xfId="0" applyNumberFormat="1" applyFont="1" applyBorder="1" applyAlignment="1">
      <alignment horizontal="left" vertical="center" wrapText="1"/>
    </xf>
    <xf numFmtId="0" fontId="6" fillId="0" borderId="8" xfId="0" applyNumberFormat="1" applyFont="1" applyBorder="1" applyAlignment="1">
      <alignment horizontal="left" vertical="center" wrapText="1"/>
    </xf>
    <xf numFmtId="185" fontId="6" fillId="0" borderId="8" xfId="0" applyNumberFormat="1" applyFont="1" applyBorder="1" applyAlignment="1">
      <alignment horizontal="left" vertical="center"/>
    </xf>
    <xf numFmtId="186" fontId="6" fillId="0" borderId="8" xfId="0" applyNumberFormat="1" applyFont="1" applyBorder="1" applyAlignment="1">
      <alignment horizontal="left" vertical="center"/>
    </xf>
    <xf numFmtId="187" fontId="6" fillId="0" borderId="8" xfId="0" applyNumberFormat="1" applyFont="1" applyBorder="1" applyAlignment="1">
      <alignment horizontal="left" vertical="center"/>
    </xf>
    <xf numFmtId="188" fontId="6" fillId="0" borderId="8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"/>
  <sheetViews>
    <sheetView tabSelected="1" topLeftCell="A122" zoomScale="150" workbookViewId="0">
      <pane xSplit="2" topLeftCell="C1" activePane="topRight" state="frozen"/>
      <selection pane="topRight" activeCell="D133" sqref="D133"/>
    </sheetView>
  </sheetViews>
  <sheetFormatPr baseColWidth="10" defaultColWidth="9" defaultRowHeight="14"/>
  <cols>
    <col min="1" max="1" width="25.59765625" style="1" customWidth="1"/>
    <col min="2" max="2" width="27.19921875" style="1" customWidth="1"/>
    <col min="3" max="4" width="31" style="1" bestFit="1" customWidth="1"/>
    <col min="5" max="5" width="19.19921875" style="1" customWidth="1"/>
    <col min="6" max="8" width="16" style="1" customWidth="1"/>
  </cols>
  <sheetData>
    <row r="1" spans="1:8" ht="17">
      <c r="A1" s="2" t="s">
        <v>0</v>
      </c>
      <c r="B1" s="3" t="s">
        <v>1</v>
      </c>
      <c r="C1" s="2" t="s">
        <v>2</v>
      </c>
      <c r="D1" s="2" t="s">
        <v>2</v>
      </c>
      <c r="E1"/>
      <c r="F1"/>
      <c r="G1"/>
      <c r="H1"/>
    </row>
    <row r="2" spans="1:8" ht="18" thickBot="1">
      <c r="A2" s="4" t="s">
        <v>3</v>
      </c>
      <c r="B2" s="5" t="s">
        <v>4</v>
      </c>
      <c r="C2" s="5" t="s">
        <v>4</v>
      </c>
      <c r="D2" s="5" t="s">
        <v>4</v>
      </c>
      <c r="E2"/>
      <c r="F2"/>
      <c r="G2"/>
      <c r="H2"/>
    </row>
    <row r="3" spans="1:8" ht="22" thickTop="1" thickBot="1">
      <c r="A3" s="46" t="s">
        <v>121</v>
      </c>
      <c r="B3" s="47"/>
      <c r="C3" s="28" t="s">
        <v>122</v>
      </c>
      <c r="D3" s="27" t="s">
        <v>138</v>
      </c>
    </row>
    <row r="4" spans="1:8" ht="18" thickTop="1">
      <c r="A4" s="52" t="s">
        <v>5</v>
      </c>
      <c r="B4" s="52"/>
      <c r="C4" s="6" t="s">
        <v>6</v>
      </c>
      <c r="D4" s="6" t="s">
        <v>6</v>
      </c>
    </row>
    <row r="5" spans="1:8" ht="16">
      <c r="A5" s="53" t="s">
        <v>7</v>
      </c>
      <c r="B5" s="53"/>
      <c r="C5" s="7"/>
      <c r="D5" s="7"/>
    </row>
    <row r="6" spans="1:8" ht="17">
      <c r="A6" s="53" t="s">
        <v>8</v>
      </c>
      <c r="B6" s="53"/>
      <c r="C6" s="7" t="s">
        <v>9</v>
      </c>
      <c r="D6" s="7" t="s">
        <v>9</v>
      </c>
    </row>
    <row r="7" spans="1:8" ht="17">
      <c r="A7" s="53" t="s">
        <v>10</v>
      </c>
      <c r="B7" s="53"/>
      <c r="C7" s="7" t="s">
        <v>11</v>
      </c>
      <c r="D7" s="7" t="s">
        <v>11</v>
      </c>
    </row>
    <row r="8" spans="1:8" ht="17">
      <c r="A8" s="53" t="s">
        <v>12</v>
      </c>
      <c r="B8" s="53"/>
      <c r="C8" s="7" t="s">
        <v>13</v>
      </c>
      <c r="D8" s="7" t="s">
        <v>13</v>
      </c>
    </row>
    <row r="9" spans="1:8" ht="18" thickBot="1">
      <c r="A9" s="51" t="s">
        <v>14</v>
      </c>
      <c r="B9" s="51"/>
      <c r="C9" s="8" t="s">
        <v>15</v>
      </c>
      <c r="D9" s="8" t="s">
        <v>15</v>
      </c>
    </row>
    <row r="10" spans="1:8" ht="18" thickTop="1" thickBot="1">
      <c r="A10" s="44" t="s">
        <v>16</v>
      </c>
      <c r="B10" s="44"/>
      <c r="C10" s="9">
        <f>IFERROR(C28+C37+C49+C60+C70+C82+C90+C97+C104+C117+C124+C134, "")</f>
        <v>13.026701516316903</v>
      </c>
      <c r="D10" s="9">
        <f>IFERROR(D28+D37+D49+D60+D70+D82+D90+D97+D104+D117+D124+D134, "")</f>
        <v>13.026701516316903</v>
      </c>
    </row>
    <row r="11" spans="1:8" ht="18" thickTop="1">
      <c r="A11" s="48" t="s">
        <v>17</v>
      </c>
      <c r="B11" s="11" t="s">
        <v>18</v>
      </c>
      <c r="C11" s="12">
        <f>C25*C12</f>
        <v>3</v>
      </c>
      <c r="D11" s="12">
        <f>D25*D12</f>
        <v>3</v>
      </c>
    </row>
    <row r="12" spans="1:8" ht="17">
      <c r="A12" s="48"/>
      <c r="B12" s="13" t="s">
        <v>19</v>
      </c>
      <c r="C12" s="14">
        <v>3</v>
      </c>
      <c r="D12" s="14">
        <v>3</v>
      </c>
    </row>
    <row r="13" spans="1:8" ht="17">
      <c r="A13" s="48"/>
      <c r="B13" s="13" t="s">
        <v>20</v>
      </c>
      <c r="C13" s="14" t="s">
        <v>21</v>
      </c>
      <c r="D13" s="14" t="s">
        <v>21</v>
      </c>
    </row>
    <row r="14" spans="1:8" ht="17">
      <c r="A14" s="48"/>
      <c r="B14" s="13" t="s">
        <v>22</v>
      </c>
      <c r="C14" s="15">
        <v>100</v>
      </c>
      <c r="D14" s="15">
        <v>100</v>
      </c>
    </row>
    <row r="15" spans="1:8" ht="17">
      <c r="A15" s="48"/>
      <c r="B15" s="13" t="s">
        <v>23</v>
      </c>
      <c r="C15" s="15">
        <v>100</v>
      </c>
      <c r="D15" s="15">
        <v>100</v>
      </c>
    </row>
    <row r="16" spans="1:8" ht="17">
      <c r="A16" s="48"/>
      <c r="B16" s="13" t="s">
        <v>24</v>
      </c>
      <c r="C16" s="16" t="s">
        <v>25</v>
      </c>
      <c r="D16" s="16" t="s">
        <v>25</v>
      </c>
    </row>
    <row r="17" spans="1:4" ht="17">
      <c r="A17" s="48"/>
      <c r="B17" s="13" t="s">
        <v>26</v>
      </c>
      <c r="C17" s="17">
        <f>IFERROR(IF(OR(C14&gt;=100,C15&gt;=100,C14*C15&gt;=7225),0.1,0),0)</f>
        <v>0.1</v>
      </c>
      <c r="D17" s="17">
        <f>IFERROR(IF(OR(D14&gt;=100,D15&gt;=100,D14*D15&gt;=7225),0.1,0),0)</f>
        <v>0.1</v>
      </c>
    </row>
    <row r="18" spans="1:4" ht="17">
      <c r="A18" s="48"/>
      <c r="B18" s="13" t="s">
        <v>27</v>
      </c>
      <c r="C18" s="14" t="s">
        <v>28</v>
      </c>
      <c r="D18" s="14" t="s">
        <v>28</v>
      </c>
    </row>
    <row r="19" spans="1:4" ht="17">
      <c r="A19" s="48"/>
      <c r="B19" s="13" t="s">
        <v>29</v>
      </c>
      <c r="C19" s="18"/>
      <c r="D19" s="18"/>
    </row>
    <row r="20" spans="1:4" ht="17">
      <c r="A20" s="48"/>
      <c r="B20" s="13" t="s">
        <v>30</v>
      </c>
      <c r="C20" s="14" t="s">
        <v>31</v>
      </c>
      <c r="D20" s="14" t="s">
        <v>31</v>
      </c>
    </row>
    <row r="21" spans="1:4" ht="17">
      <c r="A21" s="48"/>
      <c r="B21" s="13" t="s">
        <v>32</v>
      </c>
      <c r="C21" s="14" t="s">
        <v>33</v>
      </c>
      <c r="D21" s="14" t="s">
        <v>33</v>
      </c>
    </row>
    <row r="22" spans="1:4" ht="17">
      <c r="A22" s="48"/>
      <c r="B22" s="13" t="s">
        <v>34</v>
      </c>
      <c r="C22" s="14" t="s">
        <v>35</v>
      </c>
      <c r="D22" s="14" t="s">
        <v>35</v>
      </c>
    </row>
    <row r="23" spans="1:4" ht="17">
      <c r="A23" s="48"/>
      <c r="B23" s="13" t="s">
        <v>36</v>
      </c>
      <c r="C23" s="14" t="s">
        <v>37</v>
      </c>
      <c r="D23" s="14" t="s">
        <v>37</v>
      </c>
    </row>
    <row r="24" spans="1:4" ht="17">
      <c r="A24" s="48"/>
      <c r="B24" s="13" t="s">
        <v>38</v>
      </c>
      <c r="C24" s="18">
        <v>4.375</v>
      </c>
      <c r="D24" s="18">
        <v>4.375</v>
      </c>
    </row>
    <row r="25" spans="1:4" ht="17">
      <c r="A25" s="48"/>
      <c r="B25" s="13" t="s">
        <v>39</v>
      </c>
      <c r="C25" s="14">
        <v>1</v>
      </c>
      <c r="D25" s="14">
        <v>1</v>
      </c>
    </row>
    <row r="26" spans="1:4" ht="17">
      <c r="A26" s="48"/>
      <c r="B26" s="13" t="s">
        <v>40</v>
      </c>
      <c r="C26" s="19">
        <v>0</v>
      </c>
      <c r="D26" s="19">
        <v>0</v>
      </c>
    </row>
    <row r="27" spans="1:4" ht="17">
      <c r="A27" s="48"/>
      <c r="B27" s="13" t="s">
        <v>41</v>
      </c>
      <c r="C27" s="14" t="s">
        <v>42</v>
      </c>
      <c r="D27" s="14" t="s">
        <v>42</v>
      </c>
    </row>
    <row r="28" spans="1:4" ht="17">
      <c r="A28" s="48"/>
      <c r="B28" s="11" t="s">
        <v>43</v>
      </c>
      <c r="C28" s="20">
        <f>C24*C25*(1+C26)</f>
        <v>4.375</v>
      </c>
      <c r="D28" s="20">
        <f>D24*D25*(1+D26)</f>
        <v>4.375</v>
      </c>
    </row>
    <row r="29" spans="1:4" ht="17">
      <c r="A29" s="48" t="s">
        <v>44</v>
      </c>
      <c r="B29" s="11" t="s">
        <v>45</v>
      </c>
      <c r="C29" s="14" t="s">
        <v>46</v>
      </c>
      <c r="D29" s="14" t="s">
        <v>46</v>
      </c>
    </row>
    <row r="30" spans="1:4" ht="17">
      <c r="A30" s="48"/>
      <c r="B30" s="13" t="s">
        <v>47</v>
      </c>
      <c r="C30" s="14" t="s">
        <v>48</v>
      </c>
      <c r="D30" s="14" t="s">
        <v>48</v>
      </c>
    </row>
    <row r="31" spans="1:4" ht="17">
      <c r="A31" s="48"/>
      <c r="B31" s="13" t="s">
        <v>49</v>
      </c>
      <c r="C31" s="14">
        <v>100</v>
      </c>
      <c r="D31" s="14">
        <v>100</v>
      </c>
    </row>
    <row r="32" spans="1:4" ht="17">
      <c r="A32" s="48"/>
      <c r="B32" s="13" t="s">
        <v>50</v>
      </c>
      <c r="C32" s="14">
        <v>100</v>
      </c>
      <c r="D32" s="14">
        <v>100</v>
      </c>
    </row>
    <row r="33" spans="1:4" ht="17">
      <c r="A33" s="48"/>
      <c r="B33" s="13" t="s">
        <v>38</v>
      </c>
      <c r="C33" s="18">
        <v>0.85</v>
      </c>
      <c r="D33" s="18">
        <v>0.85</v>
      </c>
    </row>
    <row r="34" spans="1:4" ht="17">
      <c r="A34" s="48"/>
      <c r="B34" s="13" t="s">
        <v>39</v>
      </c>
      <c r="C34" s="14">
        <v>1</v>
      </c>
      <c r="D34" s="14">
        <v>1</v>
      </c>
    </row>
    <row r="35" spans="1:4" ht="17">
      <c r="A35" s="48"/>
      <c r="B35" s="13" t="s">
        <v>40</v>
      </c>
      <c r="C35" s="19">
        <v>1.4999999999999999E-2</v>
      </c>
      <c r="D35" s="19">
        <v>1.4999999999999999E-2</v>
      </c>
    </row>
    <row r="36" spans="1:4" ht="17">
      <c r="A36" s="48"/>
      <c r="B36" s="13" t="s">
        <v>41</v>
      </c>
      <c r="C36" s="14" t="s">
        <v>42</v>
      </c>
      <c r="D36" s="14" t="s">
        <v>42</v>
      </c>
    </row>
    <row r="37" spans="1:4" ht="17">
      <c r="A37" s="48"/>
      <c r="B37" s="11" t="s">
        <v>43</v>
      </c>
      <c r="C37" s="34">
        <f>C33*C34*(1+C35)</f>
        <v>0.86274999999999991</v>
      </c>
      <c r="D37" s="34">
        <f>D33*D34*(1+D35)</f>
        <v>0.86274999999999991</v>
      </c>
    </row>
    <row r="38" spans="1:4" ht="17">
      <c r="A38" s="48" t="s">
        <v>51</v>
      </c>
      <c r="B38" s="11" t="s">
        <v>52</v>
      </c>
      <c r="C38" s="14">
        <v>100</v>
      </c>
      <c r="D38" s="14">
        <v>100</v>
      </c>
    </row>
    <row r="39" spans="1:4" ht="17">
      <c r="A39" s="48"/>
      <c r="B39" s="13" t="s">
        <v>53</v>
      </c>
      <c r="C39" s="14">
        <v>100</v>
      </c>
      <c r="D39" s="14">
        <v>100</v>
      </c>
    </row>
    <row r="40" spans="1:4" ht="17">
      <c r="A40" s="48"/>
      <c r="B40" s="13" t="s">
        <v>54</v>
      </c>
      <c r="C40" s="14">
        <v>10</v>
      </c>
      <c r="D40" s="14">
        <v>10</v>
      </c>
    </row>
    <row r="41" spans="1:4" ht="17">
      <c r="A41" s="48"/>
      <c r="B41" s="13" t="s">
        <v>55</v>
      </c>
      <c r="C41" s="14" t="s">
        <v>56</v>
      </c>
      <c r="D41" s="14" t="s">
        <v>56</v>
      </c>
    </row>
    <row r="42" spans="1:4" ht="17">
      <c r="A42" s="48"/>
      <c r="B42" s="13" t="s">
        <v>57</v>
      </c>
      <c r="C42" s="14">
        <v>1</v>
      </c>
      <c r="D42" s="14">
        <v>1</v>
      </c>
    </row>
    <row r="43" spans="1:4" ht="17">
      <c r="A43" s="48"/>
      <c r="B43" s="13" t="s">
        <v>58</v>
      </c>
      <c r="C43" s="12">
        <f>ROUNDUP(C38/C42,0)</f>
        <v>100</v>
      </c>
      <c r="D43" s="12">
        <f>ROUNDUP(D38/D42,0)</f>
        <v>100</v>
      </c>
    </row>
    <row r="44" spans="1:4" ht="17">
      <c r="A44" s="48"/>
      <c r="B44" s="13" t="s">
        <v>59</v>
      </c>
      <c r="C44" s="14" t="s">
        <v>60</v>
      </c>
      <c r="D44" s="14" t="s">
        <v>60</v>
      </c>
    </row>
    <row r="45" spans="1:4" ht="17">
      <c r="A45" s="48"/>
      <c r="B45" s="13" t="s">
        <v>38</v>
      </c>
      <c r="C45" s="18">
        <v>7.3401380412300004</v>
      </c>
      <c r="D45" s="18">
        <v>7.3401380412300004</v>
      </c>
    </row>
    <row r="46" spans="1:4" ht="17">
      <c r="A46" s="48"/>
      <c r="B46" s="13" t="s">
        <v>39</v>
      </c>
      <c r="C46" s="14">
        <v>1</v>
      </c>
      <c r="D46" s="14">
        <v>1</v>
      </c>
    </row>
    <row r="47" spans="1:4" ht="17">
      <c r="A47" s="48"/>
      <c r="B47" s="13" t="s">
        <v>40</v>
      </c>
      <c r="C47" s="19">
        <v>1.4999999999999999E-2</v>
      </c>
      <c r="D47" s="19">
        <v>1.4999999999999999E-2</v>
      </c>
    </row>
    <row r="48" spans="1:4" ht="16">
      <c r="A48" s="48"/>
      <c r="B48" s="1" t="s">
        <v>128</v>
      </c>
      <c r="C48" s="14">
        <v>1</v>
      </c>
      <c r="D48" s="14">
        <v>1</v>
      </c>
    </row>
    <row r="49" spans="1:4" ht="17">
      <c r="A49" s="48"/>
      <c r="B49" s="11" t="s">
        <v>43</v>
      </c>
      <c r="C49" s="17">
        <f>C45*C46*(1+C47)</f>
        <v>7.4502401118484496</v>
      </c>
      <c r="D49" s="17">
        <f>D45*D46*(1+D47)</f>
        <v>7.4502401118484496</v>
      </c>
    </row>
    <row r="50" spans="1:4" ht="17">
      <c r="A50" s="48" t="s">
        <v>61</v>
      </c>
      <c r="B50" s="11" t="s">
        <v>53</v>
      </c>
      <c r="C50" s="14">
        <v>100</v>
      </c>
      <c r="D50" s="14">
        <v>100</v>
      </c>
    </row>
    <row r="51" spans="1:4" ht="17">
      <c r="A51" s="48"/>
      <c r="B51" s="13" t="s">
        <v>54</v>
      </c>
      <c r="C51" s="14">
        <v>10</v>
      </c>
      <c r="D51" s="14">
        <v>10</v>
      </c>
    </row>
    <row r="52" spans="1:4" ht="17">
      <c r="A52" s="48"/>
      <c r="B52" s="13" t="s">
        <v>55</v>
      </c>
      <c r="C52" s="14" t="s">
        <v>56</v>
      </c>
      <c r="D52" s="14" t="s">
        <v>56</v>
      </c>
    </row>
    <row r="53" spans="1:4" ht="17">
      <c r="A53" s="48"/>
      <c r="B53" s="13" t="s">
        <v>62</v>
      </c>
      <c r="C53" s="21">
        <v>0</v>
      </c>
      <c r="D53" s="21">
        <v>0</v>
      </c>
    </row>
    <row r="54" spans="1:4" ht="17">
      <c r="A54" s="48"/>
      <c r="B54" s="13" t="s">
        <v>63</v>
      </c>
      <c r="C54" s="21">
        <v>1</v>
      </c>
      <c r="D54" s="21">
        <v>1</v>
      </c>
    </row>
    <row r="55" spans="1:4" ht="17">
      <c r="A55" s="48"/>
      <c r="B55" s="13" t="s">
        <v>59</v>
      </c>
      <c r="C55" s="14" t="s">
        <v>64</v>
      </c>
      <c r="D55" s="14" t="s">
        <v>64</v>
      </c>
    </row>
    <row r="56" spans="1:4" ht="17">
      <c r="A56" s="48"/>
      <c r="B56" s="13" t="s">
        <v>38</v>
      </c>
      <c r="C56" s="18">
        <v>0.15962584233329999</v>
      </c>
      <c r="D56" s="18">
        <v>0.15962584233329999</v>
      </c>
    </row>
    <row r="57" spans="1:4" ht="17">
      <c r="A57" s="48"/>
      <c r="B57" s="13" t="s">
        <v>39</v>
      </c>
      <c r="C57" s="14">
        <v>1</v>
      </c>
      <c r="D57" s="14">
        <v>1</v>
      </c>
    </row>
    <row r="58" spans="1:4" ht="17">
      <c r="A58" s="48"/>
      <c r="B58" s="13" t="s">
        <v>40</v>
      </c>
      <c r="C58" s="19">
        <v>1.4999999999999999E-2</v>
      </c>
      <c r="D58" s="19">
        <v>1.4999999999999999E-2</v>
      </c>
    </row>
    <row r="59" spans="1:4" ht="17">
      <c r="A59" s="48"/>
      <c r="B59" s="32" t="s">
        <v>129</v>
      </c>
      <c r="C59" s="14">
        <v>100</v>
      </c>
      <c r="D59" s="14">
        <v>100</v>
      </c>
    </row>
    <row r="60" spans="1:4" ht="17">
      <c r="A60" s="48"/>
      <c r="B60" s="11" t="s">
        <v>43</v>
      </c>
      <c r="C60" s="35">
        <f>C56*C57*(1+C58)</f>
        <v>0.16202022996829948</v>
      </c>
      <c r="D60" s="35">
        <f>D56*D57*(1+D58)</f>
        <v>0.16202022996829948</v>
      </c>
    </row>
    <row r="61" spans="1:4" ht="17">
      <c r="A61" s="48" t="s">
        <v>65</v>
      </c>
      <c r="B61" s="11" t="s">
        <v>52</v>
      </c>
      <c r="C61" s="14">
        <v>100</v>
      </c>
      <c r="D61" s="14">
        <v>100</v>
      </c>
    </row>
    <row r="62" spans="1:4" ht="17">
      <c r="A62" s="48"/>
      <c r="B62" s="13" t="s">
        <v>53</v>
      </c>
      <c r="C62" s="14">
        <v>100</v>
      </c>
      <c r="D62" s="14">
        <v>100</v>
      </c>
    </row>
    <row r="63" spans="1:4" ht="17">
      <c r="A63" s="48"/>
      <c r="B63" s="13" t="s">
        <v>55</v>
      </c>
      <c r="C63" s="14">
        <v>0.4</v>
      </c>
      <c r="D63" s="14">
        <v>0.4</v>
      </c>
    </row>
    <row r="64" spans="1:4" ht="17">
      <c r="A64" s="48"/>
      <c r="B64" s="13" t="s">
        <v>62</v>
      </c>
      <c r="C64" s="21">
        <v>1</v>
      </c>
      <c r="D64" s="21">
        <v>1</v>
      </c>
    </row>
    <row r="65" spans="1:4" ht="17">
      <c r="A65" s="48"/>
      <c r="B65" s="13" t="s">
        <v>59</v>
      </c>
      <c r="C65" s="14" t="s">
        <v>137</v>
      </c>
      <c r="D65" s="14" t="s">
        <v>137</v>
      </c>
    </row>
    <row r="66" spans="1:4" ht="17">
      <c r="A66" s="48"/>
      <c r="B66" s="13" t="s">
        <v>38</v>
      </c>
      <c r="C66" s="18">
        <v>0.14998496497</v>
      </c>
      <c r="D66" s="18">
        <v>0.14998496497</v>
      </c>
    </row>
    <row r="67" spans="1:4" ht="17">
      <c r="A67" s="48"/>
      <c r="B67" s="13" t="s">
        <v>39</v>
      </c>
      <c r="C67" s="14">
        <v>1</v>
      </c>
      <c r="D67" s="14">
        <v>1</v>
      </c>
    </row>
    <row r="68" spans="1:4" ht="17">
      <c r="A68" s="48"/>
      <c r="B68" s="13" t="s">
        <v>40</v>
      </c>
      <c r="C68" s="19">
        <v>1.4999999999999999E-2</v>
      </c>
      <c r="D68" s="19">
        <v>1.4999999999999999E-2</v>
      </c>
    </row>
    <row r="69" spans="1:4" ht="17">
      <c r="A69" s="48"/>
      <c r="B69" s="13" t="s">
        <v>41</v>
      </c>
      <c r="C69" s="14" t="s">
        <v>42</v>
      </c>
      <c r="D69" s="14" t="s">
        <v>42</v>
      </c>
    </row>
    <row r="70" spans="1:4" ht="17">
      <c r="A70" s="48"/>
      <c r="B70" s="11" t="s">
        <v>43</v>
      </c>
      <c r="C70" s="17">
        <f>C66*C67*(1+C68)</f>
        <v>0.15223473944454999</v>
      </c>
      <c r="D70" s="17">
        <f>D66*D67*(1+D68)</f>
        <v>0.15223473944454999</v>
      </c>
    </row>
    <row r="71" spans="1:4" ht="17">
      <c r="A71" s="48" t="s">
        <v>66</v>
      </c>
      <c r="B71" s="11" t="s">
        <v>67</v>
      </c>
      <c r="C71" s="14">
        <v>1</v>
      </c>
      <c r="D71" s="14">
        <v>1</v>
      </c>
    </row>
    <row r="72" spans="1:4" ht="17">
      <c r="A72" s="48"/>
      <c r="B72" s="13" t="s">
        <v>68</v>
      </c>
      <c r="C72" s="14">
        <v>1</v>
      </c>
      <c r="D72" s="14">
        <v>1</v>
      </c>
    </row>
    <row r="73" spans="1:4" ht="17">
      <c r="A73" s="48"/>
      <c r="B73" s="13" t="s">
        <v>69</v>
      </c>
      <c r="C73" s="14">
        <v>1</v>
      </c>
      <c r="D73" s="14">
        <v>1</v>
      </c>
    </row>
    <row r="74" spans="1:4" ht="17">
      <c r="A74" s="48"/>
      <c r="B74" s="13" t="s">
        <v>70</v>
      </c>
      <c r="C74" s="14">
        <v>1</v>
      </c>
      <c r="D74" s="14">
        <v>1</v>
      </c>
    </row>
    <row r="75" spans="1:4" ht="17">
      <c r="A75" s="48"/>
      <c r="B75" s="13" t="s">
        <v>71</v>
      </c>
      <c r="C75" s="14">
        <v>10</v>
      </c>
      <c r="D75" s="14">
        <v>10</v>
      </c>
    </row>
    <row r="76" spans="1:4" ht="17">
      <c r="A76" s="48"/>
      <c r="B76" s="13" t="s">
        <v>72</v>
      </c>
      <c r="C76" s="14">
        <v>10</v>
      </c>
      <c r="D76" s="14">
        <v>10</v>
      </c>
    </row>
    <row r="77" spans="1:4" ht="17">
      <c r="A77" s="48"/>
      <c r="B77" s="13" t="s">
        <v>73</v>
      </c>
      <c r="C77" s="14">
        <v>1</v>
      </c>
      <c r="D77" s="14">
        <v>1</v>
      </c>
    </row>
    <row r="78" spans="1:4" ht="17">
      <c r="A78" s="48"/>
      <c r="B78" s="13" t="s">
        <v>38</v>
      </c>
      <c r="C78" s="37">
        <v>2.5000000000000001E-3</v>
      </c>
      <c r="D78" s="37">
        <v>2.5000000000000001E-3</v>
      </c>
    </row>
    <row r="79" spans="1:4" ht="17">
      <c r="A79" s="48"/>
      <c r="B79" s="13" t="s">
        <v>39</v>
      </c>
      <c r="C79" s="14">
        <v>1</v>
      </c>
      <c r="D79" s="14">
        <v>1</v>
      </c>
    </row>
    <row r="80" spans="1:4" ht="17">
      <c r="A80" s="48"/>
      <c r="B80" s="13" t="s">
        <v>40</v>
      </c>
      <c r="C80" s="19">
        <v>1.4999999999999999E-2</v>
      </c>
      <c r="D80" s="19">
        <v>1.4999999999999999E-2</v>
      </c>
    </row>
    <row r="81" spans="1:4" ht="16">
      <c r="A81" s="48"/>
      <c r="B81" s="1" t="s">
        <v>130</v>
      </c>
      <c r="C81" s="14">
        <v>1</v>
      </c>
      <c r="D81" s="14">
        <v>1</v>
      </c>
    </row>
    <row r="82" spans="1:4" ht="17">
      <c r="A82" s="48"/>
      <c r="B82" s="11" t="s">
        <v>43</v>
      </c>
      <c r="C82" s="36">
        <f>C78*C79*(1+C80)</f>
        <v>2.5374999999999998E-3</v>
      </c>
      <c r="D82" s="36">
        <f>D78*D79*(1+D80)</f>
        <v>2.5374999999999998E-3</v>
      </c>
    </row>
    <row r="83" spans="1:4" ht="17">
      <c r="A83" s="48" t="s">
        <v>74</v>
      </c>
      <c r="B83" s="11" t="s">
        <v>75</v>
      </c>
      <c r="C83" s="14">
        <v>1</v>
      </c>
      <c r="D83" s="14">
        <v>1</v>
      </c>
    </row>
    <row r="84" spans="1:4" ht="17">
      <c r="A84" s="48"/>
      <c r="B84" s="13" t="s">
        <v>76</v>
      </c>
      <c r="C84" s="14">
        <v>1</v>
      </c>
      <c r="D84" s="14">
        <v>1</v>
      </c>
    </row>
    <row r="85" spans="1:4" ht="17">
      <c r="A85" s="48"/>
      <c r="B85" s="13" t="s">
        <v>77</v>
      </c>
      <c r="C85" s="14" t="s">
        <v>78</v>
      </c>
      <c r="D85" s="14" t="s">
        <v>78</v>
      </c>
    </row>
    <row r="86" spans="1:4" ht="17">
      <c r="A86" s="48"/>
      <c r="B86" s="13" t="s">
        <v>38</v>
      </c>
      <c r="C86" s="38">
        <v>1.4300000000000001E-3</v>
      </c>
      <c r="D86" s="38">
        <v>1.4300000000000001E-3</v>
      </c>
    </row>
    <row r="87" spans="1:4" ht="17">
      <c r="A87" s="48"/>
      <c r="B87" s="13" t="s">
        <v>39</v>
      </c>
      <c r="C87" s="14">
        <v>1</v>
      </c>
      <c r="D87" s="14">
        <v>1</v>
      </c>
    </row>
    <row r="88" spans="1:4" ht="17">
      <c r="A88" s="48"/>
      <c r="B88" s="13" t="s">
        <v>40</v>
      </c>
      <c r="C88" s="39">
        <v>1.4999999999999999E-2</v>
      </c>
      <c r="D88" s="39">
        <v>1.4999999999999999E-2</v>
      </c>
    </row>
    <row r="89" spans="1:4" ht="16">
      <c r="A89" s="48"/>
      <c r="B89" s="1" t="s">
        <v>133</v>
      </c>
      <c r="C89" s="14">
        <v>1</v>
      </c>
      <c r="D89" s="14">
        <v>1</v>
      </c>
    </row>
    <row r="90" spans="1:4" ht="17">
      <c r="A90" s="48"/>
      <c r="B90" s="11" t="s">
        <v>43</v>
      </c>
      <c r="C90" s="36">
        <f>C86*C87*(1+C88)</f>
        <v>1.45145E-3</v>
      </c>
      <c r="D90" s="36">
        <f>D86*D87*(1+D88)</f>
        <v>1.45145E-3</v>
      </c>
    </row>
    <row r="91" spans="1:4" ht="17">
      <c r="A91" s="48" t="s">
        <v>79</v>
      </c>
      <c r="B91" s="11" t="s">
        <v>80</v>
      </c>
      <c r="C91" s="14">
        <v>1</v>
      </c>
      <c r="D91" s="14">
        <v>1</v>
      </c>
    </row>
    <row r="92" spans="1:4" ht="17">
      <c r="A92" s="48"/>
      <c r="B92" s="13" t="s">
        <v>81</v>
      </c>
      <c r="C92" s="14">
        <v>1</v>
      </c>
      <c r="D92" s="14">
        <v>1</v>
      </c>
    </row>
    <row r="93" spans="1:4" ht="17">
      <c r="A93" s="48"/>
      <c r="B93" s="13" t="s">
        <v>38</v>
      </c>
      <c r="C93" s="18">
        <v>8.9999999999999993E-3</v>
      </c>
      <c r="D93" s="18">
        <v>8.9999999999999993E-3</v>
      </c>
    </row>
    <row r="94" spans="1:4" ht="17">
      <c r="A94" s="48"/>
      <c r="B94" s="13" t="s">
        <v>39</v>
      </c>
      <c r="C94" s="14">
        <v>1</v>
      </c>
      <c r="D94" s="14">
        <v>1</v>
      </c>
    </row>
    <row r="95" spans="1:4" ht="17">
      <c r="A95" s="48"/>
      <c r="B95" s="13" t="s">
        <v>40</v>
      </c>
      <c r="C95" s="43">
        <v>1.4999999999999999E-2</v>
      </c>
      <c r="D95" s="43">
        <v>1.4999999999999999E-2</v>
      </c>
    </row>
    <row r="96" spans="1:4" ht="16">
      <c r="A96" s="48"/>
      <c r="B96" s="1" t="s">
        <v>131</v>
      </c>
      <c r="C96" s="14">
        <v>1</v>
      </c>
      <c r="D96" s="14">
        <v>1</v>
      </c>
    </row>
    <row r="97" spans="1:4" ht="17">
      <c r="A97" s="48"/>
      <c r="B97" s="11" t="s">
        <v>43</v>
      </c>
      <c r="C97" s="41">
        <f>C93*C94*(1+C95)</f>
        <v>9.134999999999999E-3</v>
      </c>
      <c r="D97" s="41">
        <f>D93*D94*(1+D95)</f>
        <v>9.134999999999999E-3</v>
      </c>
    </row>
    <row r="98" spans="1:4" ht="17">
      <c r="A98" s="48" t="s">
        <v>82</v>
      </c>
      <c r="B98" s="11" t="s">
        <v>83</v>
      </c>
      <c r="C98" s="14">
        <v>1</v>
      </c>
      <c r="D98" s="14">
        <v>1</v>
      </c>
    </row>
    <row r="99" spans="1:4" ht="17">
      <c r="A99" s="48"/>
      <c r="B99" s="13" t="s">
        <v>76</v>
      </c>
      <c r="C99" s="14">
        <v>10</v>
      </c>
      <c r="D99" s="14">
        <v>10</v>
      </c>
    </row>
    <row r="100" spans="1:4" ht="17">
      <c r="A100" s="48"/>
      <c r="B100" s="13" t="s">
        <v>38</v>
      </c>
      <c r="C100" s="18">
        <v>2E-3</v>
      </c>
      <c r="D100" s="18">
        <v>2E-3</v>
      </c>
    </row>
    <row r="101" spans="1:4" ht="17">
      <c r="A101" s="48"/>
      <c r="B101" s="13" t="s">
        <v>39</v>
      </c>
      <c r="C101" s="14">
        <v>1</v>
      </c>
      <c r="D101" s="14">
        <v>1</v>
      </c>
    </row>
    <row r="102" spans="1:4" ht="17">
      <c r="A102" s="48"/>
      <c r="B102" s="13" t="s">
        <v>40</v>
      </c>
      <c r="C102" s="19">
        <v>1.4999999999999999E-2</v>
      </c>
      <c r="D102" s="19">
        <v>1.4999999999999999E-2</v>
      </c>
    </row>
    <row r="103" spans="1:4" ht="16">
      <c r="A103" s="48"/>
      <c r="B103" s="1" t="s">
        <v>132</v>
      </c>
      <c r="C103" s="14">
        <v>1</v>
      </c>
      <c r="D103" s="14">
        <v>1</v>
      </c>
    </row>
    <row r="104" spans="1:4" ht="17">
      <c r="A104" s="48"/>
      <c r="B104" s="11" t="s">
        <v>43</v>
      </c>
      <c r="C104" s="40">
        <f>C100*C101*(1+C102)</f>
        <v>2.0299999999999997E-3</v>
      </c>
      <c r="D104" s="40">
        <f>D100*D101*(1+D102)</f>
        <v>2.0299999999999997E-3</v>
      </c>
    </row>
    <row r="105" spans="1:4" ht="17">
      <c r="A105" s="48" t="s">
        <v>84</v>
      </c>
      <c r="B105" s="11" t="s">
        <v>59</v>
      </c>
      <c r="C105" s="14" t="s">
        <v>136</v>
      </c>
      <c r="D105" s="14" t="s">
        <v>136</v>
      </c>
    </row>
    <row r="106" spans="1:4" ht="17">
      <c r="A106" s="48"/>
      <c r="B106" s="13" t="s">
        <v>85</v>
      </c>
      <c r="C106" s="14"/>
      <c r="D106" s="14"/>
    </row>
    <row r="107" spans="1:4" ht="17">
      <c r="A107" s="48"/>
      <c r="B107" s="13" t="s">
        <v>69</v>
      </c>
      <c r="C107" s="14">
        <v>1</v>
      </c>
      <c r="D107" s="14">
        <v>1</v>
      </c>
    </row>
    <row r="108" spans="1:4" ht="17">
      <c r="A108" s="48"/>
      <c r="B108" s="13" t="s">
        <v>75</v>
      </c>
      <c r="C108" s="16">
        <v>1</v>
      </c>
      <c r="D108" s="16">
        <v>1</v>
      </c>
    </row>
    <row r="109" spans="1:4" ht="17">
      <c r="A109" s="48"/>
      <c r="B109" s="13" t="s">
        <v>86</v>
      </c>
      <c r="C109" s="14" t="s">
        <v>87</v>
      </c>
      <c r="D109" s="14" t="s">
        <v>87</v>
      </c>
    </row>
    <row r="110" spans="1:4" ht="17">
      <c r="A110" s="48"/>
      <c r="B110" s="13" t="s">
        <v>88</v>
      </c>
      <c r="C110" s="14"/>
      <c r="D110" s="14"/>
    </row>
    <row r="111" spans="1:4" ht="17">
      <c r="A111" s="48"/>
      <c r="B111" s="13" t="s">
        <v>89</v>
      </c>
      <c r="C111" s="14" t="s">
        <v>90</v>
      </c>
      <c r="D111" s="14" t="s">
        <v>90</v>
      </c>
    </row>
    <row r="112" spans="1:4" ht="17">
      <c r="A112" s="48"/>
      <c r="B112" s="13" t="s">
        <v>91</v>
      </c>
      <c r="C112" s="14"/>
      <c r="D112" s="14"/>
    </row>
    <row r="113" spans="1:4" ht="17">
      <c r="A113" s="48"/>
      <c r="B113" s="13" t="s">
        <v>38</v>
      </c>
      <c r="C113" s="18">
        <v>7.267921668E-4</v>
      </c>
      <c r="D113" s="18">
        <v>7.267921668E-4</v>
      </c>
    </row>
    <row r="114" spans="1:4" ht="17">
      <c r="A114" s="48"/>
      <c r="B114" s="13" t="s">
        <v>39</v>
      </c>
      <c r="C114" s="14">
        <v>10</v>
      </c>
      <c r="D114" s="14">
        <v>10</v>
      </c>
    </row>
    <row r="115" spans="1:4" ht="17">
      <c r="A115" s="48"/>
      <c r="B115" s="13" t="s">
        <v>40</v>
      </c>
      <c r="C115" s="39">
        <v>1.4999999999999999E-2</v>
      </c>
      <c r="D115" s="39">
        <v>1.4999999999999999E-2</v>
      </c>
    </row>
    <row r="116" spans="1:4" ht="15">
      <c r="A116" s="48"/>
      <c r="B116" s="1" t="s">
        <v>134</v>
      </c>
      <c r="C116" s="1" t="s">
        <v>135</v>
      </c>
      <c r="D116" s="1" t="s">
        <v>135</v>
      </c>
    </row>
    <row r="117" spans="1:4" ht="17">
      <c r="A117" s="48"/>
      <c r="B117" s="11" t="s">
        <v>43</v>
      </c>
      <c r="C117" s="35">
        <f>C113*C114*(1+C115)</f>
        <v>7.3769404930199992E-3</v>
      </c>
      <c r="D117" s="35">
        <f>D113*D114*(1+D115)</f>
        <v>7.3769404930199992E-3</v>
      </c>
    </row>
    <row r="118" spans="1:4" ht="17">
      <c r="A118" s="48" t="s">
        <v>92</v>
      </c>
      <c r="B118" s="11" t="s">
        <v>75</v>
      </c>
      <c r="C118" s="14">
        <v>1</v>
      </c>
      <c r="D118" s="14">
        <v>1</v>
      </c>
    </row>
    <row r="119" spans="1:4" ht="17">
      <c r="A119" s="48"/>
      <c r="B119" s="13" t="s">
        <v>76</v>
      </c>
      <c r="C119" s="14">
        <v>1</v>
      </c>
      <c r="D119" s="14">
        <v>1</v>
      </c>
    </row>
    <row r="120" spans="1:4" ht="17">
      <c r="A120" s="48"/>
      <c r="B120" s="13" t="s">
        <v>38</v>
      </c>
      <c r="C120" s="18">
        <v>1E-3</v>
      </c>
      <c r="D120" s="18">
        <v>1E-3</v>
      </c>
    </row>
    <row r="121" spans="1:4" ht="17">
      <c r="A121" s="48"/>
      <c r="B121" s="13" t="s">
        <v>39</v>
      </c>
      <c r="C121" s="14">
        <v>1</v>
      </c>
      <c r="D121" s="14">
        <v>1</v>
      </c>
    </row>
    <row r="122" spans="1:4" ht="17">
      <c r="A122" s="48"/>
      <c r="B122" s="13" t="s">
        <v>40</v>
      </c>
      <c r="C122" s="19">
        <v>1.4999999999999999E-2</v>
      </c>
      <c r="D122" s="19">
        <v>1.4999999999999999E-2</v>
      </c>
    </row>
    <row r="123" spans="1:4" ht="16">
      <c r="A123" s="48"/>
      <c r="B123" s="1" t="s">
        <v>133</v>
      </c>
      <c r="C123" s="14">
        <v>1</v>
      </c>
      <c r="D123" s="14">
        <v>1</v>
      </c>
    </row>
    <row r="124" spans="1:4" ht="17">
      <c r="A124" s="48"/>
      <c r="B124" s="11" t="s">
        <v>43</v>
      </c>
      <c r="C124" s="42">
        <f>C120*C121*(1+C122)</f>
        <v>1.0149999999999998E-3</v>
      </c>
      <c r="D124" s="42">
        <f>D120*D121*(1+D122)</f>
        <v>1.0149999999999998E-3</v>
      </c>
    </row>
    <row r="125" spans="1:4" ht="17">
      <c r="A125" s="48" t="s">
        <v>93</v>
      </c>
      <c r="B125" s="11" t="s">
        <v>75</v>
      </c>
      <c r="C125" s="14">
        <v>1</v>
      </c>
      <c r="D125" s="14">
        <v>1</v>
      </c>
    </row>
    <row r="126" spans="1:4" ht="17">
      <c r="A126" s="48"/>
      <c r="B126" s="13" t="s">
        <v>76</v>
      </c>
      <c r="C126" s="14" t="s">
        <v>94</v>
      </c>
      <c r="D126" s="14" t="s">
        <v>94</v>
      </c>
    </row>
    <row r="127" spans="1:4" ht="17">
      <c r="A127" s="48"/>
      <c r="B127" s="13" t="s">
        <v>95</v>
      </c>
      <c r="C127" s="14"/>
      <c r="D127" s="14"/>
    </row>
    <row r="128" spans="1:4" ht="17">
      <c r="A128" s="48"/>
      <c r="B128" s="13" t="s">
        <v>59</v>
      </c>
      <c r="C128" s="14" t="s">
        <v>96</v>
      </c>
      <c r="D128" s="14" t="s">
        <v>96</v>
      </c>
    </row>
    <row r="129" spans="1:4" ht="17">
      <c r="A129" s="48"/>
      <c r="B129" s="13" t="s">
        <v>85</v>
      </c>
      <c r="C129" s="14"/>
      <c r="D129" s="14"/>
    </row>
    <row r="130" spans="1:4" ht="17">
      <c r="A130" s="48"/>
      <c r="B130" s="13" t="s">
        <v>38</v>
      </c>
      <c r="C130" s="18">
        <v>8.9708823900000001E-4</v>
      </c>
      <c r="D130" s="18">
        <v>8.9708823900000001E-4</v>
      </c>
    </row>
    <row r="131" spans="1:4" ht="17">
      <c r="A131" s="48"/>
      <c r="B131" s="13" t="s">
        <v>39</v>
      </c>
      <c r="C131" s="14">
        <v>1</v>
      </c>
      <c r="D131" s="14">
        <v>1</v>
      </c>
    </row>
    <row r="132" spans="1:4" ht="17">
      <c r="A132" s="48"/>
      <c r="B132" s="13" t="s">
        <v>40</v>
      </c>
      <c r="C132" s="19">
        <v>1.4999999999999999E-2</v>
      </c>
      <c r="D132" s="19">
        <v>1.4999999999999999E-2</v>
      </c>
    </row>
    <row r="133" spans="1:4" ht="16">
      <c r="A133" s="48"/>
      <c r="B133" s="1" t="s">
        <v>133</v>
      </c>
      <c r="C133" s="14">
        <v>1</v>
      </c>
      <c r="D133" s="14">
        <v>1</v>
      </c>
    </row>
    <row r="134" spans="1:4" ht="18" thickBot="1">
      <c r="A134" s="48"/>
      <c r="B134" s="11" t="s">
        <v>43</v>
      </c>
      <c r="C134" s="35">
        <f>C130*C131*(1+C132)</f>
        <v>9.1054456258499996E-4</v>
      </c>
      <c r="D134" s="35">
        <f>D130*D131*(1+D132)</f>
        <v>9.1054456258499996E-4</v>
      </c>
    </row>
    <row r="135" spans="1:4" ht="18" thickTop="1" thickBot="1">
      <c r="A135" s="44" t="s">
        <v>97</v>
      </c>
      <c r="B135" s="44"/>
      <c r="C135" s="9">
        <f>C141+C145+C153+C157</f>
        <v>0.38700000000000001</v>
      </c>
      <c r="D135" s="9">
        <f>D141+D145+D153+D157</f>
        <v>0.32700000000000001</v>
      </c>
    </row>
    <row r="136" spans="1:4" ht="18" thickTop="1">
      <c r="A136" s="48" t="s">
        <v>98</v>
      </c>
      <c r="B136" s="11" t="s">
        <v>99</v>
      </c>
      <c r="C136" s="18">
        <v>0.06</v>
      </c>
      <c r="D136" s="18">
        <v>0.06</v>
      </c>
    </row>
    <row r="137" spans="1:4" ht="17">
      <c r="A137" s="48"/>
      <c r="B137" s="13" t="s">
        <v>100</v>
      </c>
      <c r="C137" s="22">
        <v>12</v>
      </c>
      <c r="D137" s="22">
        <v>12</v>
      </c>
    </row>
    <row r="138" spans="1:4" ht="17">
      <c r="A138" s="48"/>
      <c r="B138" s="13" t="s">
        <v>101</v>
      </c>
      <c r="C138" s="12">
        <f>IFERROR(C11+C34+C46+C57+C67+C79+C87+C94+C114+C121+C131-1, "")</f>
        <v>21</v>
      </c>
      <c r="D138" s="12">
        <f>IFERROR(D11+D34+D46+D57+D67+D79+D87+D94+D114+D121+D131-1, "")</f>
        <v>21</v>
      </c>
    </row>
    <row r="139" spans="1:4" ht="17">
      <c r="A139" s="48"/>
      <c r="B139" s="13" t="s">
        <v>102</v>
      </c>
      <c r="C139" s="23">
        <f>C138*C137</f>
        <v>252</v>
      </c>
      <c r="D139" s="23">
        <f>D138*D137</f>
        <v>252</v>
      </c>
    </row>
    <row r="140" spans="1:4" ht="17">
      <c r="A140" s="48"/>
      <c r="B140" s="13" t="s">
        <v>41</v>
      </c>
      <c r="C140" s="14" t="s">
        <v>103</v>
      </c>
      <c r="D140" s="14" t="s">
        <v>103</v>
      </c>
    </row>
    <row r="141" spans="1:4" ht="17">
      <c r="A141" s="48"/>
      <c r="B141" s="11" t="s">
        <v>43</v>
      </c>
      <c r="C141" s="17">
        <f>(C139/60)*C136</f>
        <v>0.252</v>
      </c>
      <c r="D141" s="17">
        <f>(D139/60)*D136</f>
        <v>0.252</v>
      </c>
    </row>
    <row r="142" spans="1:4" ht="17">
      <c r="A142" s="48" t="s">
        <v>104</v>
      </c>
      <c r="B142" s="11" t="s">
        <v>105</v>
      </c>
      <c r="C142" s="18">
        <v>3.5000000000000003E-2</v>
      </c>
      <c r="D142" s="18">
        <v>3.5000000000000003E-2</v>
      </c>
    </row>
    <row r="143" spans="1:4" ht="17">
      <c r="A143" s="48"/>
      <c r="B143" s="13" t="s">
        <v>106</v>
      </c>
      <c r="C143" s="21">
        <v>1</v>
      </c>
      <c r="D143" s="21">
        <v>1</v>
      </c>
    </row>
    <row r="144" spans="1:4" ht="17">
      <c r="A144" s="48"/>
      <c r="B144" s="13" t="s">
        <v>41</v>
      </c>
      <c r="C144" s="14" t="s">
        <v>107</v>
      </c>
      <c r="D144" s="14" t="s">
        <v>107</v>
      </c>
    </row>
    <row r="145" spans="1:4" ht="17">
      <c r="A145" s="48"/>
      <c r="B145" s="11" t="s">
        <v>43</v>
      </c>
      <c r="C145" s="24">
        <f>C142*C143</f>
        <v>3.5000000000000003E-2</v>
      </c>
      <c r="D145" s="24">
        <f>D142*D143</f>
        <v>3.5000000000000003E-2</v>
      </c>
    </row>
    <row r="146" spans="1:4" ht="17">
      <c r="A146" s="10"/>
      <c r="B146" s="11" t="s">
        <v>124</v>
      </c>
      <c r="C146" s="24">
        <v>1</v>
      </c>
      <c r="D146" s="24">
        <v>1</v>
      </c>
    </row>
    <row r="147" spans="1:4" ht="17">
      <c r="A147" s="48" t="s">
        <v>108</v>
      </c>
      <c r="B147" s="11" t="s">
        <v>109</v>
      </c>
      <c r="C147" s="18">
        <v>0.01</v>
      </c>
      <c r="D147" s="18">
        <v>0.01</v>
      </c>
    </row>
    <row r="148" spans="1:4" ht="17">
      <c r="A148" s="48"/>
      <c r="B148" s="13" t="s">
        <v>110</v>
      </c>
      <c r="C148" s="14">
        <v>1200</v>
      </c>
      <c r="D148" s="14">
        <v>1200</v>
      </c>
    </row>
    <row r="149" spans="1:4" ht="17">
      <c r="A149" s="48"/>
      <c r="B149" s="13" t="s">
        <v>111</v>
      </c>
      <c r="C149" s="14">
        <v>200</v>
      </c>
      <c r="D149" s="14">
        <v>200</v>
      </c>
    </row>
    <row r="150" spans="1:4" ht="17">
      <c r="A150" s="48"/>
      <c r="B150" s="13" t="s">
        <v>112</v>
      </c>
      <c r="C150" s="14">
        <v>5.0000000000000001E-3</v>
      </c>
      <c r="D150" s="14">
        <v>5.0000000000000001E-3</v>
      </c>
    </row>
    <row r="151" spans="1:4" ht="17">
      <c r="A151" s="48"/>
      <c r="B151" s="13" t="s">
        <v>113</v>
      </c>
      <c r="C151" s="12">
        <f>IFERROR(C148/C149*C150,0)</f>
        <v>0.03</v>
      </c>
      <c r="D151" s="12">
        <f>IFERROR(D148/D149*D150,0)</f>
        <v>0.03</v>
      </c>
    </row>
    <row r="152" spans="1:4" ht="17">
      <c r="A152" s="48"/>
      <c r="B152" s="13" t="s">
        <v>41</v>
      </c>
      <c r="C152" s="14" t="s">
        <v>114</v>
      </c>
      <c r="D152" s="14" t="s">
        <v>114</v>
      </c>
    </row>
    <row r="153" spans="1:4" ht="17">
      <c r="A153" s="48"/>
      <c r="B153" s="11" t="s">
        <v>43</v>
      </c>
      <c r="C153" s="24">
        <f>IF(C148&gt;0,C147+C151,0)</f>
        <v>0.04</v>
      </c>
      <c r="D153" s="24">
        <f>IF(D148&gt;0,D147+D151,0)</f>
        <v>0.04</v>
      </c>
    </row>
    <row r="154" spans="1:4" ht="17">
      <c r="A154" s="48" t="s">
        <v>115</v>
      </c>
      <c r="B154" s="11" t="s">
        <v>99</v>
      </c>
      <c r="C154" s="18">
        <v>0.06</v>
      </c>
      <c r="D154" s="18">
        <v>0</v>
      </c>
    </row>
    <row r="155" spans="1:4" ht="17">
      <c r="A155" s="48"/>
      <c r="B155" s="13" t="s">
        <v>106</v>
      </c>
      <c r="C155" s="21">
        <v>1</v>
      </c>
      <c r="D155" s="21">
        <v>1</v>
      </c>
    </row>
    <row r="156" spans="1:4" ht="17">
      <c r="A156" s="48"/>
      <c r="B156" s="13" t="s">
        <v>41</v>
      </c>
      <c r="C156" s="14" t="s">
        <v>116</v>
      </c>
      <c r="D156" s="14" t="s">
        <v>116</v>
      </c>
    </row>
    <row r="157" spans="1:4" ht="17">
      <c r="A157" s="48"/>
      <c r="B157" s="11" t="s">
        <v>43</v>
      </c>
      <c r="C157" s="24">
        <f>C154*C155</f>
        <v>0.06</v>
      </c>
      <c r="D157" s="24">
        <f>D154*D155</f>
        <v>0</v>
      </c>
    </row>
    <row r="158" spans="1:4" ht="18" thickBot="1">
      <c r="A158" s="29" t="s">
        <v>123</v>
      </c>
      <c r="B158" s="30"/>
      <c r="C158" s="31">
        <v>1</v>
      </c>
      <c r="D158" s="31">
        <v>0</v>
      </c>
    </row>
    <row r="159" spans="1:4" ht="18" customHeight="1" thickTop="1" thickBot="1">
      <c r="A159" s="49" t="s">
        <v>117</v>
      </c>
      <c r="B159" s="50"/>
      <c r="C159" s="25">
        <f>C10</f>
        <v>13.026701516316903</v>
      </c>
      <c r="D159" s="25">
        <f>D10</f>
        <v>13.026701516316903</v>
      </c>
    </row>
    <row r="160" spans="1:4" ht="18" thickTop="1" thickBot="1">
      <c r="A160" s="44" t="s">
        <v>97</v>
      </c>
      <c r="B160" s="44"/>
      <c r="C160" s="9">
        <f>C135</f>
        <v>0.38700000000000001</v>
      </c>
      <c r="D160" s="9">
        <f>D135</f>
        <v>0.32700000000000001</v>
      </c>
    </row>
    <row r="161" spans="1:4" ht="18" thickTop="1" thickBot="1">
      <c r="A161" s="45" t="s">
        <v>118</v>
      </c>
      <c r="B161" s="45"/>
      <c r="C161" s="33">
        <v>0.15</v>
      </c>
      <c r="D161" s="33">
        <v>0.15</v>
      </c>
    </row>
    <row r="162" spans="1:4" ht="18" thickTop="1" thickBot="1">
      <c r="A162" s="44" t="s">
        <v>119</v>
      </c>
      <c r="B162" s="44"/>
      <c r="C162" s="26">
        <f>C160*C161</f>
        <v>5.8049999999999997E-2</v>
      </c>
      <c r="D162" s="26">
        <f>D160*D161</f>
        <v>4.9050000000000003E-2</v>
      </c>
    </row>
    <row r="163" spans="1:4" ht="18" thickTop="1" thickBot="1">
      <c r="A163" s="44" t="s">
        <v>120</v>
      </c>
      <c r="B163" s="44"/>
      <c r="C163" s="26">
        <f>C159+C160+C162</f>
        <v>13.471751516316903</v>
      </c>
      <c r="D163" s="26">
        <f>D159+D160+D162</f>
        <v>13.402751516316902</v>
      </c>
    </row>
    <row r="164" spans="1:4" ht="16" thickTop="1">
      <c r="A164" s="1" t="s">
        <v>125</v>
      </c>
      <c r="C164" s="1" t="s">
        <v>126</v>
      </c>
      <c r="D164" s="1" t="s">
        <v>126</v>
      </c>
    </row>
    <row r="165" spans="1:4" ht="15">
      <c r="A165" s="1" t="s">
        <v>139</v>
      </c>
      <c r="C165" s="1">
        <v>0.1</v>
      </c>
      <c r="D165" s="1">
        <v>0.1</v>
      </c>
    </row>
    <row r="166" spans="1:4" ht="15">
      <c r="A166" s="1" t="s">
        <v>127</v>
      </c>
      <c r="C166" s="1" t="b">
        <v>1</v>
      </c>
      <c r="D166" s="1" t="b">
        <v>1</v>
      </c>
    </row>
  </sheetData>
  <mergeCells count="30">
    <mergeCell ref="A4:B4"/>
    <mergeCell ref="A5:B5"/>
    <mergeCell ref="A6:B6"/>
    <mergeCell ref="A7:B7"/>
    <mergeCell ref="A8:B8"/>
    <mergeCell ref="A61:A70"/>
    <mergeCell ref="A71:A82"/>
    <mergeCell ref="A83:A90"/>
    <mergeCell ref="A91:A97"/>
    <mergeCell ref="A9:B9"/>
    <mergeCell ref="A10:B10"/>
    <mergeCell ref="A11:A28"/>
    <mergeCell ref="A29:A37"/>
    <mergeCell ref="A38:A49"/>
    <mergeCell ref="A160:B160"/>
    <mergeCell ref="A161:B161"/>
    <mergeCell ref="A162:B162"/>
    <mergeCell ref="A163:B163"/>
    <mergeCell ref="A3:B3"/>
    <mergeCell ref="A136:A141"/>
    <mergeCell ref="A142:A145"/>
    <mergeCell ref="A147:A153"/>
    <mergeCell ref="A154:A157"/>
    <mergeCell ref="A159:B159"/>
    <mergeCell ref="A98:A104"/>
    <mergeCell ref="A105:A117"/>
    <mergeCell ref="A118:A124"/>
    <mergeCell ref="A125:A134"/>
    <mergeCell ref="A135:B135"/>
    <mergeCell ref="A50:A60"/>
  </mergeCells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thermal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2020-09-15T07:59:57Z</dcterms:created>
  <dcterms:modified xsi:type="dcterms:W3CDTF">2020-09-29T06:40:12Z</dcterms:modified>
</cp:coreProperties>
</file>