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ocuments\Repositories\Steam-Engine\Les Proper Steam Engine\Parts List\"/>
    </mc:Choice>
  </mc:AlternateContent>
  <xr:revisionPtr revIDLastSave="0" documentId="13_ncr:1_{632F60F1-3C12-4C85-BE5F-60030D71B7C3}" xr6:coauthVersionLast="47" xr6:coauthVersionMax="47" xr10:uidLastSave="{00000000-0000-0000-0000-000000000000}"/>
  <bookViews>
    <workbookView xWindow="-98" yWindow="-98" windowWidth="20715" windowHeight="13276" activeTab="1" xr2:uid="{3A7C17A1-F6D3-47ED-8154-3A4911587F59}"/>
  </bookViews>
  <sheets>
    <sheet name="Parts List" sheetId="2" r:id="rId1"/>
    <sheet name="Sheet1" sheetId="1" r:id="rId2"/>
  </sheets>
  <definedNames>
    <definedName name="ExternalData_1" localSheetId="0" hidden="1">'Parts List'!$A$1:$D$17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M39" i="1"/>
  <c r="M40" i="1"/>
  <c r="M41" i="1"/>
  <c r="M42" i="1"/>
  <c r="M43" i="1"/>
  <c r="M38" i="1"/>
  <c r="P4" i="1"/>
  <c r="L18" i="1"/>
  <c r="G25" i="1"/>
  <c r="L25" i="1"/>
  <c r="M25" i="1" s="1"/>
  <c r="J23" i="1"/>
  <c r="I17" i="1"/>
  <c r="L17" i="1"/>
  <c r="M17" i="1" s="1"/>
  <c r="M36" i="1"/>
  <c r="L9" i="1"/>
  <c r="M9" i="1" s="1"/>
  <c r="L10" i="1"/>
  <c r="M10" i="1" s="1"/>
  <c r="L11" i="1"/>
  <c r="M11" i="1" s="1"/>
  <c r="L13" i="1"/>
  <c r="M13" i="1" s="1"/>
  <c r="L14" i="1"/>
  <c r="M14" i="1" s="1"/>
  <c r="L15" i="1"/>
  <c r="M15" i="1" s="1"/>
  <c r="L20" i="1"/>
  <c r="M20" i="1" s="1"/>
  <c r="L22" i="1"/>
  <c r="M22" i="1"/>
  <c r="L24" i="1"/>
  <c r="M24" i="1" s="1"/>
  <c r="L8" i="1"/>
  <c r="M8" i="1" s="1"/>
  <c r="I9" i="1"/>
  <c r="I10" i="1"/>
  <c r="I11" i="1"/>
  <c r="I12" i="1"/>
  <c r="L12" i="1" s="1"/>
  <c r="M12" i="1" s="1"/>
  <c r="I13" i="1"/>
  <c r="I14" i="1"/>
  <c r="I15" i="1"/>
  <c r="I16" i="1"/>
  <c r="L16" i="1" s="1"/>
  <c r="M16" i="1" s="1"/>
  <c r="I18" i="1"/>
  <c r="I19" i="1"/>
  <c r="L19" i="1" s="1"/>
  <c r="M19" i="1" s="1"/>
  <c r="I20" i="1"/>
  <c r="I25" i="1" s="1"/>
  <c r="I21" i="1"/>
  <c r="L21" i="1" s="1"/>
  <c r="M21" i="1" s="1"/>
  <c r="I22" i="1"/>
  <c r="I23" i="1"/>
  <c r="I24" i="1"/>
  <c r="J4" i="1"/>
  <c r="I8" i="1"/>
  <c r="M18" i="1" l="1"/>
  <c r="N4" i="1" s="1"/>
  <c r="L23" i="1"/>
  <c r="M2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180559-D722-402F-B842-71C036C74001}" keepAlive="1" name="Query - Parts List" description="Connection to the 'Parts List' query in the workbook." type="5" refreshedVersion="8" background="1" saveData="1">
    <dbPr connection="Provider=Microsoft.Mashup.OleDb.1;Data Source=$Workbook$;Location=&quot;Parts List&quot;;Extended Properties=&quot;&quot;" command="SELECT * FROM [Parts List]"/>
  </connection>
</connections>
</file>

<file path=xl/sharedStrings.xml><?xml version="1.0" encoding="utf-8"?>
<sst xmlns="http://schemas.openxmlformats.org/spreadsheetml/2006/main" count="137" uniqueCount="116">
  <si>
    <t>Column1</t>
  </si>
  <si>
    <t>Column2</t>
  </si>
  <si>
    <t>Column3</t>
  </si>
  <si>
    <t>Column4</t>
  </si>
  <si>
    <t xml:space="preserve"> CYLINDER</t>
  </si>
  <si>
    <t xml:space="preserve"> 9/32" BRASS TUBE</t>
  </si>
  <si>
    <t/>
  </si>
  <si>
    <t xml:space="preserve"> CYLINDER HEAD</t>
  </si>
  <si>
    <t xml:space="preserve"> FREE CUTTING BRASS ROD</t>
  </si>
  <si>
    <t xml:space="preserve"> VALVE TUBE</t>
  </si>
  <si>
    <t xml:space="preserve"> 1/8" BRASS TUBE</t>
  </si>
  <si>
    <t xml:space="preserve"> BRASS TOP</t>
  </si>
  <si>
    <t xml:space="preserve"> 0.03" x 1/2" BRASS FLAT BAR</t>
  </si>
  <si>
    <t xml:space="preserve"> BRASS BASE</t>
  </si>
  <si>
    <t xml:space="preserve"> 0.03" x 3/4" BRASS FLAT BAR</t>
  </si>
  <si>
    <t xml:space="preserve"> FRAME POST</t>
  </si>
  <si>
    <t xml:space="preserve"> 3/32" FREE CUTTING BRASS ROD</t>
  </si>
  <si>
    <t xml:space="preserve"> INLET MANIFOLD</t>
  </si>
  <si>
    <t xml:space="preserve"> 3/32" BRASS TUBE</t>
  </si>
  <si>
    <t xml:space="preserve"> FLYWHEEL</t>
  </si>
  <si>
    <t xml:space="preserve"> 1/2" FREE CUTTING BRASS ROD</t>
  </si>
  <si>
    <t xml:space="preserve"> CRANKSHAFT</t>
  </si>
  <si>
    <t xml:space="preserve"> 5/64" &amp; 3/8" DRILL ROD</t>
  </si>
  <si>
    <t xml:space="preserve"> 0-80 STAINLESS HEX HEAD AND PHILLIPS HEAD BOLTS</t>
  </si>
  <si>
    <t xml:space="preserve"> PISTON</t>
  </si>
  <si>
    <t xml:space="preserve"> MACHINE TO FIT</t>
  </si>
  <si>
    <t xml:space="preserve"> VALVE</t>
  </si>
  <si>
    <t xml:space="preserve"> CONNECTING ROD</t>
  </si>
  <si>
    <t xml:space="preserve"> 1/32" x 3/32" BRASS FLAT BAR</t>
  </si>
  <si>
    <t xml:space="preserve"> MAIN BEARING</t>
  </si>
  <si>
    <t xml:space="preserve"> VALVE ROD</t>
  </si>
  <si>
    <t xml:space="preserve"> 1/32" BRASS ROD</t>
  </si>
  <si>
    <t xml:space="preserve"> ECCENTRIC</t>
  </si>
  <si>
    <t xml:space="preserve"> 1/4" FREE CUTTING BRASS ROD</t>
  </si>
  <si>
    <t>Part</t>
  </si>
  <si>
    <t>Link</t>
  </si>
  <si>
    <t>Len/qty of unit bought</t>
  </si>
  <si>
    <t># of Engines</t>
  </si>
  <si>
    <t>Retailer: McMaster-Carr</t>
  </si>
  <si>
    <t>Cost/Unit</t>
  </si>
  <si>
    <t>Cost of Material</t>
  </si>
  <si>
    <t>Component on Engine</t>
  </si>
  <si>
    <t>#</t>
  </si>
  <si>
    <t>https://www.mcmaster.com/8859K83/</t>
  </si>
  <si>
    <t>https://www.youtube.com/watch?v=QCbsiK79rfI</t>
  </si>
  <si>
    <t>https://www.youtube.com/watch?v=bR_tIMWJvpI&amp;list=PLPgGN1PUfGZnEqCRSK7it8fPnHxa9Ix1D</t>
  </si>
  <si>
    <t>Resource Videos</t>
  </si>
  <si>
    <t>CYLINDER</t>
  </si>
  <si>
    <t>9/32" BRASS TUBE</t>
  </si>
  <si>
    <t>CYLINDER HEAD</t>
  </si>
  <si>
    <t>FREE CUTTING BRASS ROD (Stock)</t>
  </si>
  <si>
    <t>VALVE TUBE</t>
  </si>
  <si>
    <t>BRASS TOP</t>
  </si>
  <si>
    <t>0.03" x 1/2" BRASS FLAT BAR</t>
  </si>
  <si>
    <t>BRASS BASE</t>
  </si>
  <si>
    <t>0.03" x 3/4" BRASS FLAT BAR</t>
  </si>
  <si>
    <t>FRAME POST</t>
  </si>
  <si>
    <t>3/32" FREE CUTTING BRASS ROD</t>
  </si>
  <si>
    <t>INLET MANIFOLD</t>
  </si>
  <si>
    <t>3/32" BRASS TUBE</t>
  </si>
  <si>
    <t>https://www.mcmaster.com/8859K18/</t>
  </si>
  <si>
    <t>FLYWHEEL</t>
  </si>
  <si>
    <t>1/2" FREE CUTTING BRASS ROD</t>
  </si>
  <si>
    <t>CRANKSHAFT</t>
  </si>
  <si>
    <t>0-80 STAINLESS HEX HEAD AND PHILLIPS HEAD BOLTS</t>
  </si>
  <si>
    <t>PISTON</t>
  </si>
  <si>
    <t>FREE CUTTING BRASS ROD</t>
  </si>
  <si>
    <t>VALVE</t>
  </si>
  <si>
    <t>CONNECTING ROD</t>
  </si>
  <si>
    <t>1/32" x 3/32" BRASS FLAT BAR</t>
  </si>
  <si>
    <t>MAIN BEARING</t>
  </si>
  <si>
    <t>VALVE ROD</t>
  </si>
  <si>
    <t>1/32" BRASS ROD</t>
  </si>
  <si>
    <t>ECCENTRIC</t>
  </si>
  <si>
    <t>1/4" FREE CUTTING BRASS ROD</t>
  </si>
  <si>
    <t>len/qty needed per part</t>
  </si>
  <si>
    <t>Length lost due to cutting</t>
  </si>
  <si>
    <t>Safety Factor</t>
  </si>
  <si>
    <t>QTY Plus Cutting Length and Safety Factor</t>
  </si>
  <si>
    <t>Purchase Chars</t>
  </si>
  <si>
    <t>Component/Machining Chars</t>
  </si>
  <si>
    <t># of Parts Needed</t>
  </si>
  <si>
    <t>QTY to Buy</t>
  </si>
  <si>
    <t>Crankshaft</t>
  </si>
  <si>
    <t>3/8" DRILL ROD</t>
  </si>
  <si>
    <t>5/64" DRILL ROD</t>
  </si>
  <si>
    <t>Ultra-Formable 260 Brass, Round Tube, 1 Foot Long, 0.014" Wall Thickness, 9/32" OD | McMaster-Carr</t>
  </si>
  <si>
    <t>https://www.mcmaster.com/91781A055/</t>
  </si>
  <si>
    <t>Cost Per Person</t>
  </si>
  <si>
    <t>Ultra-Formable 260 Brass, 1 Foot Long Rod, 3/32" Diameter | McMaster-Carr</t>
  </si>
  <si>
    <t>https://www.mcmaster.com/25995A114/</t>
  </si>
  <si>
    <t>Required Tools</t>
  </si>
  <si>
    <t>0-80 Tap</t>
  </si>
  <si>
    <t>https://www.mcmaster.com/8859K82/</t>
  </si>
  <si>
    <t>Notes</t>
  </si>
  <si>
    <t>ASSEMBLY AND SET SCREWS</t>
  </si>
  <si>
    <t>https://www.mcmaster.com/8859K481/</t>
  </si>
  <si>
    <t>SUM LENGTH OF MACHINE BRASS STOCK (HIGHLIGHTED ORANGE)</t>
  </si>
  <si>
    <t>1/2" BRASS STOCK</t>
  </si>
  <si>
    <t>Formable Easy-to-Machine 353 Brass Rod, 1/2" Diameter | McMaster-Carr</t>
  </si>
  <si>
    <t>Cost/Person</t>
  </si>
  <si>
    <t>Tot. Cost</t>
  </si>
  <si>
    <t>1/8" ID BRASS TUBE</t>
  </si>
  <si>
    <t>Ultra-Formable 260 Brass, Strip, 3/4" x 12", 0.0320" Thick | McMaster-Carr</t>
  </si>
  <si>
    <t>Rotary Shaft, 316 Stainless Steel, 5/64" Diameter, 24" Long | McMaster-Carr</t>
  </si>
  <si>
    <t>Cost after shipping and tax</t>
  </si>
  <si>
    <t>https://www.mcmaster.com/8859K21/</t>
  </si>
  <si>
    <t>Drill Bit Set</t>
  </si>
  <si>
    <t>https://www.amazon.com/gp/product/B07QNPBTKY/ref=ppx_yo_dt_b_asin_title_o04_s00?ie=UTF8&amp;psc=1</t>
  </si>
  <si>
    <t>https://www.amazon.com/Oatay-Plumbing-Solder-solder-flux/dp/B000FK743G/ref=sr_1_7?crid=24M78ZMR9RYH4&amp;keywords=silver+soldering+kit&amp;qid=1680268675&amp;sprefix=silver+solder%2Caps%2C143&amp;sr=8-7</t>
  </si>
  <si>
    <t>Silver Solder</t>
  </si>
  <si>
    <t>https://www.amazon.com/1pc-Flutes-Carbide-Square-Mill/dp/B09VFFDLS7/ref=sr_1_1?content-id=amzn1.sym.ea945d40-8e84-42be-ad5c-249b9bca6a40%3Aamzn1.sym.ea945d40-8e84-42be-ad5c-249b9bca6a40&amp;crid=1TX7FB6FCEHX8&amp;keywords=End+Mills&amp;pd_rd_r=dd8128a3-5b41-4664-99da-5f1be06b7d3c&amp;pd_rd_w=F1mok&amp;pd_rd_wg=bCgGR&amp;pf_rd_p=ea945d40-8e84-42be-ad5c-249b9bca6a40&amp;pf_rd_r=ASAZ83V7AQDSH4WCBG4N&amp;pid=iKz2KQj&amp;qid=1680485693&amp;refinements=p_n_feature_three_browse-bin%3A21467501011&amp;s=industrial&amp;sprefix=end%2Bmill%2Caps%2C115&amp;sr=1-1</t>
  </si>
  <si>
    <t>5mm End Mill</t>
  </si>
  <si>
    <t>https://www.amazon.com/gp/product/B07Z41KQ36/ref=sw_img_1?smid=AYAOXGJC4GQOY&amp;psc=1</t>
  </si>
  <si>
    <t>https://www.amazon.com/Oatay-Plumbing-Solder-solder-flux/dp/B000FK743G/ref=sr_1_3?crid=3H9X4L3PVP0QH&amp;keywords=plumbing+solder&amp;qid=1680487440&amp;s=hi&amp;sprefix=plumming+solder%2Ctools%2C75&amp;sr=1-3</t>
  </si>
  <si>
    <t>https://www.amazon.com/gp/product/B000936R1O/ref=sw_img_1?smid=ATVPDKIKX0DER&amp;psc=1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</si>
</sst>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2" fillId="0" borderId="0" xfId="0" applyFont="1"/>
    <xf numFmtId="8" fontId="2" fillId="0" borderId="0" xfId="0" applyNumberFormat="1" applyFont="1"/>
    <xf numFmtId="8" fontId="2" fillId="2" borderId="0" xfId="0" applyNumberFormat="1" applyFont="1" applyFill="1"/>
    <xf numFmtId="12" fontId="0" fillId="0" borderId="0" xfId="0" applyNumberFormat="1"/>
    <xf numFmtId="12" fontId="0" fillId="3" borderId="0" xfId="0" applyNumberFormat="1" applyFill="1"/>
    <xf numFmtId="0" fontId="0" fillId="3" borderId="0" xfId="0" applyFill="1"/>
    <xf numFmtId="9" fontId="0" fillId="3" borderId="0" xfId="0" applyNumberFormat="1" applyFill="1"/>
    <xf numFmtId="8" fontId="0" fillId="0" borderId="0" xfId="0" applyNumberFormat="1"/>
    <xf numFmtId="8" fontId="2" fillId="0" borderId="0" xfId="0" applyNumberFormat="1" applyFont="1" applyAlignment="1">
      <alignment wrapText="1"/>
    </xf>
    <xf numFmtId="0" fontId="3" fillId="3" borderId="0" xfId="0" applyFont="1" applyFill="1"/>
    <xf numFmtId="0" fontId="2" fillId="4" borderId="0" xfId="0" applyFont="1" applyFill="1"/>
    <xf numFmtId="0" fontId="2" fillId="5" borderId="0" xfId="0" applyFont="1" applyFill="1"/>
    <xf numFmtId="8" fontId="4" fillId="0" borderId="0" xfId="0" applyNumberFormat="1" applyFont="1"/>
    <xf numFmtId="8" fontId="2" fillId="5" borderId="0" xfId="0" applyNumberFormat="1" applyFont="1" applyFill="1"/>
    <xf numFmtId="12" fontId="2" fillId="0" borderId="0" xfId="0" applyNumberFormat="1" applyFont="1"/>
    <xf numFmtId="0" fontId="2" fillId="6" borderId="0" xfId="0" applyFont="1" applyFill="1"/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8E9E37-270C-470C-9BF4-D3343A18B6C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9D899F-47B7-41F3-83FD-FD4F5F9EF384}" name="Parts_List" displayName="Parts_List" ref="A1:D17" tableType="queryTable" totalsRowShown="0">
  <autoFilter ref="A1:D17" xr:uid="{339D899F-47B7-41F3-83FD-FD4F5F9EF384}"/>
  <tableColumns count="4">
    <tableColumn id="1" xr3:uid="{629ECACD-F7B1-4356-A705-2811678925C6}" uniqueName="1" name="Column1" queryTableFieldId="1"/>
    <tableColumn id="2" xr3:uid="{E880CE75-6DC3-485A-9363-2AE085410C58}" uniqueName="2" name="Column2" queryTableFieldId="2" dataDxfId="2"/>
    <tableColumn id="3" xr3:uid="{0266E2F6-9397-4032-AB53-BD3594C5A794}" uniqueName="3" name="Column3" queryTableFieldId="3" dataDxfId="1"/>
    <tableColumn id="4" xr3:uid="{F239F63A-395D-4DDA-8D89-B5DF314EBFD8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25995A114/" TargetMode="External"/><Relationship Id="rId13" Type="http://schemas.openxmlformats.org/officeDocument/2006/relationships/hyperlink" Target="https://www.mcmaster.com/1263K28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8859K83/" TargetMode="External"/><Relationship Id="rId7" Type="http://schemas.openxmlformats.org/officeDocument/2006/relationships/hyperlink" Target="https://www.mcmaster.com/8859K52/" TargetMode="External"/><Relationship Id="rId12" Type="http://schemas.openxmlformats.org/officeDocument/2006/relationships/hyperlink" Target="https://www.mcmaster.com/8859K84/" TargetMode="External"/><Relationship Id="rId17" Type="http://schemas.openxmlformats.org/officeDocument/2006/relationships/hyperlink" Target="https://www.amazon.com/Oatay-Plumbing-Solder-solder-flux/dp/B000FK743G/ref=sr_1_7?crid=24M78ZMR9RYH4&amp;keywords=silver+soldering+kit&amp;qid=1680268675&amp;sprefix=silver+solder%2Caps%2C143&amp;sr=8-7" TargetMode="External"/><Relationship Id="rId2" Type="http://schemas.openxmlformats.org/officeDocument/2006/relationships/hyperlink" Target="https://www.youtube.com/watch?v=QCbsiK79rfI" TargetMode="External"/><Relationship Id="rId16" Type="http://schemas.openxmlformats.org/officeDocument/2006/relationships/hyperlink" Target="https://www.amazon.com/gp/product/B07QNPBTKY/ref=ppx_yo_dt_b_asin_title_o04_s00?ie=UTF8&amp;psc=1" TargetMode="External"/><Relationship Id="rId1" Type="http://schemas.openxmlformats.org/officeDocument/2006/relationships/hyperlink" Target="https://www.mcmaster.com/8859K18/" TargetMode="External"/><Relationship Id="rId6" Type="http://schemas.openxmlformats.org/officeDocument/2006/relationships/hyperlink" Target="https://www.mcmaster.com/91781A055/" TargetMode="External"/><Relationship Id="rId11" Type="http://schemas.openxmlformats.org/officeDocument/2006/relationships/hyperlink" Target="https://www.mcmaster.com/8313K14/" TargetMode="External"/><Relationship Id="rId5" Type="http://schemas.openxmlformats.org/officeDocument/2006/relationships/hyperlink" Target="https://www.mcmaster.com/8859K25/" TargetMode="External"/><Relationship Id="rId15" Type="http://schemas.openxmlformats.org/officeDocument/2006/relationships/hyperlink" Target="https://www.mcmaster.com/8859K21/" TargetMode="External"/><Relationship Id="rId10" Type="http://schemas.openxmlformats.org/officeDocument/2006/relationships/hyperlink" Target="https://www.mcmaster.com/8859K481/" TargetMode="External"/><Relationship Id="rId4" Type="http://schemas.openxmlformats.org/officeDocument/2006/relationships/hyperlink" Target="https://www.youtube.com/watch?v=bR_tIMWJvpI&amp;list=PLPgGN1PUfGZnEqCRSK7it8fPnHxa9Ix1D" TargetMode="External"/><Relationship Id="rId9" Type="http://schemas.openxmlformats.org/officeDocument/2006/relationships/hyperlink" Target="https://www.mcmaster.com/8859K82/" TargetMode="External"/><Relationship Id="rId14" Type="http://schemas.openxmlformats.org/officeDocument/2006/relationships/hyperlink" Target="https://www.mcmaster.com/1263K2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8AF8-E09B-4BB9-8BFD-115399E7E7F9}">
  <dimension ref="A1:D17"/>
  <sheetViews>
    <sheetView workbookViewId="0">
      <selection activeCell="D17" sqref="A2:D17"/>
    </sheetView>
  </sheetViews>
  <sheetFormatPr defaultRowHeight="14.25" x14ac:dyDescent="0.45"/>
  <cols>
    <col min="1" max="1" width="10.19921875" bestFit="1" customWidth="1"/>
    <col min="2" max="2" width="43.9296875" bestFit="1" customWidth="1"/>
    <col min="3" max="3" width="27.265625" bestFit="1" customWidth="1"/>
    <col min="4" max="4" width="14.332031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</v>
      </c>
      <c r="B2" t="s">
        <v>4</v>
      </c>
      <c r="C2" t="s">
        <v>5</v>
      </c>
      <c r="D2" t="s">
        <v>6</v>
      </c>
    </row>
    <row r="3" spans="1:4" x14ac:dyDescent="0.45">
      <c r="A3">
        <v>2</v>
      </c>
      <c r="B3" t="s">
        <v>7</v>
      </c>
      <c r="C3" t="s">
        <v>8</v>
      </c>
      <c r="D3" t="s">
        <v>6</v>
      </c>
    </row>
    <row r="4" spans="1:4" x14ac:dyDescent="0.45">
      <c r="A4">
        <v>3</v>
      </c>
      <c r="B4" t="s">
        <v>9</v>
      </c>
      <c r="C4" t="s">
        <v>10</v>
      </c>
      <c r="D4" t="s">
        <v>6</v>
      </c>
    </row>
    <row r="5" spans="1:4" x14ac:dyDescent="0.45">
      <c r="A5">
        <v>4</v>
      </c>
      <c r="B5" t="s">
        <v>11</v>
      </c>
      <c r="C5" t="s">
        <v>12</v>
      </c>
      <c r="D5" t="s">
        <v>6</v>
      </c>
    </row>
    <row r="6" spans="1:4" x14ac:dyDescent="0.45">
      <c r="A6">
        <v>5</v>
      </c>
      <c r="B6" t="s">
        <v>13</v>
      </c>
      <c r="C6" t="s">
        <v>14</v>
      </c>
      <c r="D6" t="s">
        <v>6</v>
      </c>
    </row>
    <row r="7" spans="1:4" x14ac:dyDescent="0.45">
      <c r="A7">
        <v>6</v>
      </c>
      <c r="B7" t="s">
        <v>15</v>
      </c>
      <c r="C7" t="s">
        <v>16</v>
      </c>
      <c r="D7" t="s">
        <v>6</v>
      </c>
    </row>
    <row r="8" spans="1:4" x14ac:dyDescent="0.45">
      <c r="A8">
        <v>7</v>
      </c>
      <c r="B8" t="s">
        <v>17</v>
      </c>
      <c r="C8" t="s">
        <v>18</v>
      </c>
      <c r="D8" t="s">
        <v>6</v>
      </c>
    </row>
    <row r="9" spans="1:4" x14ac:dyDescent="0.45">
      <c r="A9">
        <v>8</v>
      </c>
      <c r="B9" t="s">
        <v>19</v>
      </c>
      <c r="C9" t="s">
        <v>20</v>
      </c>
      <c r="D9" t="s">
        <v>6</v>
      </c>
    </row>
    <row r="10" spans="1:4" x14ac:dyDescent="0.45">
      <c r="A10">
        <v>9</v>
      </c>
      <c r="B10" t="s">
        <v>21</v>
      </c>
      <c r="C10" t="s">
        <v>22</v>
      </c>
      <c r="D10" t="s">
        <v>6</v>
      </c>
    </row>
    <row r="11" spans="1:4" x14ac:dyDescent="0.45">
      <c r="A11">
        <v>10</v>
      </c>
      <c r="B11" t="s">
        <v>23</v>
      </c>
      <c r="C11" t="s">
        <v>6</v>
      </c>
      <c r="D11" t="s">
        <v>6</v>
      </c>
    </row>
    <row r="12" spans="1:4" x14ac:dyDescent="0.45">
      <c r="A12">
        <v>11</v>
      </c>
      <c r="B12" t="s">
        <v>24</v>
      </c>
      <c r="C12" t="s">
        <v>8</v>
      </c>
      <c r="D12" t="s">
        <v>25</v>
      </c>
    </row>
    <row r="13" spans="1:4" x14ac:dyDescent="0.45">
      <c r="A13">
        <v>12</v>
      </c>
      <c r="B13" t="s">
        <v>26</v>
      </c>
      <c r="C13" t="s">
        <v>8</v>
      </c>
      <c r="D13" t="s">
        <v>25</v>
      </c>
    </row>
    <row r="14" spans="1:4" x14ac:dyDescent="0.45">
      <c r="A14">
        <v>13</v>
      </c>
      <c r="B14" t="s">
        <v>27</v>
      </c>
      <c r="C14" t="s">
        <v>28</v>
      </c>
      <c r="D14" t="s">
        <v>6</v>
      </c>
    </row>
    <row r="15" spans="1:4" x14ac:dyDescent="0.45">
      <c r="A15">
        <v>14</v>
      </c>
      <c r="B15" t="s">
        <v>29</v>
      </c>
      <c r="C15" t="s">
        <v>8</v>
      </c>
      <c r="D15" t="s">
        <v>6</v>
      </c>
    </row>
    <row r="16" spans="1:4" x14ac:dyDescent="0.45">
      <c r="A16">
        <v>15</v>
      </c>
      <c r="B16" t="s">
        <v>30</v>
      </c>
      <c r="C16" t="s">
        <v>31</v>
      </c>
      <c r="D16" t="s">
        <v>6</v>
      </c>
    </row>
    <row r="17" spans="1:4" x14ac:dyDescent="0.45">
      <c r="A17">
        <v>16</v>
      </c>
      <c r="B17" t="s">
        <v>32</v>
      </c>
      <c r="C17" t="s">
        <v>33</v>
      </c>
      <c r="D17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E06AE-E5F1-46C1-A678-22AB2DDBD6F7}">
  <dimension ref="D1:P43"/>
  <sheetViews>
    <sheetView tabSelected="1" workbookViewId="0">
      <selection activeCell="K34" sqref="K34"/>
    </sheetView>
  </sheetViews>
  <sheetFormatPr defaultRowHeight="14.25" x14ac:dyDescent="0.45"/>
  <cols>
    <col min="4" max="4" width="4.796875" customWidth="1"/>
    <col min="5" max="5" width="47.06640625" customWidth="1"/>
    <col min="6" max="6" width="29.6640625" customWidth="1"/>
    <col min="7" max="7" width="16" customWidth="1"/>
    <col min="8" max="8" width="21.1328125" bestFit="1" customWidth="1"/>
    <col min="9" max="9" width="20.33203125" customWidth="1"/>
    <col min="10" max="10" width="12.3984375" customWidth="1"/>
    <col min="11" max="11" width="17.06640625" customWidth="1"/>
    <col min="12" max="12" width="11.53125" customWidth="1"/>
  </cols>
  <sheetData>
    <row r="1" spans="4:16" x14ac:dyDescent="0.45">
      <c r="E1" t="s">
        <v>46</v>
      </c>
    </row>
    <row r="2" spans="4:16" x14ac:dyDescent="0.45">
      <c r="E2" s="1" t="s">
        <v>44</v>
      </c>
      <c r="H2" t="s">
        <v>37</v>
      </c>
      <c r="I2">
        <v>1</v>
      </c>
      <c r="M2" t="s">
        <v>38</v>
      </c>
      <c r="P2" t="s">
        <v>105</v>
      </c>
    </row>
    <row r="3" spans="4:16" x14ac:dyDescent="0.45">
      <c r="E3" s="1" t="s">
        <v>45</v>
      </c>
      <c r="H3" t="s">
        <v>76</v>
      </c>
      <c r="I3" s="5">
        <v>0.125</v>
      </c>
      <c r="M3" t="s">
        <v>101</v>
      </c>
      <c r="N3" s="9">
        <f>SUM(M8:M50)</f>
        <v>206.20000000000002</v>
      </c>
      <c r="P3">
        <v>166.33</v>
      </c>
    </row>
    <row r="4" spans="4:16" x14ac:dyDescent="0.45">
      <c r="H4" t="s">
        <v>77</v>
      </c>
      <c r="I4">
        <v>1.1000000000000001</v>
      </c>
      <c r="J4" s="8">
        <f>I4-1</f>
        <v>0.10000000000000009</v>
      </c>
      <c r="L4" s="1"/>
      <c r="M4" t="s">
        <v>100</v>
      </c>
      <c r="N4" s="9">
        <f>N3/$I$2</f>
        <v>206.20000000000002</v>
      </c>
      <c r="P4">
        <f>P3/$I$2</f>
        <v>166.33</v>
      </c>
    </row>
    <row r="5" spans="4:16" x14ac:dyDescent="0.45">
      <c r="H5" t="s">
        <v>88</v>
      </c>
    </row>
    <row r="6" spans="4:16" x14ac:dyDescent="0.45">
      <c r="G6" t="s">
        <v>80</v>
      </c>
      <c r="J6" t="s">
        <v>79</v>
      </c>
    </row>
    <row r="7" spans="4:16" x14ac:dyDescent="0.45">
      <c r="D7" s="2" t="s">
        <v>42</v>
      </c>
      <c r="E7" s="2" t="s">
        <v>41</v>
      </c>
      <c r="F7" s="2" t="s">
        <v>34</v>
      </c>
      <c r="G7" s="2" t="s">
        <v>75</v>
      </c>
      <c r="H7" s="2" t="s">
        <v>81</v>
      </c>
      <c r="I7" s="2" t="s">
        <v>78</v>
      </c>
      <c r="J7" s="2" t="s">
        <v>36</v>
      </c>
      <c r="K7" s="2" t="s">
        <v>39</v>
      </c>
      <c r="L7" s="2" t="s">
        <v>82</v>
      </c>
      <c r="M7" s="2" t="s">
        <v>40</v>
      </c>
      <c r="N7" s="2" t="s">
        <v>35</v>
      </c>
      <c r="O7" s="2" t="s">
        <v>94</v>
      </c>
    </row>
    <row r="8" spans="4:16" x14ac:dyDescent="0.45">
      <c r="D8" s="2">
        <v>1</v>
      </c>
      <c r="E8" s="2" t="s">
        <v>47</v>
      </c>
      <c r="F8" s="2" t="s">
        <v>48</v>
      </c>
      <c r="G8" s="2">
        <v>0.55000000000000004</v>
      </c>
      <c r="H8">
        <v>1</v>
      </c>
      <c r="I8" s="6">
        <f>$I$4*H8*(G8+$I$3)</f>
        <v>0.74250000000000016</v>
      </c>
      <c r="J8" s="2">
        <v>12</v>
      </c>
      <c r="K8" s="3">
        <v>2.76</v>
      </c>
      <c r="L8" s="11">
        <f>ROUNDUP(I8*$I$2/J8,0)</f>
        <v>1</v>
      </c>
      <c r="M8" s="4">
        <f>K8*L8</f>
        <v>2.76</v>
      </c>
      <c r="N8" s="1" t="s">
        <v>86</v>
      </c>
    </row>
    <row r="9" spans="4:16" x14ac:dyDescent="0.45">
      <c r="D9" s="2">
        <v>2</v>
      </c>
      <c r="E9" s="2" t="s">
        <v>49</v>
      </c>
      <c r="F9" s="12" t="s">
        <v>50</v>
      </c>
      <c r="G9" s="2">
        <v>0.15</v>
      </c>
      <c r="H9">
        <v>1</v>
      </c>
      <c r="I9" s="6">
        <f t="shared" ref="I9:I16" si="0">$I$4*H9*(G9+$I$3)</f>
        <v>0.30250000000000005</v>
      </c>
      <c r="J9" s="2">
        <v>1</v>
      </c>
      <c r="K9" s="2"/>
      <c r="L9" s="11">
        <f t="shared" ref="L9:L24" si="1">ROUNDUP(I9*$I$2/J9,0)</f>
        <v>1</v>
      </c>
      <c r="M9" s="15">
        <f t="shared" ref="M9:M24" si="2">K9*L9</f>
        <v>0</v>
      </c>
      <c r="N9" s="2"/>
    </row>
    <row r="10" spans="4:16" x14ac:dyDescent="0.45">
      <c r="D10" s="2">
        <v>3</v>
      </c>
      <c r="E10" s="2" t="s">
        <v>51</v>
      </c>
      <c r="F10" s="2" t="s">
        <v>102</v>
      </c>
      <c r="G10" s="2">
        <v>0.68</v>
      </c>
      <c r="H10">
        <v>1</v>
      </c>
      <c r="I10" s="6">
        <f t="shared" si="0"/>
        <v>0.88550000000000018</v>
      </c>
      <c r="J10" s="2">
        <v>12</v>
      </c>
      <c r="K10" s="3">
        <v>2.2999999999999998</v>
      </c>
      <c r="L10" s="11">
        <f t="shared" si="1"/>
        <v>1</v>
      </c>
      <c r="M10" s="4">
        <f t="shared" si="2"/>
        <v>2.2999999999999998</v>
      </c>
      <c r="N10" s="1" t="s">
        <v>106</v>
      </c>
    </row>
    <row r="11" spans="4:16" x14ac:dyDescent="0.45">
      <c r="D11" s="2">
        <v>4</v>
      </c>
      <c r="E11" s="17" t="s">
        <v>52</v>
      </c>
      <c r="F11" s="2" t="s">
        <v>53</v>
      </c>
      <c r="G11" s="2">
        <v>0.71</v>
      </c>
      <c r="H11">
        <v>1</v>
      </c>
      <c r="I11" s="6">
        <f t="shared" si="0"/>
        <v>0.91849999999999998</v>
      </c>
      <c r="J11" s="2">
        <v>12</v>
      </c>
      <c r="K11" s="3">
        <v>2.31</v>
      </c>
      <c r="L11" s="11">
        <f t="shared" si="1"/>
        <v>1</v>
      </c>
      <c r="M11" s="4">
        <f t="shared" si="2"/>
        <v>2.31</v>
      </c>
      <c r="N11" s="1" t="s">
        <v>43</v>
      </c>
    </row>
    <row r="12" spans="4:16" x14ac:dyDescent="0.45">
      <c r="D12" s="2">
        <v>5</v>
      </c>
      <c r="E12" s="17" t="s">
        <v>54</v>
      </c>
      <c r="F12" s="2" t="s">
        <v>55</v>
      </c>
      <c r="G12" s="2">
        <v>0.71</v>
      </c>
      <c r="H12">
        <v>1</v>
      </c>
      <c r="I12" s="6">
        <f t="shared" si="0"/>
        <v>0.91849999999999998</v>
      </c>
      <c r="J12" s="2">
        <v>12</v>
      </c>
      <c r="K12" s="3">
        <v>3.37</v>
      </c>
      <c r="L12" s="11">
        <f t="shared" si="1"/>
        <v>1</v>
      </c>
      <c r="M12" s="4">
        <f t="shared" si="2"/>
        <v>3.37</v>
      </c>
      <c r="N12" s="1" t="s">
        <v>103</v>
      </c>
    </row>
    <row r="13" spans="4:16" x14ac:dyDescent="0.45">
      <c r="D13" s="2">
        <v>6</v>
      </c>
      <c r="E13" s="17" t="s">
        <v>56</v>
      </c>
      <c r="F13" s="2" t="s">
        <v>57</v>
      </c>
      <c r="G13" s="2">
        <v>0.73</v>
      </c>
      <c r="H13">
        <v>4</v>
      </c>
      <c r="I13" s="6">
        <f t="shared" si="0"/>
        <v>3.762</v>
      </c>
      <c r="J13" s="2">
        <v>12</v>
      </c>
      <c r="K13" s="3">
        <v>1.42</v>
      </c>
      <c r="L13" s="11">
        <f t="shared" si="1"/>
        <v>1</v>
      </c>
      <c r="M13" s="4">
        <f t="shared" si="2"/>
        <v>1.42</v>
      </c>
      <c r="N13" s="1" t="s">
        <v>89</v>
      </c>
    </row>
    <row r="14" spans="4:16" x14ac:dyDescent="0.45">
      <c r="D14" s="2">
        <v>7</v>
      </c>
      <c r="E14" s="2" t="s">
        <v>58</v>
      </c>
      <c r="F14" s="2" t="s">
        <v>59</v>
      </c>
      <c r="G14" s="2">
        <v>0.25</v>
      </c>
      <c r="H14">
        <v>1</v>
      </c>
      <c r="I14" s="6">
        <f t="shared" si="0"/>
        <v>0.41250000000000003</v>
      </c>
      <c r="J14" s="2">
        <v>36</v>
      </c>
      <c r="K14" s="3">
        <v>3.49</v>
      </c>
      <c r="L14" s="11">
        <f t="shared" si="1"/>
        <v>1</v>
      </c>
      <c r="M14" s="4">
        <f t="shared" si="2"/>
        <v>3.49</v>
      </c>
      <c r="N14" s="1" t="s">
        <v>60</v>
      </c>
    </row>
    <row r="15" spans="4:16" x14ac:dyDescent="0.45">
      <c r="D15" s="2">
        <v>8</v>
      </c>
      <c r="E15" s="2" t="s">
        <v>61</v>
      </c>
      <c r="F15" s="13" t="s">
        <v>62</v>
      </c>
      <c r="G15" s="2">
        <v>0.21</v>
      </c>
      <c r="H15">
        <v>1</v>
      </c>
      <c r="I15" s="6">
        <f t="shared" si="0"/>
        <v>0.36849999999999999</v>
      </c>
      <c r="J15" s="2">
        <v>1</v>
      </c>
      <c r="K15" s="2"/>
      <c r="L15" s="11">
        <f t="shared" si="1"/>
        <v>1</v>
      </c>
      <c r="M15" s="15">
        <f t="shared" si="2"/>
        <v>0</v>
      </c>
      <c r="N15" s="2"/>
    </row>
    <row r="16" spans="4:16" x14ac:dyDescent="0.45">
      <c r="D16" s="2">
        <v>9</v>
      </c>
      <c r="E16" s="2" t="s">
        <v>63</v>
      </c>
      <c r="F16" s="2" t="s">
        <v>85</v>
      </c>
      <c r="G16" s="2">
        <v>1</v>
      </c>
      <c r="H16">
        <v>1</v>
      </c>
      <c r="I16" s="6">
        <f t="shared" si="0"/>
        <v>1.2375</v>
      </c>
      <c r="J16" s="2">
        <v>24</v>
      </c>
      <c r="K16" s="3">
        <v>36.61</v>
      </c>
      <c r="L16" s="11">
        <f t="shared" si="1"/>
        <v>1</v>
      </c>
      <c r="M16" s="4">
        <f t="shared" si="2"/>
        <v>36.61</v>
      </c>
      <c r="N16" s="1" t="s">
        <v>104</v>
      </c>
    </row>
    <row r="17" spans="4:14" x14ac:dyDescent="0.45">
      <c r="D17" s="2">
        <v>9</v>
      </c>
      <c r="E17" s="2" t="s">
        <v>83</v>
      </c>
      <c r="F17" s="2" t="s">
        <v>84</v>
      </c>
      <c r="G17" s="2">
        <v>0.12</v>
      </c>
      <c r="H17">
        <v>2</v>
      </c>
      <c r="I17" s="6">
        <f t="shared" ref="I17:I25" si="3">$I$4*H17*(G17+$I$3)</f>
        <v>0.53900000000000003</v>
      </c>
      <c r="J17" s="2">
        <v>12</v>
      </c>
      <c r="K17" s="14">
        <v>6.52</v>
      </c>
      <c r="L17" s="11">
        <f t="shared" si="1"/>
        <v>1</v>
      </c>
      <c r="M17" s="4">
        <f t="shared" si="2"/>
        <v>6.52</v>
      </c>
      <c r="N17" s="1" t="s">
        <v>104</v>
      </c>
    </row>
    <row r="18" spans="4:14" x14ac:dyDescent="0.45">
      <c r="D18" s="2">
        <v>10</v>
      </c>
      <c r="E18" s="17" t="s">
        <v>64</v>
      </c>
      <c r="F18" s="2" t="s">
        <v>95</v>
      </c>
      <c r="G18" s="2">
        <v>1</v>
      </c>
      <c r="H18">
        <v>9</v>
      </c>
      <c r="I18" s="6">
        <f t="shared" si="3"/>
        <v>11.137500000000001</v>
      </c>
      <c r="J18" s="2">
        <v>100</v>
      </c>
      <c r="K18" s="10">
        <v>10.67</v>
      </c>
      <c r="L18" s="11">
        <f>ROUNDUP(I18*$I$2/J18,0)</f>
        <v>1</v>
      </c>
      <c r="M18" s="4">
        <f t="shared" si="2"/>
        <v>10.67</v>
      </c>
      <c r="N18" s="1" t="s">
        <v>87</v>
      </c>
    </row>
    <row r="19" spans="4:14" x14ac:dyDescent="0.45">
      <c r="D19" s="2">
        <v>11</v>
      </c>
      <c r="E19" s="2" t="s">
        <v>65</v>
      </c>
      <c r="F19" s="13" t="s">
        <v>66</v>
      </c>
      <c r="G19" s="2">
        <v>0.35</v>
      </c>
      <c r="H19">
        <v>1</v>
      </c>
      <c r="I19" s="6">
        <f t="shared" si="3"/>
        <v>0.52249999999999996</v>
      </c>
      <c r="J19">
        <v>1</v>
      </c>
      <c r="K19" s="2">
        <v>0</v>
      </c>
      <c r="L19" s="11">
        <f t="shared" si="1"/>
        <v>1</v>
      </c>
      <c r="M19" s="15">
        <f t="shared" si="2"/>
        <v>0</v>
      </c>
      <c r="N19" s="2"/>
    </row>
    <row r="20" spans="4:14" x14ac:dyDescent="0.45">
      <c r="D20" s="2">
        <v>12</v>
      </c>
      <c r="E20" s="2" t="s">
        <v>67</v>
      </c>
      <c r="F20" s="13" t="s">
        <v>66</v>
      </c>
      <c r="G20">
        <v>0.78</v>
      </c>
      <c r="H20">
        <v>1</v>
      </c>
      <c r="I20" s="6">
        <f t="shared" si="3"/>
        <v>0.99550000000000016</v>
      </c>
      <c r="J20">
        <v>1</v>
      </c>
      <c r="K20" s="2">
        <v>0</v>
      </c>
      <c r="L20" s="11">
        <f t="shared" si="1"/>
        <v>1</v>
      </c>
      <c r="M20" s="15">
        <f t="shared" si="2"/>
        <v>0</v>
      </c>
      <c r="N20" s="2"/>
    </row>
    <row r="21" spans="4:14" x14ac:dyDescent="0.45">
      <c r="D21" s="2">
        <v>13</v>
      </c>
      <c r="E21" s="2" t="s">
        <v>68</v>
      </c>
      <c r="F21" s="2" t="s">
        <v>69</v>
      </c>
      <c r="G21" s="2">
        <v>0.82</v>
      </c>
      <c r="H21">
        <v>1</v>
      </c>
      <c r="I21" s="6">
        <f t="shared" si="3"/>
        <v>1.0395000000000001</v>
      </c>
      <c r="J21" s="2">
        <v>12</v>
      </c>
      <c r="K21" s="3">
        <v>1.32</v>
      </c>
      <c r="L21" s="11">
        <f t="shared" si="1"/>
        <v>1</v>
      </c>
      <c r="M21" s="4">
        <f t="shared" si="2"/>
        <v>1.32</v>
      </c>
      <c r="N21" s="1" t="s">
        <v>93</v>
      </c>
    </row>
    <row r="22" spans="4:14" x14ac:dyDescent="0.45">
      <c r="D22" s="2">
        <v>14</v>
      </c>
      <c r="E22" s="2" t="s">
        <v>70</v>
      </c>
      <c r="F22" s="13" t="s">
        <v>66</v>
      </c>
      <c r="G22" s="2">
        <v>0</v>
      </c>
      <c r="H22">
        <v>2</v>
      </c>
      <c r="I22" s="6">
        <f t="shared" si="3"/>
        <v>0.27500000000000002</v>
      </c>
      <c r="J22" s="2">
        <v>1</v>
      </c>
      <c r="K22" s="2">
        <v>0</v>
      </c>
      <c r="L22" s="11">
        <f t="shared" si="1"/>
        <v>1</v>
      </c>
      <c r="M22" s="15">
        <f t="shared" si="2"/>
        <v>0</v>
      </c>
      <c r="N22" s="2"/>
    </row>
    <row r="23" spans="4:14" x14ac:dyDescent="0.45">
      <c r="D23" s="2">
        <v>15</v>
      </c>
      <c r="E23" s="2" t="s">
        <v>71</v>
      </c>
      <c r="F23" s="2" t="s">
        <v>72</v>
      </c>
      <c r="G23" s="2">
        <v>1</v>
      </c>
      <c r="H23">
        <v>1</v>
      </c>
      <c r="I23" s="6">
        <f t="shared" si="3"/>
        <v>1.2375</v>
      </c>
      <c r="J23" s="2">
        <f>12*5</f>
        <v>60</v>
      </c>
      <c r="K23" s="3">
        <v>2.39</v>
      </c>
      <c r="L23" s="11">
        <f t="shared" si="1"/>
        <v>1</v>
      </c>
      <c r="M23" s="4">
        <f t="shared" si="2"/>
        <v>2.39</v>
      </c>
      <c r="N23" s="1" t="s">
        <v>96</v>
      </c>
    </row>
    <row r="24" spans="4:14" x14ac:dyDescent="0.45">
      <c r="D24" s="2">
        <v>16</v>
      </c>
      <c r="E24" s="2" t="s">
        <v>73</v>
      </c>
      <c r="F24" s="13" t="s">
        <v>74</v>
      </c>
      <c r="G24" s="2">
        <v>0</v>
      </c>
      <c r="H24">
        <v>1</v>
      </c>
      <c r="I24" s="6">
        <f t="shared" si="3"/>
        <v>0.13750000000000001</v>
      </c>
      <c r="J24" s="2">
        <v>1</v>
      </c>
      <c r="K24" s="2">
        <v>0</v>
      </c>
      <c r="L24" s="11">
        <f t="shared" si="1"/>
        <v>1</v>
      </c>
      <c r="M24" s="15">
        <f t="shared" si="2"/>
        <v>0</v>
      </c>
      <c r="N24" s="2"/>
    </row>
    <row r="25" spans="4:14" x14ac:dyDescent="0.45">
      <c r="D25" s="2"/>
      <c r="E25" s="2" t="s">
        <v>97</v>
      </c>
      <c r="F25" s="2" t="s">
        <v>98</v>
      </c>
      <c r="G25" s="16">
        <f>I9+I15+I19+I20+I22+I24</f>
        <v>2.6015000000000001</v>
      </c>
      <c r="H25">
        <v>1</v>
      </c>
      <c r="I25" s="6">
        <f t="shared" si="3"/>
        <v>2.9991500000000002</v>
      </c>
      <c r="J25" s="2">
        <v>36</v>
      </c>
      <c r="K25" s="3">
        <v>38.770000000000003</v>
      </c>
      <c r="L25" s="11">
        <f>ROUNDUP(I25*$I$2/J25,0)</f>
        <v>1</v>
      </c>
      <c r="M25" s="15">
        <f>K25*L25</f>
        <v>38.770000000000003</v>
      </c>
      <c r="N25" s="1" t="s">
        <v>99</v>
      </c>
    </row>
    <row r="26" spans="4:14" x14ac:dyDescent="0.45">
      <c r="D26" s="2"/>
      <c r="E26" s="2"/>
      <c r="F26" s="2"/>
      <c r="G26" s="2"/>
      <c r="I26" s="7"/>
      <c r="J26" s="2"/>
      <c r="K26" s="2"/>
      <c r="L26" s="11"/>
      <c r="M26" s="4"/>
      <c r="N26" s="2"/>
    </row>
    <row r="27" spans="4:14" x14ac:dyDescent="0.45">
      <c r="E27" s="2"/>
      <c r="L27" s="11"/>
      <c r="M27" s="4"/>
    </row>
    <row r="28" spans="4:14" x14ac:dyDescent="0.45">
      <c r="E28" s="2"/>
      <c r="L28" s="11"/>
      <c r="M28" s="4"/>
    </row>
    <row r="29" spans="4:14" x14ac:dyDescent="0.45">
      <c r="D29" s="2"/>
      <c r="E29" s="2"/>
      <c r="F29" s="2"/>
      <c r="G29" s="2"/>
      <c r="J29" s="2"/>
      <c r="K29" s="2"/>
      <c r="L29" s="11"/>
      <c r="M29" s="4"/>
      <c r="N29" s="1"/>
    </row>
    <row r="30" spans="4:14" x14ac:dyDescent="0.45">
      <c r="L30" s="11"/>
      <c r="M30" s="4"/>
    </row>
    <row r="31" spans="4:14" x14ac:dyDescent="0.45">
      <c r="L31" s="11"/>
      <c r="M31" s="4"/>
    </row>
    <row r="32" spans="4:14" x14ac:dyDescent="0.45">
      <c r="L32" s="11"/>
      <c r="M32" s="4"/>
    </row>
    <row r="35" spans="6:14" x14ac:dyDescent="0.45">
      <c r="F35" t="s">
        <v>91</v>
      </c>
    </row>
    <row r="36" spans="6:14" x14ac:dyDescent="0.45">
      <c r="F36" t="s">
        <v>92</v>
      </c>
      <c r="K36" s="9">
        <v>6.76</v>
      </c>
      <c r="L36">
        <v>4</v>
      </c>
      <c r="M36" s="4">
        <f>K36*L36</f>
        <v>27.04</v>
      </c>
      <c r="N36" s="1" t="s">
        <v>90</v>
      </c>
    </row>
    <row r="37" spans="6:14" x14ac:dyDescent="0.45">
      <c r="M37" s="4"/>
    </row>
    <row r="38" spans="6:14" x14ac:dyDescent="0.45">
      <c r="F38" t="s">
        <v>107</v>
      </c>
      <c r="G38">
        <v>1</v>
      </c>
      <c r="K38">
        <v>39.99</v>
      </c>
      <c r="L38">
        <v>1</v>
      </c>
      <c r="M38" s="4">
        <f t="shared" ref="M38:M43" si="4">K38*L38</f>
        <v>39.99</v>
      </c>
      <c r="N38" s="1" t="s">
        <v>108</v>
      </c>
    </row>
    <row r="39" spans="6:14" x14ac:dyDescent="0.45">
      <c r="F39" t="s">
        <v>110</v>
      </c>
      <c r="M39" s="4">
        <f t="shared" si="4"/>
        <v>0</v>
      </c>
      <c r="N39" s="1" t="s">
        <v>109</v>
      </c>
    </row>
    <row r="40" spans="6:14" x14ac:dyDescent="0.45">
      <c r="K40">
        <v>19.75</v>
      </c>
      <c r="L40">
        <v>1</v>
      </c>
      <c r="M40" s="4">
        <f t="shared" si="4"/>
        <v>19.75</v>
      </c>
      <c r="N40" t="s">
        <v>114</v>
      </c>
    </row>
    <row r="41" spans="6:14" x14ac:dyDescent="0.45">
      <c r="M41" s="4">
        <f t="shared" si="4"/>
        <v>0</v>
      </c>
      <c r="N41" t="s">
        <v>113</v>
      </c>
    </row>
    <row r="42" spans="6:14" x14ac:dyDescent="0.45">
      <c r="F42" t="s">
        <v>112</v>
      </c>
      <c r="M42" s="4">
        <f t="shared" si="4"/>
        <v>0</v>
      </c>
      <c r="N42" t="s">
        <v>111</v>
      </c>
    </row>
    <row r="43" spans="6:14" x14ac:dyDescent="0.45">
      <c r="K43">
        <v>7.49</v>
      </c>
      <c r="L43">
        <v>1</v>
      </c>
      <c r="M43" s="4">
        <f t="shared" si="4"/>
        <v>7.49</v>
      </c>
      <c r="N43" t="s">
        <v>115</v>
      </c>
    </row>
  </sheetData>
  <hyperlinks>
    <hyperlink ref="N14" r:id="rId1" xr:uid="{F0D53B66-5161-4BC0-B8EA-E7B0358D948F}"/>
    <hyperlink ref="E2" r:id="rId2" xr:uid="{286ADFF0-A07E-4BEF-B048-D8FAA444A4DB}"/>
    <hyperlink ref="N11" r:id="rId3" xr:uid="{98DF6D3B-C81B-4565-9D6B-B7411737D2F4}"/>
    <hyperlink ref="E3" r:id="rId4" xr:uid="{864C02D5-AF38-487D-867A-A542380AC087}"/>
    <hyperlink ref="N8" r:id="rId5" display="https://www.mcmaster.com/8859K25/" xr:uid="{F908FED8-5452-403B-87EF-B7B5A1DA2F2B}"/>
    <hyperlink ref="N18" r:id="rId6" xr:uid="{3C454C26-D48F-43FD-863A-0CC4615A7216}"/>
    <hyperlink ref="N13" r:id="rId7" display="https://www.mcmaster.com/8859K52/" xr:uid="{6D2CFA1F-D224-4FCF-B0E0-6F20EC0AE14C}"/>
    <hyperlink ref="N36" r:id="rId8" xr:uid="{050EF5EE-4547-440F-BB79-999CF7691101}"/>
    <hyperlink ref="N21" r:id="rId9" xr:uid="{598B3B03-D249-41BA-9125-F467DD2CA1DE}"/>
    <hyperlink ref="N23" r:id="rId10" xr:uid="{C88ABFB4-4976-43CB-828F-09617DD944EB}"/>
    <hyperlink ref="N25" r:id="rId11" display="https://www.mcmaster.com/8313K14/" xr:uid="{6B80FD6D-6BC5-43A7-9BC3-936A702C28DD}"/>
    <hyperlink ref="N12" r:id="rId12" display="https://www.mcmaster.com/8859K84/" xr:uid="{A563B4D1-D0EA-4487-ACE7-14FBD1C821C9}"/>
    <hyperlink ref="N16" r:id="rId13" display="https://www.mcmaster.com/1263K28/" xr:uid="{0E3D3C2E-4336-4091-A8A5-CE34EE62F88B}"/>
    <hyperlink ref="N17" r:id="rId14" display="https://www.mcmaster.com/1263K28/" xr:uid="{9345CC64-BAB7-4FE5-856E-14515B5C78D5}"/>
    <hyperlink ref="N10" r:id="rId15" xr:uid="{4D550AC9-3DB8-4A3B-B919-224110AE6908}"/>
    <hyperlink ref="N38" r:id="rId16" xr:uid="{9E415DD5-B1B1-40DD-9835-9B9F8F206CBD}"/>
    <hyperlink ref="N39" r:id="rId17" xr:uid="{6920592E-D0A3-4F28-B7EE-D299CBB097D1}"/>
  </hyperlinks>
  <pageMargins left="0.7" right="0.7" top="0.75" bottom="0.75" header="0.3" footer="0.3"/>
  <pageSetup orientation="portrait" r:id="rId1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Q U s s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B S y x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U s s V m g i N t T 2 A A A A g Q E A A B M A H A B G b 3 J t d W x h c y 9 T Z W N 0 a W 9 u M S 5 t I K I Y A C i g F A A A A A A A A A A A A A A A A A A A A A A A A A A A A H W P T U v E Q A y G 7 4 X + h 2 H 2 0 s J Q a K 0 e X H p q F Q Q R p f V k P Y x t 3 B 2 Y D 5 m k u m X Z / + 4 s R d Y F z S X J 8 4 b k D c J A y l n W L j l f x 1 E c 4 V Z 6 G N m K P 0 p P y O 4 V E m c V 0 0 B x x E K 0 b v I D B F L j Z 9 a 4 Y T J g K b l V G r L a W Q o N J r y + 7 p 8 R P P b k j J n 7 x n 1 Z 7 e S I / W l p R j v i q X h p Q C u j C H z F B R e s d n o y F q t S s B s 7 u F H Z T Z U X l 4 V g T 5 M j a G n W U J 3 K 7 M F Z e E 3 F 4 m 3 F 6 6 2 0 m 2 C / m z / g a L u T b 2 G o 8 9 L i u / N m 2 X 4 U M V k e E f s 9 X 2 g e r t 9 Z u i q z o 3 4 Q 7 E c o g k A B M Y I d / e I X / / D y j B / S O F L 2 T 3 / r b 1 B L A Q I t A B Q A A g A I A E F L L F a h Q g G B o w A A A P Y A A A A S A A A A A A A A A A A A A A A A A A A A A A B D b 2 5 m a W c v U G F j a 2 F n Z S 5 4 b W x Q S w E C L Q A U A A I A C A B B S y x W D 8 r p q 6 Q A A A D p A A A A E w A A A A A A A A A A A A A A A A D v A A A A W 0 N v b n R l b n R f V H l w Z X N d L n h t b F B L A Q I t A B Q A A g A I A E F L L F Z o I j b U 9 g A A A I E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J A A A A A A A A a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0 c y U y M E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Y X J 0 c 1 9 M a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y V D E 0 O j I 2 O j A y L j E 2 N z I y O T N a I i A v P j x F b n R y e S B U e X B l P S J G a W x s Q 2 9 s d W 1 u V H l w Z X M i I F Z h b H V l P S J z Q X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n R z I E x p c 3 Q v Q X V 0 b 1 J l b W 9 2 Z W R D b 2 x 1 b W 5 z M S 5 7 Q 2 9 s d W 1 u M S w w f S Z x d W 9 0 O y w m c X V v d D t T Z W N 0 a W 9 u M S 9 Q Y X J 0 c y B M a X N 0 L 0 F 1 d G 9 S Z W 1 v d m V k Q 2 9 s d W 1 u c z E u e 0 N v b H V t b j I s M X 0 m c X V v d D s s J n F 1 b 3 Q 7 U 2 V j d G l v b j E v U G F y d H M g T G l z d C 9 B d X R v U m V t b 3 Z l Z E N v b H V t b n M x L n t D b 2 x 1 b W 4 z L D J 9 J n F 1 b 3 Q 7 L C Z x d W 9 0 O 1 N l Y 3 R p b 2 4 x L 1 B h c n R z I E x p c 3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Y X J 0 c y B M a X N 0 L 0 F 1 d G 9 S Z W 1 v d m V k Q 2 9 s d W 1 u c z E u e 0 N v b H V t b j E s M H 0 m c X V v d D s s J n F 1 b 3 Q 7 U 2 V j d G l v b j E v U G F y d H M g T G l z d C 9 B d X R v U m V t b 3 Z l Z E N v b H V t b n M x L n t D b 2 x 1 b W 4 y L D F 9 J n F 1 b 3 Q 7 L C Z x d W 9 0 O 1 N l Y 3 R p b 2 4 x L 1 B h c n R z I E x p c 3 Q v Q X V 0 b 1 J l b W 9 2 Z W R D b 2 x 1 b W 5 z M S 5 7 Q 2 9 s d W 1 u M y w y f S Z x d W 9 0 O y w m c X V v d D t T Z W N 0 a W 9 u M S 9 Q Y X J 0 c y B M a X N 0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n R z J T I w T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0 c y U y M E x p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s m G 3 O j y b U + J M L V a m j w K D A A A A A A C A A A A A A A Q Z g A A A A E A A C A A A A A r 8 W L / 8 B z + 8 s e Q q a h 4 p 3 L j a P t 9 i i T 5 t / I F T l 8 p m h 8 N F Q A A A A A O g A A A A A I A A C A A A A D i N E s S b W g 4 R / p Q v E 2 1 q d e X y J 4 B 3 l r Y j p + V 2 S M Z p 5 G P 2 V A A A A D g 8 o m n w A 3 f h P t 2 I I o q m k b m S + B R j U U e C 5 4 w i U v n h Q i t 8 D G s b F x W e k 4 y F q 5 8 C m E h R A o n x Q C X P 7 8 Y / v C b r m 4 8 r u c + w + 0 s 9 G Z Y k R Q C a u O J 4 2 3 P i E A A A A C P V 0 Z 3 H Y l O A A 2 m a 2 q u U 2 D c 0 E Z I c 3 r K i u q e r z 7 B m Z J R 7 z b U e C g 2 u X 1 3 B d + X N l O L 4 K T a 9 5 I 4 q h T p s 5 K J w W C l r s k C < / D a t a M a s h u p > 
</file>

<file path=customXml/itemProps1.xml><?xml version="1.0" encoding="utf-8"?>
<ds:datastoreItem xmlns:ds="http://schemas.openxmlformats.org/officeDocument/2006/customXml" ds:itemID="{F3FB81A1-06F9-49AF-9785-674BDE7424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 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Rohmann</dc:creator>
  <cp:lastModifiedBy>Tommy Rohmann</cp:lastModifiedBy>
  <dcterms:created xsi:type="dcterms:W3CDTF">2023-01-12T14:23:41Z</dcterms:created>
  <dcterms:modified xsi:type="dcterms:W3CDTF">2023-08-24T18:05:58Z</dcterms:modified>
</cp:coreProperties>
</file>