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entennial Profile" sheetId="1" r:id="rId1"/>
    <sheet name="City of Winnipeg" sheetId="2" r:id="rId2"/>
  </sheets>
  <definedNames>
    <definedName name="_xlnm.Print_Area" localSheetId="0">'Centennial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<sst xmlns="http://schemas.openxmlformats.org/spreadsheetml/2006/main" count="1409" uniqueCount="564">
  <si>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</si>
  <si>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</si>
  <si>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</si>
  <si>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</si>
  <si>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</si>
  <si>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</si>
  <si>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</si>
  <si>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</si>
  <si>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</si>
  <si>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</si>
  <si>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</si>
  <si>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</si>
  <si>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</si>
  <si>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</si>
  <si>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</si>
  <si>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</si>
  <si>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</si>
  <si>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</si>
  <si>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</si>
  <si>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</si>
  <si>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</si>
  <si>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</si>
  <si>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</si>
  <si>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</si>
  <si>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</si>
  <si>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</si>
  <si>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</si>
  <si>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</si>
  <si>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</si>
  <si>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</si>
  <si>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</si>
  <si>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</si>
  <si>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</si>
  <si>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</si>
  <si>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</si>
  <si>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</si>
  <si>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</si>
  <si>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</si>
  <si>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</si>
  <si>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</si>
  <si>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</si>
  <si>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</si>
  <si>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</si>
  <si>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</si>
  <si>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</si>
  <si>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</si>
  <si>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</si>
  <si>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</si>
  <si>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</si>
  <si>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</si>
  <si>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</si>
  <si>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</si>
  <si>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</si>
  <si>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</si>
  <si>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</si>
  <si>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</si>
  <si>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</si>
  <si>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</si>
  <si>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</si>
  <si>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</si>
  <si>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</si>
  <si>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</si>
  <si>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</si>
  <si>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</si>
  <si>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</si>
  <si>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</si>
  <si>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</si>
  <si>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</si>
  <si>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</si>
  <si>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</si>
  <si>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</si>
  <si>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</si>
  <si>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</si>
  <si>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</si>
  <si>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</si>
  <si>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</si>
  <si>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</si>
  <si>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</si>
  <si>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</si>
  <si>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</si>
  <si>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</si>
  <si>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</si>
  <si>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</si>
  <si>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</si>
  <si>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</si>
  <si>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</si>
  <si>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</si>
  <si>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</si>
  <si>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</si>
  <si>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</si>
  <si>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</si>
  <si>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</si>
  <si>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</si>
  <si>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</si>
  <si>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</si>
  <si>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</si>
  <si>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</si>
  <si>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</si>
  <si>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</si>
  <si>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</si>
  <si>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</si>
  <si>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</si>
  <si>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</si>
  <si>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</si>
  <si>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</si>
  <si>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</si>
  <si>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</si>
  <si>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</si>
  <si>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</si>
  <si>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</si>
  <si>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</si>
  <si>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</si>
  <si>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</si>
  <si>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</si>
  <si>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</si>
  <si>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</si>
  <si>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</si>
  <si>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</si>
  <si>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</si>
  <si>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</si>
  <si>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</si>
  <si>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</si>
  <si>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</si>
  <si>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</si>
  <si>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</si>
  <si>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</si>
  <si>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</si>
  <si>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</si>
  <si>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</si>
  <si>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</si>
  <si>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</si>
  <si>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</si>
  <si>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</si>
  <si>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</si>
  <si>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</si>
  <si>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</si>
  <si>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</si>
  <si>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</si>
  <si>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</si>
  <si>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</si>
  <si>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</si>
  <si>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</si>
  <si>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</si>
  <si>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</si>
  <si>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</si>
  <si>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</si>
  <si>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</si>
  <si>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</si>
  <si>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</si>
  <si>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</si>
  <si>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</si>
  <si>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</si>
  <si>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</si>
  <si>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</si>
  <si>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</si>
  <si>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</si>
  <si>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</si>
  <si>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</si>
  <si>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</si>
  <si>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</si>
  <si>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</si>
  <si>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</si>
  <si>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</si>
  <si>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</si>
  <si>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</si>
  <si>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</si>
  <si>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</si>
  <si>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</si>
  <si>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</si>
  <si>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</si>
  <si>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</si>
  <si>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</si>
  <si>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</si>
  <si>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</si>
  <si>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</si>
  <si>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</si>
  <si>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</si>
  <si>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</si>
  <si>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</si>
  <si>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</si>
  <si>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</si>
  <si>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</si>
  <si>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</si>
  <si>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</si>
  <si>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</si>
  <si>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</si>
  <si>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</si>
  <si>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</si>
  <si>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</si>
  <si>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</si>
  <si>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</si>
  <si>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</si>
  <si>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</si>
  <si>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</si>
  <si>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</si>
  <si>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</si>
  <si>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</si>
  <si>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</si>
  <si>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</si>
  <si>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</si>
  <si>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</si>
  <si>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</si>
  <si>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</si>
  <si>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</si>
  <si>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</si>
  <si>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</si>
  <si>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</si>
  <si>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</si>
  <si>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</si>
  <si>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</si>
  <si>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</si>
  <si>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</si>
  <si>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</si>
  <si>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</si>
  <si>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</si>
  <si>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</si>
  <si>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</si>
  <si>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</si>
  <si>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</si>
  <si>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</si>
  <si>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</si>
  <si>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</si>
  <si>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</si>
  <si>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</si>
  <si>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</si>
  <si>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</si>
  <si>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</si>
  <si>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</si>
  <si>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</si>
  <si>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</si>
  <si>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</si>
  <si>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</si>
  <si>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</si>
  <si>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</si>
  <si>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</si>
  <si>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</si>
  <si>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</si>
  <si>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</si>
  <si>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</si>
  <si>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</si>
  <si>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</si>
  <si>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</si>
  <si>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</si>
  <si>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</si>
  <si>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</si>
  <si>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</si>
  <si>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</si>
  <si>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</si>
  <si>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</si>
  <si>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</si>
  <si>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</si>
  <si>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</si>
  <si>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</si>
  <si>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</si>
  <si>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</si>
  <si>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</si>
  <si>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</si>
  <si>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</si>
  <si>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</si>
  <si>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</si>
  <si>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</si>
  <si>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</si>
  <si>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</si>
  <si>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</si>
  <si>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</si>
  <si>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</si>
  <si>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</si>
  <si>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</si>
  <si>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</si>
  <si>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</si>
  <si>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</si>
  <si>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</si>
  <si>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</si>
  <si>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</si>
  <si>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</si>
  <si>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</si>
  <si>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</si>
  <si>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</si>
  <si>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</si>
  <si>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</si>
  <si>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</si>
  <si>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</si>
  <si>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</si>
  <si>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</si>
  <si>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</si>
  <si>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</si>
  <si>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</si>
  <si>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</si>
  <si>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</si>
  <si>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</si>
  <si>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</si>
  <si>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</si>
  <si>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</si>
  <si>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</si>
  <si>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</si>
  <si>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</si>
  <si>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</si>
  <si>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</si>
  <si>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</si>
  <si>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</si>
  <si>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</si>
  <si>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</si>
  <si>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</si>
  <si>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</si>
  <si>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</si>
  <si>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</si>
  <si>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</si>
  <si>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</si>
  <si>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</si>
  <si>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</si>
  <si>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</si>
  <si>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</si>
  <si>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</si>
  <si>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</si>
  <si>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</si>
  <si>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</si>
  <si>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</si>
  <si>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</si>
  <si>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</si>
  <si>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</si>
  <si>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</si>
  <si>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</si>
  <si>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</si>
  <si>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</si>
  <si>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</si>
  <si>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</si>
  <si>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</si>
  <si>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</si>
  <si>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</si>
  <si>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</si>
  <si>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</si>
  <si>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</si>
  <si>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</si>
  <si>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</si>
  <si>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</si>
  <si>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</si>
  <si>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</si>
  <si>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</si>
  <si>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</si>
  <si>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</si>
  <si>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</si>
  <si>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</si>
  <si>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</si>
  <si>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</si>
  <si>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</si>
  <si>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</si>
  <si>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</si>
  <si>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</si>
  <si>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</si>
  <si>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</si>
  <si>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</si>
  <si>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</si>
  <si>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</si>
  <si>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</si>
  <si>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</si>
  <si>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</si>
  <si>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</si>
  <si>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</si>
  <si>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</si>
  <si>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</si>
  <si>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</si>
  <si>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</si>
  <si>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</si>
  <si>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</si>
  <si>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</si>
  <si>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</si>
  <si>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</si>
  <si>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</si>
  <si>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</si>
  <si>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</si>
  <si>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</si>
  <si>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</si>
  <si>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</si>
  <si>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</si>
  <si>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</si>
  <si>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</si>
  <si>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</si>
  <si>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</si>
  <si>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</si>
  <si>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</si>
  <si>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</si>
  <si>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</si>
  <si>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</si>
  <si>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</si>
  <si>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</si>
  <si>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</si>
  <si>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</si>
  <si>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</si>
  <si>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</si>
  <si>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</si>
  <si>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</si>
  <si>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</si>
  <si>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</si>
  <si>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</si>
  <si>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</si>
  <si>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</si>
  <si>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</si>
  <si>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</si>
  <si>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</si>
  <si>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</si>
  <si>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</si>
  <si>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</si>
  <si>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</si>
  <si>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</si>
  <si>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</si>
  <si>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</si>
  <si>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</si>
  <si>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</si>
  <si>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</si>
  <si>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</si>
  <si>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</si>
  <si>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</si>
  <si>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</si>
  <si>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</si>
  <si>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</si>
  <si>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</si>
  <si>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</si>
  <si>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</si>
  <si>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</si>
  <si>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</si>
  <si>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</si>
  <si>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</si>
  <si>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</si>
  <si>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</si>
  <si>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</si>
  <si>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</si>
  <si>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</si>
  <si>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</si>
  <si>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</si>
  <si>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</si>
  <si>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</si>
  <si>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</si>
  <si>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</si>
  <si>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</si>
  <si>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</si>
  <si>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</si>
  <si>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</si>
  <si>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</si>
  <si>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</si>
  <si>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</si>
  <si>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</si>
  <si>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</si>
  <si>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</si>
  <si>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</si>
  <si>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</si>
  <si>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</si>
  <si>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</si>
  <si>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</si>
  <si>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</si>
  <si>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</si>
  <si>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</si>
  <si>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</si>
  <si>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</si>
  <si>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</si>
  <si>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</si>
  <si>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</si>
  <si>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</si>
  <si>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</si>
  <si>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</si>
  <si>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</si>
  <si>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</si>
  <si>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</si>
  <si>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</si>
  <si>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</si>
  <si>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</si>
  <si>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</si>
  <si>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</si>
  <si>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</si>
  <si>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</si>
  <si>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</si>
  <si>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</si>
  <si>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</si>
  <si>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</si>
  <si>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</si>
  <si>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</si>
  <si>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</si>
  <si>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</si>
  <si>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</si>
  <si>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</si>
  <si>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</si>
  <si>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</si>
  <si>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</si>
  <si>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</si>
  <si>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</si>
  <si>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</si>
  <si>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</si>
  <si>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</si>
  <si>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</si>
  <si>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</si>
  <si>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</si>
  <si>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</si>
  <si>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</si>
  <si>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</si>
  <si>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</si>
  <si>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</si>
  <si>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</si>
  <si>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</si>
  <si>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</si>
  <si>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</si>
  <si>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</si>
  <si>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</si>
  <si>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</si>
  <si>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</si>
  <si>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</si>
  <si>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</si>
  <si>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</si>
  <si>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</si>
  <si>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</si>
  <si>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</si>
  <si>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</si>
  <si>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</si>
  <si>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</si>
  <si>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</si>
  <si>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</si>
  <si>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</si>
  <si>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</si>
  <si>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</si>
  <si>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</si>
  <si>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</si>
  <si>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</si>
  <si>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</si>
  <si>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</si>
  <si>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</si>
  <si>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</si>
  <si>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</si>
  <si>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</si>
  <si>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</si>
  <si>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</si>
  <si>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</si>
  <si>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</si>
  <si>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</si>
  <si>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</si>
  <si>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</si>
  <si>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</si>
  <si>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</si>
  <si>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</si>
  <si>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</si>
  <si>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</si>
  <si>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</si>
  <si>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</si>
  <si>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</si>
  <si>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</si>
  <si>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</si>
  <si>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</si>
  <si>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</si>
  <si>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</si>
  <si>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</si>
  <si>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</si>
  <si>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</si>
  <si>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</si>
  <si>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</si>
  <si>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</si>
  <si>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</si>
  <si>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</si>
  <si>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</si>
  <si>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</si>
  <si>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</si>
  <si>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</si>
  <si>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</si>
  <si>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</si>
  <si>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</si>
  <si>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</si>
  <si>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Centennial</t>
  </si>
  <si>
    <t>Centennial 2016 Census global non-response rate - (11.6%)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</si>
</sst>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2830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2830</v>
      </c>
      <c r="C55" s="27">
        <f t="shared" ref="C55:C64" si="0">IF(AND(B56&lt;&gt;0,ISNUMBER(B56)),(B55-B56)/B56,"-")</f>
        <v>0.28344671201814059</v>
      </c>
      <c r="D55" s="231">
        <f>'City of Winnipeg'!E55</f>
        <v>705244</v>
      </c>
      <c r="E55" s="310">
        <f>'City of Winnipeg'!F55</f>
        <v>6.2727446704951798E-2</v>
      </c>
    </row>
    <row r="56" spans="1:5" ht="14.4" customHeight="1" x14ac:dyDescent="0.25">
      <c r="A56" s="25" t="s">
        <v>429</v>
      </c>
      <c r="B56" s="26">
        <v>2205</v>
      </c>
      <c r="C56" s="27">
        <f t="shared" si="0"/>
        <v>-8.988764044943821E-3</v>
      </c>
      <c r="D56" s="28">
        <f>'City of Winnipeg'!E56</f>
        <v>663617</v>
      </c>
      <c r="E56" s="29">
        <f>'City of Winnipeg'!F56</f>
        <v>4.7621678709166136E-2</v>
      </c>
    </row>
    <row r="57" spans="1:5" ht="14.4" customHeight="1" x14ac:dyDescent="0.25">
      <c r="A57" s="25" t="s">
        <v>28</v>
      </c>
      <c r="B57" s="26">
        <v>2225</v>
      </c>
      <c r="C57" s="27">
        <f>IF(AND(B58&lt;&gt;0,ISNUMBER(B58)),(B57-B58)/B58,"-")</f>
        <v>-6.7085953878406712E-2</v>
      </c>
      <c r="D57" s="28">
        <f>'City of Winnipeg'!E57</f>
        <v>633451</v>
      </c>
      <c r="E57" s="29">
        <f>'City of Winnipeg'!F57</f>
        <v>2.2447154681507691E-2</v>
      </c>
    </row>
    <row r="58" spans="1:5" ht="14.4" customHeight="1" x14ac:dyDescent="0.25">
      <c r="A58" s="25" t="s">
        <v>29</v>
      </c>
      <c r="B58" s="26">
        <v>2385</v>
      </c>
      <c r="C58" s="27">
        <f t="shared" si="0"/>
        <v>7.9185520361990946E-2</v>
      </c>
      <c r="D58" s="28">
        <f>'City of Winnipeg'!E58</f>
        <v>619544</v>
      </c>
      <c r="E58" s="29">
        <f>'City of Winnipeg'!F58</f>
        <v>1.7252056260782535E-3</v>
      </c>
    </row>
    <row r="59" spans="1:5" ht="14.4" customHeight="1" x14ac:dyDescent="0.25">
      <c r="A59" s="30" t="s">
        <v>30</v>
      </c>
      <c r="B59" s="31">
        <v>2210</v>
      </c>
      <c r="C59" s="27">
        <f t="shared" si="0"/>
        <v>-0.19343065693430658</v>
      </c>
      <c r="D59" s="28">
        <f>'City of Winnipeg'!E59</f>
        <v>618477</v>
      </c>
      <c r="E59" s="29">
        <f>'City of Winnipeg'!F59</f>
        <v>5.3022114220231953E-3</v>
      </c>
    </row>
    <row r="60" spans="1:5" ht="14.4" customHeight="1" x14ac:dyDescent="0.25">
      <c r="A60" s="30" t="s">
        <v>31</v>
      </c>
      <c r="B60" s="31">
        <v>2740</v>
      </c>
      <c r="C60" s="27">
        <f t="shared" si="0"/>
        <v>-8.0536912751677847E-2</v>
      </c>
      <c r="D60" s="28">
        <f>'City of Winnipeg'!E60</f>
        <v>615215</v>
      </c>
      <c r="E60" s="29">
        <f>'City of Winnipeg'!F60</f>
        <v>3.4748677582393556E-2</v>
      </c>
    </row>
    <row r="61" spans="1:5" ht="14.4" customHeight="1" x14ac:dyDescent="0.25">
      <c r="A61" s="30" t="s">
        <v>32</v>
      </c>
      <c r="B61" s="31">
        <v>2980</v>
      </c>
      <c r="C61" s="27">
        <f t="shared" si="0"/>
        <v>5.3003533568904596E-2</v>
      </c>
      <c r="D61" s="28">
        <f>'City of Winnipeg'!E61</f>
        <v>594555</v>
      </c>
      <c r="E61" s="29">
        <f>'City of Winnipeg'!F61</f>
        <v>5.3288453873067895E-2</v>
      </c>
    </row>
    <row r="62" spans="1:5" ht="14.4" customHeight="1" x14ac:dyDescent="0.25">
      <c r="A62" s="30" t="s">
        <v>33</v>
      </c>
      <c r="B62" s="31">
        <v>2830</v>
      </c>
      <c r="C62" s="27">
        <f t="shared" si="0"/>
        <v>-1.2216404886561954E-2</v>
      </c>
      <c r="D62" s="28">
        <f>'City of Winnipeg'!E62</f>
        <v>564475</v>
      </c>
      <c r="E62" s="29">
        <f>'City of Winnipeg'!F62</f>
        <v>6.4185424559839539E-3</v>
      </c>
    </row>
    <row r="63" spans="1:5" ht="14.4" customHeight="1" x14ac:dyDescent="0.25">
      <c r="A63" s="30" t="s">
        <v>34</v>
      </c>
      <c r="B63" s="31">
        <v>2865</v>
      </c>
      <c r="C63" s="27">
        <f t="shared" si="0"/>
        <v>-0.18376068376068377</v>
      </c>
      <c r="D63" s="28">
        <f>'City of Winnipeg'!E63</f>
        <v>560875</v>
      </c>
      <c r="E63" s="29">
        <f>'City of Winnipeg'!F63</f>
        <v>4.8168566623061113E-2</v>
      </c>
    </row>
    <row r="64" spans="1:5" ht="15" customHeight="1" thickBot="1" x14ac:dyDescent="0.3">
      <c r="A64" s="32" t="s">
        <v>35</v>
      </c>
      <c r="B64" s="33">
        <v>3510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0.53274100000000002</v>
      </c>
      <c r="C74" s="40">
        <f>IF(B74&lt;&gt;0,$B$55/B74,0)</f>
        <v>5312.1498063787094</v>
      </c>
      <c r="D74" s="41">
        <f>IF(E74&lt;&gt;0,B74/E74,0)</f>
        <v>1.1210879629629631E-3</v>
      </c>
      <c r="E74" s="42">
        <f>'City of Winnipeg'!E74</f>
        <v>475.2</v>
      </c>
    </row>
    <row r="75" spans="1:5" ht="15" customHeight="1" thickBot="1" x14ac:dyDescent="0.3">
      <c r="A75" s="43" t="s">
        <v>41</v>
      </c>
      <c r="B75" s="44">
        <v>0.53274100000000002</v>
      </c>
      <c r="C75" s="45">
        <f>IF(B75&lt;&gt;0,$B$55/B75,0)</f>
        <v>5312.1498063787094</v>
      </c>
      <c r="D75" s="34">
        <f>IF(E75&lt;&gt;0,B75/E75,0)</f>
        <v>1.4468794133623032E-3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155</v>
      </c>
      <c r="C100" s="63">
        <v>175</v>
      </c>
      <c r="D100" s="64">
        <f t="shared" ref="D100:D120" si="1">IF((B$121+C$121)&lt;&gt;0,(B100+C100)/(B$121+C$121),0)</f>
        <v>0.11599297012302284</v>
      </c>
      <c r="E100" s="65">
        <f>'City of Winnipeg'!F100</f>
        <v>5.6572873716476207E-2</v>
      </c>
    </row>
    <row r="101" spans="1:5" ht="14.4" customHeight="1" x14ac:dyDescent="0.25">
      <c r="A101" s="66" t="s">
        <v>51</v>
      </c>
      <c r="B101" s="31">
        <v>135</v>
      </c>
      <c r="C101" s="67">
        <v>155</v>
      </c>
      <c r="D101" s="68">
        <f t="shared" si="1"/>
        <v>0.10193321616871705</v>
      </c>
      <c r="E101" s="69">
        <f>'City of Winnipeg'!F101</f>
        <v>5.8290277465778736E-2</v>
      </c>
    </row>
    <row r="102" spans="1:5" ht="14.4" customHeight="1" x14ac:dyDescent="0.25">
      <c r="A102" s="66" t="s">
        <v>52</v>
      </c>
      <c r="B102" s="31">
        <v>160</v>
      </c>
      <c r="C102" s="67">
        <v>70</v>
      </c>
      <c r="D102" s="68">
        <f t="shared" si="1"/>
        <v>8.0843585237258347E-2</v>
      </c>
      <c r="E102" s="69">
        <f>'City of Winnipeg'!F102</f>
        <v>5.6768527308168899E-2</v>
      </c>
    </row>
    <row r="103" spans="1:5" ht="14.4" customHeight="1" x14ac:dyDescent="0.25">
      <c r="A103" s="66" t="s">
        <v>53</v>
      </c>
      <c r="B103" s="31">
        <v>105</v>
      </c>
      <c r="C103" s="67">
        <v>105</v>
      </c>
      <c r="D103" s="68">
        <f t="shared" si="1"/>
        <v>7.3813708260105443E-2</v>
      </c>
      <c r="E103" s="69">
        <f>'City of Winnipeg'!F103</f>
        <v>6.2029434995905769E-2</v>
      </c>
    </row>
    <row r="104" spans="1:5" ht="14.4" customHeight="1" x14ac:dyDescent="0.25">
      <c r="A104" s="66" t="s">
        <v>54</v>
      </c>
      <c r="B104" s="31">
        <v>90</v>
      </c>
      <c r="C104" s="67">
        <v>125</v>
      </c>
      <c r="D104" s="68">
        <f t="shared" si="1"/>
        <v>7.5571177504393669E-2</v>
      </c>
      <c r="E104" s="69">
        <f>'City of Winnipeg'!F104</f>
        <v>7.2717918245784385E-2</v>
      </c>
    </row>
    <row r="105" spans="1:5" ht="14.4" customHeight="1" x14ac:dyDescent="0.25">
      <c r="A105" s="66" t="s">
        <v>55</v>
      </c>
      <c r="B105" s="31">
        <v>125</v>
      </c>
      <c r="C105" s="67">
        <v>130</v>
      </c>
      <c r="D105" s="68">
        <f t="shared" si="1"/>
        <v>8.9630931458699478E-2</v>
      </c>
      <c r="E105" s="69">
        <f>'City of Winnipeg'!F105</f>
        <v>7.50077899115211E-2</v>
      </c>
    </row>
    <row r="106" spans="1:5" ht="14.4" customHeight="1" x14ac:dyDescent="0.25">
      <c r="A106" s="66" t="s">
        <v>56</v>
      </c>
      <c r="B106" s="31">
        <v>85</v>
      </c>
      <c r="C106" s="67">
        <v>90</v>
      </c>
      <c r="D106" s="68">
        <f t="shared" si="1"/>
        <v>6.1511423550087874E-2</v>
      </c>
      <c r="E106" s="69">
        <f>'City of Winnipeg'!F106</f>
        <v>7.3609229052384442E-2</v>
      </c>
    </row>
    <row r="107" spans="1:5" ht="14.4" customHeight="1" x14ac:dyDescent="0.25">
      <c r="A107" s="66" t="s">
        <v>57</v>
      </c>
      <c r="B107" s="31">
        <v>80</v>
      </c>
      <c r="C107" s="67">
        <v>120</v>
      </c>
      <c r="D107" s="68">
        <f t="shared" si="1"/>
        <v>7.0298769771529004E-2</v>
      </c>
      <c r="E107" s="69">
        <f>'City of Winnipeg'!F107</f>
        <v>6.8964267857013456E-2</v>
      </c>
    </row>
    <row r="108" spans="1:5" ht="14.4" customHeight="1" x14ac:dyDescent="0.25">
      <c r="A108" s="66" t="s">
        <v>58</v>
      </c>
      <c r="B108" s="31">
        <v>70</v>
      </c>
      <c r="C108" s="67">
        <v>45</v>
      </c>
      <c r="D108" s="68">
        <f t="shared" si="1"/>
        <v>4.0421792618629174E-2</v>
      </c>
      <c r="E108" s="69">
        <f>'City of Winnipeg'!F108</f>
        <v>6.5768592526032801E-2</v>
      </c>
    </row>
    <row r="109" spans="1:5" ht="14.4" customHeight="1" x14ac:dyDescent="0.25">
      <c r="A109" s="66" t="s">
        <v>59</v>
      </c>
      <c r="B109" s="31">
        <v>75</v>
      </c>
      <c r="C109" s="67">
        <v>110</v>
      </c>
      <c r="D109" s="68">
        <f t="shared" si="1"/>
        <v>6.5026362038664326E-2</v>
      </c>
      <c r="E109" s="69">
        <f>'City of Winnipeg'!F109</f>
        <v>6.4920760295364463E-2</v>
      </c>
    </row>
    <row r="110" spans="1:5" ht="14.4" customHeight="1" x14ac:dyDescent="0.25">
      <c r="A110" s="66" t="s">
        <v>60</v>
      </c>
      <c r="B110" s="31">
        <v>65</v>
      </c>
      <c r="C110" s="67">
        <v>60</v>
      </c>
      <c r="D110" s="68">
        <f t="shared" si="1"/>
        <v>4.3936731107205626E-2</v>
      </c>
      <c r="E110" s="69">
        <f>'City of Winnipeg'!F110</f>
        <v>7.1964289596301426E-2</v>
      </c>
    </row>
    <row r="111" spans="1:5" ht="14.4" customHeight="1" x14ac:dyDescent="0.25">
      <c r="A111" s="66" t="s">
        <v>61</v>
      </c>
      <c r="B111" s="31">
        <v>90</v>
      </c>
      <c r="C111" s="67">
        <v>85</v>
      </c>
      <c r="D111" s="68">
        <f t="shared" si="1"/>
        <v>6.1511423550087874E-2</v>
      </c>
      <c r="E111" s="69">
        <f>'City of Winnipeg'!F111</f>
        <v>6.8659917825491495E-2</v>
      </c>
    </row>
    <row r="112" spans="1:5" ht="14.4" customHeight="1" x14ac:dyDescent="0.25">
      <c r="A112" s="66" t="s">
        <v>62</v>
      </c>
      <c r="B112" s="31">
        <v>90</v>
      </c>
      <c r="C112" s="67">
        <v>40</v>
      </c>
      <c r="D112" s="68">
        <f t="shared" si="1"/>
        <v>4.5694200351493852E-2</v>
      </c>
      <c r="E112" s="69">
        <f>'City of Winnipeg'!F112</f>
        <v>6.0065652649656881E-2</v>
      </c>
    </row>
    <row r="113" spans="1:5" ht="14.4" customHeight="1" x14ac:dyDescent="0.25">
      <c r="A113" s="66" t="s">
        <v>63</v>
      </c>
      <c r="B113" s="31">
        <v>60</v>
      </c>
      <c r="C113" s="67">
        <v>45</v>
      </c>
      <c r="D113" s="68">
        <f t="shared" si="1"/>
        <v>3.6906854130052721E-2</v>
      </c>
      <c r="E113" s="69">
        <f>'City of Winnipeg'!F113</f>
        <v>5.056558380857832E-2</v>
      </c>
    </row>
    <row r="114" spans="1:5" ht="14.4" customHeight="1" x14ac:dyDescent="0.25">
      <c r="A114" s="66" t="s">
        <v>64</v>
      </c>
      <c r="B114" s="31">
        <v>40</v>
      </c>
      <c r="C114" s="67">
        <v>20</v>
      </c>
      <c r="D114" s="68">
        <f t="shared" si="1"/>
        <v>2.10896309314587E-2</v>
      </c>
      <c r="E114" s="69">
        <f>'City of Winnipeg'!F114</f>
        <v>3.4746628598757962E-2</v>
      </c>
    </row>
    <row r="115" spans="1:5" ht="14.4" customHeight="1" x14ac:dyDescent="0.25">
      <c r="A115" s="66" t="s">
        <v>65</v>
      </c>
      <c r="B115" s="31">
        <v>0</v>
      </c>
      <c r="C115" s="67">
        <v>10</v>
      </c>
      <c r="D115" s="68">
        <f t="shared" si="1"/>
        <v>3.5149384885764497E-3</v>
      </c>
      <c r="E115" s="69">
        <f>'City of Winnipeg'!F115</f>
        <v>2.4594381118703757E-2</v>
      </c>
    </row>
    <row r="116" spans="1:5" ht="14.4" customHeight="1" x14ac:dyDescent="0.25">
      <c r="A116" s="66" t="s">
        <v>66</v>
      </c>
      <c r="B116" s="31">
        <v>10</v>
      </c>
      <c r="C116" s="67">
        <v>15</v>
      </c>
      <c r="D116" s="68">
        <f t="shared" si="1"/>
        <v>8.7873462214411256E-3</v>
      </c>
      <c r="E116" s="69">
        <f>'City of Winnipeg'!F116</f>
        <v>1.8594337640127828E-2</v>
      </c>
    </row>
    <row r="117" spans="1:5" ht="14.4" customHeight="1" x14ac:dyDescent="0.25">
      <c r="A117" s="66" t="s">
        <v>489</v>
      </c>
      <c r="B117" s="96">
        <v>10</v>
      </c>
      <c r="C117" s="362">
        <v>0</v>
      </c>
      <c r="D117" s="68">
        <f>IF((B$121+C$121)&lt;&gt;0,(B117+C117)/(B$121+C$121),0)</f>
        <v>3.5149384885764497E-3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1445</v>
      </c>
      <c r="C121" s="76">
        <f>SUM(C100:C120)</f>
        <v>1400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2380</v>
      </c>
      <c r="C129" s="82">
        <f>IF(B$133&lt;&gt;0,B129/B$133,0)</f>
        <v>0.8409893992932862</v>
      </c>
      <c r="D129" s="83">
        <f>'City of Winnipeg'!E129</f>
        <v>608795</v>
      </c>
      <c r="E129" s="29">
        <f>'City of Winnipeg'!F129</f>
        <v>0.88229241393303048</v>
      </c>
    </row>
    <row r="130" spans="1:5" s="2" customFormat="1" ht="14.4" customHeight="1" x14ac:dyDescent="0.25">
      <c r="A130" s="66" t="s">
        <v>72</v>
      </c>
      <c r="B130" s="31">
        <v>105</v>
      </c>
      <c r="C130" s="27">
        <f>IF(B$133&lt;&gt;0,B130/B$133,0)</f>
        <v>3.7102473498233215E-2</v>
      </c>
      <c r="D130" s="84">
        <f>'City of Winnipeg'!E130</f>
        <v>69355</v>
      </c>
      <c r="E130" s="29">
        <f>'City of Winnipeg'!F130</f>
        <v>0.10051230770345572</v>
      </c>
    </row>
    <row r="131" spans="1:5" s="2" customFormat="1" ht="14.4" customHeight="1" x14ac:dyDescent="0.25">
      <c r="A131" s="66" t="s">
        <v>73</v>
      </c>
      <c r="B131" s="31">
        <v>315</v>
      </c>
      <c r="C131" s="85">
        <f>IF(B$133&lt;&gt;0,B131/B$133,0)</f>
        <v>0.11130742049469965</v>
      </c>
      <c r="D131" s="84">
        <f>'City of Winnipeg'!E131</f>
        <v>10990</v>
      </c>
      <c r="E131" s="29">
        <f>'City of Winnipeg'!F131</f>
        <v>1.5927189988623434E-2</v>
      </c>
    </row>
    <row r="132" spans="1:5" s="2" customFormat="1" ht="15" customHeight="1" thickBot="1" x14ac:dyDescent="0.3">
      <c r="A132" s="70" t="s">
        <v>74</v>
      </c>
      <c r="B132" s="71">
        <v>30</v>
      </c>
      <c r="C132" s="85">
        <f>IF(B$133&lt;&gt;0,B132/B$133,0)</f>
        <v>1.0600706713780919E-2</v>
      </c>
      <c r="D132" s="84">
        <f>'City of Winnipeg'!E132</f>
        <v>875</v>
      </c>
      <c r="E132" s="29">
        <f>'City of Winnipeg'!F132</f>
        <v>1.268088374890401E-3</v>
      </c>
    </row>
    <row r="133" spans="1:5" s="2" customFormat="1" ht="15" customHeight="1" thickBot="1" x14ac:dyDescent="0.3">
      <c r="A133" s="441" t="s">
        <v>67</v>
      </c>
      <c r="B133" s="86">
        <f>SUM(B129:B132)</f>
        <v>2830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105</v>
      </c>
      <c r="C137" s="94">
        <f t="shared" ref="C137:C167" si="2">IF(B$168&lt;&gt;0,B137/B$168,0)</f>
        <v>9.2511013215859028E-2</v>
      </c>
      <c r="D137" s="68">
        <f t="shared" ref="D137:D167" si="3">IF(B$51&lt;&gt;0,B137/B$51,0)</f>
        <v>3.7102473498233215E-2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10</v>
      </c>
      <c r="C140" s="94">
        <f t="shared" si="2"/>
        <v>8.8105726872246704E-3</v>
      </c>
      <c r="D140" s="68">
        <f t="shared" si="3"/>
        <v>3.5335689045936395E-3</v>
      </c>
      <c r="E140" s="95">
        <f>'City of Winnipeg'!F140</f>
        <v>1.2804069476750505E-2</v>
      </c>
    </row>
    <row r="141" spans="1:5" s="2" customFormat="1" ht="14.4" customHeight="1" x14ac:dyDescent="0.25">
      <c r="A141" s="93" t="s">
        <v>79</v>
      </c>
      <c r="B141" s="96">
        <v>10</v>
      </c>
      <c r="C141" s="94">
        <f t="shared" si="2"/>
        <v>8.8105726872246704E-3</v>
      </c>
      <c r="D141" s="68">
        <f t="shared" si="3"/>
        <v>3.5335689045936395E-3</v>
      </c>
      <c r="E141" s="95">
        <f>'City of Winnipeg'!F141</f>
        <v>1.1144685260465352E-2</v>
      </c>
    </row>
    <row r="142" spans="1:5" s="2" customFormat="1" ht="14.4" customHeight="1" x14ac:dyDescent="0.25">
      <c r="A142" s="93" t="s">
        <v>80</v>
      </c>
      <c r="B142" s="96">
        <v>10</v>
      </c>
      <c r="C142" s="94">
        <f t="shared" si="2"/>
        <v>8.8105726872246704E-3</v>
      </c>
      <c r="D142" s="68">
        <f t="shared" si="3"/>
        <v>3.5335689045936395E-3</v>
      </c>
      <c r="E142" s="95">
        <f>'City of Winnipeg'!F142</f>
        <v>9.7244262805881027E-3</v>
      </c>
    </row>
    <row r="143" spans="1:5" s="2" customFormat="1" ht="14.4" customHeight="1" x14ac:dyDescent="0.25">
      <c r="A143" s="93" t="s">
        <v>85</v>
      </c>
      <c r="B143" s="96">
        <v>80</v>
      </c>
      <c r="C143" s="94">
        <f t="shared" si="2"/>
        <v>7.0484581497797363E-2</v>
      </c>
      <c r="D143" s="68">
        <f t="shared" si="3"/>
        <v>2.8268551236749116E-2</v>
      </c>
      <c r="E143" s="95">
        <f>'City of Winnipeg'!F143</f>
        <v>8.8476337470924545E-3</v>
      </c>
    </row>
    <row r="144" spans="1:5" s="2" customFormat="1" ht="14.4" customHeight="1" x14ac:dyDescent="0.25">
      <c r="A144" s="93" t="s">
        <v>82</v>
      </c>
      <c r="B144" s="96">
        <v>25</v>
      </c>
      <c r="C144" s="94">
        <f t="shared" si="2"/>
        <v>2.2026431718061675E-2</v>
      </c>
      <c r="D144" s="68">
        <f t="shared" si="3"/>
        <v>8.8339222614840993E-3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8.8105726872246704E-3</v>
      </c>
      <c r="D146" s="68">
        <f t="shared" si="3"/>
        <v>3.5335689045936395E-3</v>
      </c>
      <c r="E146" s="95">
        <f>'City of Winnipeg'!F146</f>
        <v>7.1012948993862453E-3</v>
      </c>
    </row>
    <row r="147" spans="1:5" s="2" customFormat="1" ht="14.4" customHeight="1" x14ac:dyDescent="0.25">
      <c r="A147" s="93" t="s">
        <v>87</v>
      </c>
      <c r="B147" s="96">
        <v>150</v>
      </c>
      <c r="C147" s="94">
        <f t="shared" si="2"/>
        <v>0.13215859030837004</v>
      </c>
      <c r="D147" s="68">
        <f t="shared" si="3"/>
        <v>5.3003533568904596E-2</v>
      </c>
      <c r="E147" s="95">
        <f>'City of Winnipeg'!F147</f>
        <v>5.985377129482692E-3</v>
      </c>
    </row>
    <row r="148" spans="1:5" s="2" customFormat="1" ht="14.4" customHeight="1" x14ac:dyDescent="0.25">
      <c r="A148" s="93" t="s">
        <v>86</v>
      </c>
      <c r="B148" s="96">
        <v>25</v>
      </c>
      <c r="C148" s="94">
        <f t="shared" si="2"/>
        <v>2.2026431718061675E-2</v>
      </c>
      <c r="D148" s="68">
        <f t="shared" si="3"/>
        <v>8.8339222614840993E-3</v>
      </c>
      <c r="E148" s="95">
        <f>'City of Winnipeg'!F148</f>
        <v>5.2824938588291563E-3</v>
      </c>
    </row>
    <row r="149" spans="1:5" s="2" customFormat="1" ht="14.4" customHeight="1" x14ac:dyDescent="0.25">
      <c r="A149" s="93" t="s">
        <v>88</v>
      </c>
      <c r="B149" s="31">
        <v>10</v>
      </c>
      <c r="C149" s="94">
        <f t="shared" si="2"/>
        <v>8.8105726872246704E-3</v>
      </c>
      <c r="D149" s="68">
        <f t="shared" si="3"/>
        <v>3.5335689045936395E-3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15</v>
      </c>
      <c r="C151" s="94">
        <f t="shared" si="2"/>
        <v>1.3215859030837005E-2</v>
      </c>
      <c r="D151" s="68">
        <f t="shared" si="3"/>
        <v>5.3003533568904597E-3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8.8105726872246704E-3</v>
      </c>
      <c r="D154" s="68">
        <f t="shared" si="3"/>
        <v>3.5335689045936395E-3</v>
      </c>
      <c r="E154" s="95">
        <f>'City of Winnipeg'!F154</f>
        <v>2.5651616269211537E-3</v>
      </c>
    </row>
    <row r="155" spans="1:5" s="2" customFormat="1" ht="14.4" customHeight="1" x14ac:dyDescent="0.25">
      <c r="A155" s="93" t="s">
        <v>98</v>
      </c>
      <c r="B155" s="31">
        <v>60</v>
      </c>
      <c r="C155" s="94">
        <f t="shared" si="2"/>
        <v>5.2863436123348019E-2</v>
      </c>
      <c r="D155" s="68">
        <f t="shared" si="3"/>
        <v>2.1201413427561839E-2</v>
      </c>
      <c r="E155" s="95">
        <f>'City of Winnipeg'!F155</f>
        <v>2.3042977326579858E-3</v>
      </c>
    </row>
    <row r="156" spans="1:5" s="2" customFormat="1" ht="14.4" customHeight="1" x14ac:dyDescent="0.25">
      <c r="A156" s="93" t="s">
        <v>542</v>
      </c>
      <c r="B156" s="31">
        <v>60</v>
      </c>
      <c r="C156" s="94">
        <f t="shared" si="2"/>
        <v>5.2863436123348019E-2</v>
      </c>
      <c r="D156" s="68">
        <f t="shared" si="3"/>
        <v>2.1201413427561839E-2</v>
      </c>
      <c r="E156" s="95">
        <f>'City of Winnipeg'!F156</f>
        <v>2.1738657855264014E-3</v>
      </c>
    </row>
    <row r="157" spans="1:5" s="2" customFormat="1" ht="14.4" customHeight="1" x14ac:dyDescent="0.25">
      <c r="A157" s="93" t="s">
        <v>94</v>
      </c>
      <c r="B157" s="31">
        <v>35</v>
      </c>
      <c r="C157" s="94">
        <f t="shared" si="2"/>
        <v>3.0837004405286344E-2</v>
      </c>
      <c r="D157" s="68">
        <f t="shared" si="3"/>
        <v>1.2367491166077738E-2</v>
      </c>
      <c r="E157" s="95">
        <f>'City of Winnipeg'!F157</f>
        <v>2.0216951805395534E-3</v>
      </c>
    </row>
    <row r="158" spans="1:5" s="2" customFormat="1" ht="14.4" customHeight="1" x14ac:dyDescent="0.25">
      <c r="A158" s="93" t="s">
        <v>101</v>
      </c>
      <c r="B158" s="31">
        <v>205</v>
      </c>
      <c r="C158" s="94">
        <f t="shared" si="2"/>
        <v>0.18061674008810572</v>
      </c>
      <c r="D158" s="68">
        <f t="shared" si="3"/>
        <v>7.2438162544169613E-2</v>
      </c>
      <c r="E158" s="95">
        <f>'City of Winnipeg'!F158</f>
        <v>1.8912632334079694E-3</v>
      </c>
    </row>
    <row r="159" spans="1:5" s="2" customFormat="1" ht="14.4" customHeight="1" x14ac:dyDescent="0.25">
      <c r="A159" s="93" t="s">
        <v>100</v>
      </c>
      <c r="B159" s="31">
        <v>25</v>
      </c>
      <c r="C159" s="94">
        <f t="shared" si="2"/>
        <v>2.2026431718061675E-2</v>
      </c>
      <c r="D159" s="68">
        <f t="shared" si="3"/>
        <v>8.8339222614840993E-3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8.8105726872246704E-3</v>
      </c>
      <c r="D161" s="68">
        <f t="shared" si="3"/>
        <v>3.5335689045936395E-3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20</v>
      </c>
      <c r="C163" s="94">
        <f t="shared" si="2"/>
        <v>1.7621145374449341E-2</v>
      </c>
      <c r="D163" s="68">
        <f t="shared" si="3"/>
        <v>7.0671378091872791E-3</v>
      </c>
      <c r="E163" s="95">
        <f>'City of Winnipeg'!F163</f>
        <v>1.4854749534430412E-3</v>
      </c>
    </row>
    <row r="164" spans="1:5" s="2" customFormat="1" ht="14.4" customHeight="1" x14ac:dyDescent="0.25">
      <c r="A164" s="93" t="s">
        <v>501</v>
      </c>
      <c r="B164" s="96">
        <v>10</v>
      </c>
      <c r="C164" s="94">
        <f t="shared" si="2"/>
        <v>8.8105726872246704E-3</v>
      </c>
      <c r="D164" s="68">
        <f t="shared" si="3"/>
        <v>3.5335689045936395E-3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250</v>
      </c>
      <c r="C167" s="94">
        <f t="shared" si="2"/>
        <v>0.22026431718061673</v>
      </c>
      <c r="D167" s="68">
        <f t="shared" si="3"/>
        <v>8.8339222614840993E-2</v>
      </c>
      <c r="E167" s="95">
        <f>'City of Winnipeg'!F167</f>
        <v>2.9006615798207284E-2</v>
      </c>
    </row>
    <row r="168" spans="1:5" s="2" customFormat="1" ht="15" customHeight="1" thickBot="1" x14ac:dyDescent="0.3">
      <c r="A168" s="442" t="s">
        <v>67</v>
      </c>
      <c r="B168" s="98">
        <f>SUM(B137:B167)</f>
        <v>1135</v>
      </c>
      <c r="C168" s="87">
        <f>SUM(C137:C167)</f>
        <v>1</v>
      </c>
      <c r="D168" s="77">
        <f>SUM(D137:D167)</f>
        <v>0.40106007067137822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235</v>
      </c>
      <c r="C179" s="94">
        <f>IF(B$184 &lt;&gt; 0,B179/B$184,0)</f>
        <v>0.24607329842931938</v>
      </c>
      <c r="D179" s="68">
        <f>IF(B$51&lt;&gt;0,B179/B$51,0)</f>
        <v>8.3038869257950523E-2</v>
      </c>
      <c r="E179" s="29">
        <f>'City of Winnipeg'!F179</f>
        <v>6.6136243414998228E-2</v>
      </c>
    </row>
    <row r="180" spans="1:5" s="2" customFormat="1" ht="14.4" customHeight="1" x14ac:dyDescent="0.25">
      <c r="A180" s="66" t="s">
        <v>108</v>
      </c>
      <c r="B180" s="96">
        <v>690</v>
      </c>
      <c r="C180" s="94">
        <f>IF(B$184 &lt;&gt; 0,B180/B$184,0)</f>
        <v>0.72251308900523559</v>
      </c>
      <c r="D180" s="68">
        <f>IF(B$51&lt;&gt;0,B180/B$51,0)</f>
        <v>0.24381625441696114</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30</v>
      </c>
      <c r="C182" s="94">
        <f>IF(B$184 &lt;&gt; 0,B182/B$184,0)</f>
        <v>3.1413612565445025E-2</v>
      </c>
      <c r="D182" s="68">
        <f>IF(B$51&lt;&gt;0,B182/B$51,0)</f>
        <v>1.0600706713780919E-2</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955</v>
      </c>
      <c r="C184" s="87">
        <f>SUM(C179:C183)</f>
        <v>1</v>
      </c>
      <c r="D184" s="77">
        <f>SUM(D179:D183)</f>
        <v>0.33745583038869259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730</v>
      </c>
      <c r="C191" s="94">
        <f>IF(B$194&lt;&gt;0,B191/B$194,0)</f>
        <v>0.69856459330143539</v>
      </c>
      <c r="D191" s="68">
        <f>IF(B$51&lt;&gt;0,B191/B$51,0)</f>
        <v>0.25795053003533569</v>
      </c>
      <c r="E191" s="103">
        <f>'City of Winnipeg'!F191</f>
        <v>6.2346470728897201E-2</v>
      </c>
    </row>
    <row r="192" spans="1:5" s="2" customFormat="1" ht="14.4" customHeight="1" x14ac:dyDescent="0.25">
      <c r="A192" s="104" t="s">
        <v>115</v>
      </c>
      <c r="B192" s="96">
        <v>305</v>
      </c>
      <c r="C192" s="94">
        <f>IF(B$194&lt;&gt;0,B192/B$194,0)</f>
        <v>0.291866028708134</v>
      </c>
      <c r="D192" s="68">
        <f>IF(B$51&lt;&gt;0,B192/B$51,0)</f>
        <v>0.10777385159010601</v>
      </c>
      <c r="E192" s="105">
        <f>'City of Winnipeg'!F192</f>
        <v>6.8237647007673749E-2</v>
      </c>
    </row>
    <row r="193" spans="1:5" s="2" customFormat="1" ht="15" customHeight="1" thickBot="1" x14ac:dyDescent="0.3">
      <c r="A193" s="104" t="s">
        <v>116</v>
      </c>
      <c r="B193" s="96">
        <v>10</v>
      </c>
      <c r="C193" s="94">
        <f>IF(B$194&lt;&gt;0,B193/B$194,0)</f>
        <v>9.5693779904306216E-3</v>
      </c>
      <c r="D193" s="68">
        <f>IF(B$51&lt;&gt;0,B193/B$51,0)</f>
        <v>3.5335689045936395E-3</v>
      </c>
      <c r="E193" s="105">
        <f>'City of Winnipeg'!F193</f>
        <v>6.7389839351318453E-4</v>
      </c>
    </row>
    <row r="194" spans="1:5" s="2" customFormat="1" ht="15" customHeight="1" thickBot="1" x14ac:dyDescent="0.3">
      <c r="A194" s="423" t="s">
        <v>67</v>
      </c>
      <c r="B194" s="98">
        <f>SUM(B191:B193)</f>
        <v>1045</v>
      </c>
      <c r="C194" s="87">
        <f>SUM(C191:C193)</f>
        <v>1</v>
      </c>
      <c r="D194" s="77">
        <f>SUM(D191:D193)</f>
        <v>0.36925795053003535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365</v>
      </c>
      <c r="C203" s="94">
        <f t="shared" ref="C203:C214" si="4">IF(B$215&lt;&gt;0,B203/B$215,0)</f>
        <v>0.25704225352112675</v>
      </c>
      <c r="D203" s="68">
        <f t="shared" ref="D203:D214" si="5">IF(B$51&lt;&gt;0,B203/B$51,0)</f>
        <v>0.12897526501766785</v>
      </c>
      <c r="E203" s="103">
        <f>'City of Winnipeg'!F203</f>
        <v>0.1063237755700963</v>
      </c>
    </row>
    <row r="204" spans="1:5" s="2" customFormat="1" ht="14.4" customHeight="1" x14ac:dyDescent="0.25">
      <c r="A204" s="539" t="s">
        <v>476</v>
      </c>
      <c r="B204" s="96">
        <v>70</v>
      </c>
      <c r="C204" s="94">
        <f t="shared" si="4"/>
        <v>4.9295774647887321E-2</v>
      </c>
      <c r="D204" s="68">
        <f t="shared" si="5"/>
        <v>2.4734982332155476E-2</v>
      </c>
      <c r="E204" s="69">
        <f>'City of Winnipeg'!F204</f>
        <v>5.4448091708151271E-2</v>
      </c>
    </row>
    <row r="205" spans="1:5" s="2" customFormat="1" ht="14.4" customHeight="1" x14ac:dyDescent="0.25">
      <c r="A205" s="540" t="s">
        <v>478</v>
      </c>
      <c r="B205" s="96">
        <v>420</v>
      </c>
      <c r="C205" s="94">
        <f t="shared" si="4"/>
        <v>0.29577464788732394</v>
      </c>
      <c r="D205" s="68">
        <f t="shared" si="5"/>
        <v>0.14840989399293286</v>
      </c>
      <c r="E205" s="69">
        <f>'City of Winnipeg'!F205</f>
        <v>3.8970167315203294E-2</v>
      </c>
    </row>
    <row r="206" spans="1:5" s="2" customFormat="1" ht="14.4" customHeight="1" x14ac:dyDescent="0.25">
      <c r="A206" s="539" t="s">
        <v>477</v>
      </c>
      <c r="B206" s="96">
        <v>140</v>
      </c>
      <c r="C206" s="94">
        <f t="shared" si="4"/>
        <v>9.8591549295774641E-2</v>
      </c>
      <c r="D206" s="68">
        <f t="shared" si="5"/>
        <v>4.9469964664310952E-2</v>
      </c>
      <c r="E206" s="69">
        <f>'City of Winnipeg'!F206</f>
        <v>2.8492134228966036E-2</v>
      </c>
    </row>
    <row r="207" spans="1:5" s="2" customFormat="1" ht="14.4" customHeight="1" x14ac:dyDescent="0.25">
      <c r="A207" s="540" t="s">
        <v>482</v>
      </c>
      <c r="B207" s="96">
        <v>190</v>
      </c>
      <c r="C207" s="94">
        <f t="shared" si="4"/>
        <v>0.13380281690140844</v>
      </c>
      <c r="D207" s="68">
        <f t="shared" si="5"/>
        <v>6.7137809187279157E-2</v>
      </c>
      <c r="E207" s="69">
        <f>'City of Winnipeg'!F207</f>
        <v>1.1420041593298697E-2</v>
      </c>
    </row>
    <row r="208" spans="1:5" s="2" customFormat="1" ht="14.4" customHeight="1" x14ac:dyDescent="0.25">
      <c r="A208" s="538" t="s">
        <v>480</v>
      </c>
      <c r="B208" s="96">
        <v>35</v>
      </c>
      <c r="C208" s="94">
        <f t="shared" si="4"/>
        <v>2.464788732394366E-2</v>
      </c>
      <c r="D208" s="68">
        <f t="shared" si="5"/>
        <v>1.2367491166077738E-2</v>
      </c>
      <c r="E208" s="69">
        <f>'City of Winnipeg'!F208</f>
        <v>9.738918719158279E-3</v>
      </c>
    </row>
    <row r="209" spans="1:5" s="2" customFormat="1" ht="14.4" customHeight="1" x14ac:dyDescent="0.25">
      <c r="A209" s="539" t="s">
        <v>481</v>
      </c>
      <c r="B209" s="96">
        <v>160</v>
      </c>
      <c r="C209" s="94">
        <f t="shared" si="4"/>
        <v>0.11267605633802817</v>
      </c>
      <c r="D209" s="68">
        <f t="shared" si="5"/>
        <v>5.6537102473498232E-2</v>
      </c>
      <c r="E209" s="69">
        <f>'City of Winnipeg'!F209</f>
        <v>6.6157982072853486E-3</v>
      </c>
    </row>
    <row r="210" spans="1:5" s="2" customFormat="1" ht="14.4" customHeight="1" x14ac:dyDescent="0.25">
      <c r="A210" s="540" t="s">
        <v>484</v>
      </c>
      <c r="B210" s="96">
        <v>10</v>
      </c>
      <c r="C210" s="94">
        <f t="shared" si="4"/>
        <v>7.0422535211267607E-3</v>
      </c>
      <c r="D210" s="68">
        <f t="shared" si="5"/>
        <v>3.5335689045936395E-3</v>
      </c>
      <c r="E210" s="69">
        <f>'City of Winnipeg'!F210</f>
        <v>5.4781417795265316E-3</v>
      </c>
    </row>
    <row r="211" spans="1:5" s="2" customFormat="1" ht="14.4" customHeight="1" x14ac:dyDescent="0.25">
      <c r="A211" s="540" t="s">
        <v>483</v>
      </c>
      <c r="B211" s="96">
        <v>10</v>
      </c>
      <c r="C211" s="94">
        <f t="shared" si="4"/>
        <v>7.0422535211267607E-3</v>
      </c>
      <c r="D211" s="68">
        <f t="shared" si="5"/>
        <v>3.5335689045936395E-3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20</v>
      </c>
      <c r="C213" s="94">
        <f t="shared" si="4"/>
        <v>1.4084507042253521E-2</v>
      </c>
      <c r="D213" s="68">
        <f t="shared" si="5"/>
        <v>7.0671378091872791E-3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1420</v>
      </c>
      <c r="C215" s="87">
        <f>SUM(C203:C214)</f>
        <v>0.99999999999999978</v>
      </c>
      <c r="D215" s="77">
        <f>SUM(D203:D214)</f>
        <v>0.50176678445229694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2140</v>
      </c>
      <c r="C223" s="94">
        <f>IF(B$225&lt;&gt;0,B223/B$225,0)</f>
        <v>0.75485008818342147</v>
      </c>
      <c r="D223" s="83">
        <f>'City of Winnipeg'!E223</f>
        <v>609450</v>
      </c>
      <c r="E223" s="29">
        <f>'City of Winnipeg'!F223</f>
        <v>0.88325446917051331</v>
      </c>
    </row>
    <row r="224" spans="1:5" s="2" customFormat="1" ht="15" customHeight="1" thickBot="1" x14ac:dyDescent="0.3">
      <c r="A224" s="109" t="s">
        <v>125</v>
      </c>
      <c r="B224" s="96">
        <v>695</v>
      </c>
      <c r="C224" s="94">
        <f>IF(B$225&lt;&gt;0,B224/B$225,0)</f>
        <v>0.24514991181657847</v>
      </c>
      <c r="D224" s="110">
        <f>'City of Winnipeg'!E224</f>
        <v>80555</v>
      </c>
      <c r="E224" s="29">
        <f>'City of Winnipeg'!F224</f>
        <v>0.11674553082948674</v>
      </c>
    </row>
    <row r="225" spans="1:5" s="2" customFormat="1" ht="15" customHeight="1" thickBot="1" x14ac:dyDescent="0.3">
      <c r="A225" s="443" t="s">
        <v>67</v>
      </c>
      <c r="B225" s="98">
        <f>SUM(B223:B224)</f>
        <v>2835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255</v>
      </c>
      <c r="C233" s="94">
        <f t="shared" ref="C233:C263" si="6">IF(B$264&lt;&gt;0,B233/B$264,0)</f>
        <v>0.24637681159420291</v>
      </c>
      <c r="D233" s="68">
        <f t="shared" ref="D233:D263" si="7">IF(B$51&lt;&gt;0,B233/B$51,0)</f>
        <v>9.0106007067137811E-2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65</v>
      </c>
      <c r="C235" s="94">
        <f t="shared" si="6"/>
        <v>6.280193236714976E-2</v>
      </c>
      <c r="D235" s="68">
        <f t="shared" si="7"/>
        <v>2.2968197879858657E-2</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9.6618357487922701E-3</v>
      </c>
      <c r="D238" s="68">
        <f t="shared" si="7"/>
        <v>3.5335689045936395E-3</v>
      </c>
      <c r="E238" s="29">
        <f>'City of Winnipeg'!F238</f>
        <v>5.949146033057252E-3</v>
      </c>
    </row>
    <row r="239" spans="1:5" s="2" customFormat="1" ht="14.4" customHeight="1" x14ac:dyDescent="0.25">
      <c r="A239" s="93" t="s">
        <v>136</v>
      </c>
      <c r="B239" s="96">
        <v>50</v>
      </c>
      <c r="C239" s="94">
        <f t="shared" si="6"/>
        <v>4.8309178743961352E-2</v>
      </c>
      <c r="D239" s="68">
        <f t="shared" si="7"/>
        <v>1.7667844522968199E-2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20</v>
      </c>
      <c r="C241" s="94">
        <f t="shared" si="6"/>
        <v>1.932367149758454E-2</v>
      </c>
      <c r="D241" s="68">
        <f t="shared" si="7"/>
        <v>7.0671378091872791E-3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10</v>
      </c>
      <c r="C243" s="94">
        <f t="shared" si="6"/>
        <v>9.6618357487922701E-3</v>
      </c>
      <c r="D243" s="68">
        <f t="shared" si="7"/>
        <v>3.5335689045936395E-3</v>
      </c>
      <c r="E243" s="29">
        <f>'City of Winnipeg'!F243</f>
        <v>5.0578610609914275E-3</v>
      </c>
    </row>
    <row r="244" spans="1:5" s="2" customFormat="1" ht="14.4" customHeight="1" x14ac:dyDescent="0.25">
      <c r="A244" s="93" t="s">
        <v>144</v>
      </c>
      <c r="B244" s="96">
        <v>10</v>
      </c>
      <c r="C244" s="94">
        <f t="shared" si="6"/>
        <v>9.6618357487922701E-3</v>
      </c>
      <c r="D244" s="68">
        <f t="shared" si="7"/>
        <v>3.5335689045936395E-3</v>
      </c>
      <c r="E244" s="29">
        <f>'City of Winnipeg'!F244</f>
        <v>4.1158525539299867E-3</v>
      </c>
    </row>
    <row r="245" spans="1:5" s="2" customFormat="1" ht="14.4" customHeight="1" x14ac:dyDescent="0.25">
      <c r="A245" s="93" t="s">
        <v>139</v>
      </c>
      <c r="B245" s="96">
        <v>10</v>
      </c>
      <c r="C245" s="94">
        <f t="shared" si="6"/>
        <v>9.6618357487922701E-3</v>
      </c>
      <c r="D245" s="68">
        <f t="shared" si="7"/>
        <v>3.5335689045936395E-3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45</v>
      </c>
      <c r="C247" s="94">
        <f t="shared" si="6"/>
        <v>4.3478260869565216E-2</v>
      </c>
      <c r="D247" s="68">
        <f t="shared" si="7"/>
        <v>1.5901060070671377E-2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9.6618357487922701E-3</v>
      </c>
      <c r="D249" s="68">
        <f t="shared" si="7"/>
        <v>3.5335689045936395E-3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65</v>
      </c>
      <c r="C259" s="94">
        <f t="shared" si="6"/>
        <v>6.280193236714976E-2</v>
      </c>
      <c r="D259" s="68">
        <f t="shared" si="7"/>
        <v>2.2968197879858657E-2</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15</v>
      </c>
      <c r="C262" s="94">
        <f t="shared" si="6"/>
        <v>1.4492753623188406E-2</v>
      </c>
      <c r="D262" s="68">
        <f t="shared" si="7"/>
        <v>5.3003533568904597E-3</v>
      </c>
      <c r="E262" s="29">
        <f>'City of Winnipeg'!F262</f>
        <v>1.2101186206096969E-3</v>
      </c>
    </row>
    <row r="263" spans="1:5" s="2" customFormat="1" ht="14.4" customHeight="1" thickBot="1" x14ac:dyDescent="0.3">
      <c r="A263" s="112" t="s">
        <v>154</v>
      </c>
      <c r="B263" s="96">
        <v>470</v>
      </c>
      <c r="C263" s="94">
        <f t="shared" si="6"/>
        <v>0.45410628019323673</v>
      </c>
      <c r="D263" s="68">
        <f t="shared" si="7"/>
        <v>0.16607773851590105</v>
      </c>
      <c r="E263" s="100">
        <f>'City of Winnipeg'!F263</f>
        <v>4.4622218357571936E-2</v>
      </c>
    </row>
    <row r="264" spans="1:5" s="2" customFormat="1" ht="14.4" customHeight="1" thickBot="1" x14ac:dyDescent="0.3">
      <c r="A264" s="423" t="s">
        <v>155</v>
      </c>
      <c r="B264" s="98">
        <f>SUM(B233:B263)</f>
        <v>1035</v>
      </c>
      <c r="C264" s="87">
        <f>SUM(C233:C263)</f>
        <v>0.99999999999999989</v>
      </c>
      <c r="D264" s="77">
        <f>SUM(D233:D263)</f>
        <v>0.36572438162544169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95</v>
      </c>
      <c r="C272" s="94">
        <f t="shared" ref="C272:C278" si="8">IF(B$279&lt;&gt;0,B272/B$279,0)</f>
        <v>8.9622641509433956E-2</v>
      </c>
      <c r="D272" s="68">
        <f t="shared" ref="D272:D278" si="9">IF(B$51&lt;&gt;0,B272/B$51,0)</f>
        <v>3.3568904593639579E-2</v>
      </c>
      <c r="E272" s="29">
        <f>'City of Winnipeg'!F271</f>
        <v>5.4571277435997767E-2</v>
      </c>
    </row>
    <row r="273" spans="1:5" s="2" customFormat="1" ht="14.4" customHeight="1" x14ac:dyDescent="0.25">
      <c r="A273" s="93" t="s">
        <v>158</v>
      </c>
      <c r="B273" s="96">
        <v>85</v>
      </c>
      <c r="C273" s="94">
        <f t="shared" si="8"/>
        <v>8.0188679245283015E-2</v>
      </c>
      <c r="D273" s="68">
        <f t="shared" si="9"/>
        <v>3.0035335689045935E-2</v>
      </c>
      <c r="E273" s="29">
        <f>'City of Winnipeg'!F272</f>
        <v>2.3427026948689523E-2</v>
      </c>
    </row>
    <row r="274" spans="1:5" s="2" customFormat="1" ht="14.4" customHeight="1" x14ac:dyDescent="0.25">
      <c r="A274" s="93" t="s">
        <v>159</v>
      </c>
      <c r="B274" s="96">
        <v>45</v>
      </c>
      <c r="C274" s="94">
        <f t="shared" si="8"/>
        <v>4.2452830188679243E-2</v>
      </c>
      <c r="D274" s="68">
        <f t="shared" si="9"/>
        <v>1.5901060070671377E-2</v>
      </c>
      <c r="E274" s="29">
        <f>'City of Winnipeg'!F273</f>
        <v>2.589798772490453E-2</v>
      </c>
    </row>
    <row r="275" spans="1:5" s="2" customFormat="1" ht="14.4" customHeight="1" x14ac:dyDescent="0.25">
      <c r="A275" s="93" t="s">
        <v>494</v>
      </c>
      <c r="B275" s="96">
        <v>360</v>
      </c>
      <c r="C275" s="94">
        <f t="shared" si="8"/>
        <v>0.33962264150943394</v>
      </c>
      <c r="D275" s="68">
        <f t="shared" si="9"/>
        <v>0.12720848056537101</v>
      </c>
      <c r="E275" s="29">
        <f>'City of Winnipeg'!F274</f>
        <v>7.6005594081288083E-2</v>
      </c>
    </row>
    <row r="276" spans="1:5" s="2" customFormat="1" ht="14.4" customHeight="1" x14ac:dyDescent="0.25">
      <c r="A276" s="93" t="s">
        <v>315</v>
      </c>
      <c r="B276" s="96">
        <v>55</v>
      </c>
      <c r="C276" s="94">
        <f t="shared" si="8"/>
        <v>5.1886792452830191E-2</v>
      </c>
      <c r="D276" s="68">
        <f t="shared" si="9"/>
        <v>1.9434628975265017E-2</v>
      </c>
      <c r="E276" s="29">
        <f>'City of Winnipeg'!F275</f>
        <v>2.3100947080860561E-2</v>
      </c>
    </row>
    <row r="277" spans="1:5" s="2" customFormat="1" ht="14.4" customHeight="1" x14ac:dyDescent="0.25">
      <c r="A277" s="93" t="s">
        <v>486</v>
      </c>
      <c r="B277" s="96">
        <v>305</v>
      </c>
      <c r="C277" s="94">
        <f t="shared" si="8"/>
        <v>0.28773584905660377</v>
      </c>
      <c r="D277" s="68">
        <f t="shared" si="9"/>
        <v>0.10777385159010601</v>
      </c>
      <c r="E277" s="29">
        <f>'City of Winnipeg'!F276</f>
        <v>5.2904647000427525E-2</v>
      </c>
    </row>
    <row r="278" spans="1:5" s="2" customFormat="1" ht="15" customHeight="1" thickBot="1" x14ac:dyDescent="0.3">
      <c r="A278" s="93" t="s">
        <v>495</v>
      </c>
      <c r="B278" s="366">
        <v>475</v>
      </c>
      <c r="C278" s="94">
        <f t="shared" si="8"/>
        <v>0.44811320754716982</v>
      </c>
      <c r="D278" s="68">
        <f t="shared" si="9"/>
        <v>0.16784452296819788</v>
      </c>
      <c r="E278" s="29">
        <f>'City of Winnipeg'!F277</f>
        <v>7.5389665442055609E-2</v>
      </c>
    </row>
    <row r="279" spans="1:5" s="2" customFormat="1" ht="15" customHeight="1" thickBot="1" x14ac:dyDescent="0.3">
      <c r="A279" s="423" t="s">
        <v>155</v>
      </c>
      <c r="B279" s="98">
        <f>SUM(B272:B275,B278)</f>
        <v>1060</v>
      </c>
      <c r="C279" s="87">
        <f>SUM(C272:C275,C278)</f>
        <v>1</v>
      </c>
      <c r="D279" s="77">
        <f>SUM(D272:D275,D278)</f>
        <v>0.37455830388692579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1125</v>
      </c>
      <c r="C285" s="94">
        <f>IF(B$288&lt;&gt;0,B285/B$288,0)</f>
        <v>0.39752650176678445</v>
      </c>
      <c r="D285" s="68">
        <f>IF(B$51&lt;&gt;0,B285/B$51,0)</f>
        <v>0.39752650176678445</v>
      </c>
      <c r="E285" s="29">
        <f>'City of Winnipeg'!F285</f>
        <v>0.27906639710730924</v>
      </c>
    </row>
    <row r="286" spans="1:5" s="2" customFormat="1" ht="14.4" customHeight="1" x14ac:dyDescent="0.25">
      <c r="A286" s="93" t="s">
        <v>370</v>
      </c>
      <c r="B286" s="96">
        <v>440</v>
      </c>
      <c r="C286" s="94">
        <f>IF(B$288&lt;&gt;0,B286/B$288,0)</f>
        <v>0.15547703180212014</v>
      </c>
      <c r="D286" s="68">
        <f>IF(B$51&lt;&gt;0,B286/B$51,0)</f>
        <v>0.15547703180212014</v>
      </c>
      <c r="E286" s="29">
        <f>'City of Winnipeg'!F286</f>
        <v>0.18536553553183627</v>
      </c>
    </row>
    <row r="287" spans="1:5" s="2" customFormat="1" ht="15" customHeight="1" thickBot="1" x14ac:dyDescent="0.3">
      <c r="A287" s="93" t="s">
        <v>435</v>
      </c>
      <c r="B287" s="96">
        <v>1265</v>
      </c>
      <c r="C287" s="94">
        <f>IF(B$288&lt;&gt;0,B287/B$288,0)</f>
        <v>0.44699646643109542</v>
      </c>
      <c r="D287" s="68">
        <f>IF(B$51&lt;&gt;0,B287/B$51,0)</f>
        <v>0.44699646643109542</v>
      </c>
      <c r="E287" s="115">
        <f>'City of Winnipeg'!F287</f>
        <v>0.53557531358013954</v>
      </c>
    </row>
    <row r="288" spans="1:5" s="2" customFormat="1" ht="15" customHeight="1" thickBot="1" x14ac:dyDescent="0.3">
      <c r="A288" s="423" t="s">
        <v>155</v>
      </c>
      <c r="B288" s="98">
        <f>SUM(B285:B287)</f>
        <v>2830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70</v>
      </c>
      <c r="C294" s="94">
        <f t="shared" ref="C294:C324" si="10">IF(B$325&lt;&gt;0,B294/B$325,0)</f>
        <v>0.15384615384615385</v>
      </c>
      <c r="D294" s="68">
        <f t="shared" ref="D294:D324" si="11">IF(B$51&lt;&gt;0,B294/B$51,0)</f>
        <v>2.4734982332155476E-2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25</v>
      </c>
      <c r="C301" s="94">
        <f t="shared" si="10"/>
        <v>5.4945054945054944E-2</v>
      </c>
      <c r="D301" s="68">
        <f t="shared" si="11"/>
        <v>8.8339222614840993E-3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40</v>
      </c>
      <c r="C304" s="94">
        <f t="shared" si="10"/>
        <v>8.7912087912087919E-2</v>
      </c>
      <c r="D304" s="68">
        <f t="shared" si="11"/>
        <v>1.4134275618374558E-2</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115</v>
      </c>
      <c r="C307" s="94">
        <f t="shared" si="10"/>
        <v>0.25274725274725274</v>
      </c>
      <c r="D307" s="68">
        <f t="shared" si="11"/>
        <v>4.0636042402826852E-2</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30</v>
      </c>
      <c r="C310" s="94">
        <f t="shared" si="10"/>
        <v>6.5934065934065936E-2</v>
      </c>
      <c r="D310" s="68">
        <f t="shared" si="11"/>
        <v>1.0600706713780919E-2</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15</v>
      </c>
      <c r="C313" s="94">
        <f t="shared" si="10"/>
        <v>3.2967032967032968E-2</v>
      </c>
      <c r="D313" s="68">
        <f t="shared" si="11"/>
        <v>5.3003533568904597E-3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2.197802197802198E-2</v>
      </c>
      <c r="D319" s="68">
        <f t="shared" si="11"/>
        <v>3.5335689045936395E-3</v>
      </c>
      <c r="E319" s="105">
        <f>'City of Winnipeg'!F319</f>
        <v>2.9709499068860821E-4</v>
      </c>
    </row>
    <row r="320" spans="1:5" s="2" customFormat="1" ht="14.4" customHeight="1" x14ac:dyDescent="0.25">
      <c r="A320" s="93" t="s">
        <v>474</v>
      </c>
      <c r="B320" s="96">
        <v>95</v>
      </c>
      <c r="C320" s="94">
        <f t="shared" si="10"/>
        <v>0.2087912087912088</v>
      </c>
      <c r="D320" s="68">
        <f t="shared" si="11"/>
        <v>3.3568904593639579E-2</v>
      </c>
      <c r="E320" s="105">
        <f>'City of Winnipeg'!F320</f>
        <v>1.9782178648290257E-3</v>
      </c>
    </row>
    <row r="321" spans="1:5" s="2" customFormat="1" ht="14.4" customHeight="1" x14ac:dyDescent="0.25">
      <c r="A321" s="93" t="s">
        <v>475</v>
      </c>
      <c r="B321" s="96">
        <v>55</v>
      </c>
      <c r="C321" s="94">
        <f t="shared" si="10"/>
        <v>0.12087912087912088</v>
      </c>
      <c r="D321" s="68">
        <f t="shared" si="11"/>
        <v>1.9434628975265017E-2</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455</v>
      </c>
      <c r="C325" s="87">
        <f>SUM(C294:C324)</f>
        <v>1</v>
      </c>
      <c r="D325" s="77">
        <f>SUM(D294:D324)</f>
        <v>0.16077738515901061</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770</v>
      </c>
      <c r="C333" s="94">
        <f t="shared" ref="C333:C349" si="12">IF(B$350&lt;&gt;0,B333/B$350,0)</f>
        <v>0.3452914798206278</v>
      </c>
      <c r="D333" s="68">
        <f t="shared" ref="D333:D348" si="13">IF(B$353&lt;&gt;0,B333/B$353,0)</f>
        <v>0.34920634920634919</v>
      </c>
      <c r="E333" s="29">
        <f>'City of Winnipeg'!F333</f>
        <v>0.29444020744356314</v>
      </c>
    </row>
    <row r="334" spans="1:5" s="2" customFormat="1" ht="14.4" customHeight="1" x14ac:dyDescent="0.25">
      <c r="A334" s="93" t="s">
        <v>174</v>
      </c>
      <c r="B334" s="96">
        <v>325</v>
      </c>
      <c r="C334" s="94">
        <f t="shared" si="12"/>
        <v>0.14573991031390135</v>
      </c>
      <c r="D334" s="68">
        <f t="shared" si="13"/>
        <v>0.14739229024943309</v>
      </c>
      <c r="E334" s="29">
        <f>'City of Winnipeg'!F334</f>
        <v>8.0765710799267851E-2</v>
      </c>
    </row>
    <row r="335" spans="1:5" s="2" customFormat="1" ht="14.4" customHeight="1" x14ac:dyDescent="0.25">
      <c r="A335" s="93" t="s">
        <v>175</v>
      </c>
      <c r="B335" s="96">
        <v>120</v>
      </c>
      <c r="C335" s="94">
        <f t="shared" si="12"/>
        <v>5.3811659192825115E-2</v>
      </c>
      <c r="D335" s="68">
        <f t="shared" si="13"/>
        <v>5.4421768707482991E-2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65</v>
      </c>
      <c r="C337" s="94">
        <f t="shared" si="12"/>
        <v>2.914798206278027E-2</v>
      </c>
      <c r="D337" s="68">
        <f t="shared" si="13"/>
        <v>2.9478458049886622E-2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70</v>
      </c>
      <c r="C340" s="94">
        <f t="shared" si="12"/>
        <v>3.1390134529147982E-2</v>
      </c>
      <c r="D340" s="68">
        <f t="shared" si="13"/>
        <v>3.1746031746031744E-2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40</v>
      </c>
      <c r="C344" s="94">
        <f t="shared" si="12"/>
        <v>1.7937219730941704E-2</v>
      </c>
      <c r="D344" s="68">
        <f t="shared" si="13"/>
        <v>1.8140589569160998E-2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170</v>
      </c>
      <c r="C347" s="94">
        <f t="shared" si="12"/>
        <v>7.623318385650224E-2</v>
      </c>
      <c r="D347" s="68">
        <f t="shared" si="13"/>
        <v>7.7097505668934238E-2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670</v>
      </c>
      <c r="C349" s="94">
        <f t="shared" si="12"/>
        <v>0.30044843049327352</v>
      </c>
      <c r="D349" s="68">
        <f>IF(B$353&lt;&gt;0,B349/B$353,0)</f>
        <v>0.30385487528344673</v>
      </c>
      <c r="E349" s="105">
        <f>'City of Winnipeg'!F349</f>
        <v>0.28448749237339843</v>
      </c>
    </row>
    <row r="350" spans="1:5" s="2" customFormat="1" ht="15" customHeight="1" thickBot="1" x14ac:dyDescent="0.3">
      <c r="A350" s="423" t="s">
        <v>67</v>
      </c>
      <c r="B350" s="98">
        <f>SUM(B333:B349)</f>
        <v>2230</v>
      </c>
      <c r="C350" s="87">
        <f>SUM(C333:C349)</f>
        <v>1</v>
      </c>
      <c r="D350" s="77">
        <f>SUM(D333:D349)</f>
        <v>1.0113378684807255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710</v>
      </c>
      <c r="C357" s="82">
        <f t="shared" ref="C357:C364" si="14">IF(B$365&lt;&gt;0,B357/B$365,0)</f>
        <v>0.35858585858585856</v>
      </c>
      <c r="D357" s="123">
        <f>'City of Winnipeg'!E357</f>
        <v>314565</v>
      </c>
      <c r="E357" s="124">
        <f>'City of Winnipeg'!F357</f>
        <v>0.55033328084816036</v>
      </c>
    </row>
    <row r="358" spans="1:5" s="2" customFormat="1" ht="14.4" customHeight="1" x14ac:dyDescent="0.25">
      <c r="A358" s="125" t="s">
        <v>193</v>
      </c>
      <c r="B358" s="31">
        <v>575</v>
      </c>
      <c r="C358" s="27">
        <f t="shared" si="14"/>
        <v>0.29040404040404039</v>
      </c>
      <c r="D358" s="126">
        <f>'City of Winnipeg'!E358</f>
        <v>265600</v>
      </c>
      <c r="E358" s="29">
        <f>'City of Winnipeg'!F358</f>
        <v>0.4646687310834689</v>
      </c>
    </row>
    <row r="359" spans="1:5" s="2" customFormat="1" ht="14.4" customHeight="1" x14ac:dyDescent="0.25">
      <c r="A359" s="125" t="s">
        <v>194</v>
      </c>
      <c r="B359" s="31">
        <v>140</v>
      </c>
      <c r="C359" s="127">
        <f t="shared" si="14"/>
        <v>7.0707070707070704E-2</v>
      </c>
      <c r="D359" s="126">
        <f>'City of Winnipeg'!E359</f>
        <v>48970</v>
      </c>
      <c r="E359" s="29">
        <f>'City of Winnipeg'!F359</f>
        <v>8.5673297293514583E-2</v>
      </c>
    </row>
    <row r="360" spans="1:5" s="2" customFormat="1" ht="14.4" customHeight="1" x14ac:dyDescent="0.25">
      <c r="A360" s="93" t="s">
        <v>195</v>
      </c>
      <c r="B360" s="31">
        <v>1270</v>
      </c>
      <c r="C360" s="27">
        <f t="shared" si="14"/>
        <v>0.64141414141414144</v>
      </c>
      <c r="D360" s="126">
        <f>'City of Winnipeg'!E360</f>
        <v>257025</v>
      </c>
      <c r="E360" s="29">
        <f>'City of Winnipeg'!F360</f>
        <v>0.44966671915183959</v>
      </c>
    </row>
    <row r="361" spans="1:5" s="2" customFormat="1" ht="14.4" customHeight="1" x14ac:dyDescent="0.25">
      <c r="A361" s="125" t="s">
        <v>196</v>
      </c>
      <c r="B361" s="31">
        <v>940</v>
      </c>
      <c r="C361" s="27">
        <f t="shared" si="14"/>
        <v>0.47474747474747475</v>
      </c>
      <c r="D361" s="126">
        <f>'City of Winnipeg'!E361</f>
        <v>179510</v>
      </c>
      <c r="E361" s="29">
        <f>'City of Winnipeg'!F361</f>
        <v>0.31405377980720445</v>
      </c>
    </row>
    <row r="362" spans="1:5" s="2" customFormat="1" ht="14.4" customHeight="1" x14ac:dyDescent="0.25">
      <c r="A362" s="125" t="s">
        <v>197</v>
      </c>
      <c r="B362" s="31">
        <v>125</v>
      </c>
      <c r="C362" s="127">
        <f t="shared" si="14"/>
        <v>6.3131313131313135E-2</v>
      </c>
      <c r="D362" s="126">
        <f>'City of Winnipeg'!E362</f>
        <v>14680</v>
      </c>
      <c r="E362" s="29">
        <f>'City of Winnipeg'!F362</f>
        <v>2.5682744624643539E-2</v>
      </c>
    </row>
    <row r="363" spans="1:5" s="2" customFormat="1" ht="14.4" customHeight="1" x14ac:dyDescent="0.25">
      <c r="A363" s="125" t="s">
        <v>198</v>
      </c>
      <c r="B363" s="31">
        <v>145</v>
      </c>
      <c r="C363" s="27">
        <f t="shared" si="14"/>
        <v>7.3232323232323232E-2</v>
      </c>
      <c r="D363" s="126">
        <f>'City of Winnipeg'!E363</f>
        <v>34655</v>
      </c>
      <c r="E363" s="29">
        <f>'City of Winnipeg'!F363</f>
        <v>6.0629122272957886E-2</v>
      </c>
    </row>
    <row r="364" spans="1:5" s="2" customFormat="1" ht="15" customHeight="1" thickBot="1" x14ac:dyDescent="0.3">
      <c r="A364" s="128" t="s">
        <v>199</v>
      </c>
      <c r="B364" s="71">
        <v>60</v>
      </c>
      <c r="C364" s="127">
        <f t="shared" si="14"/>
        <v>3.0303030303030304E-2</v>
      </c>
      <c r="D364" s="129">
        <f>'City of Winnipeg'!E364</f>
        <v>28175</v>
      </c>
      <c r="E364" s="100">
        <f>'City of Winnipeg'!F364</f>
        <v>4.9292324918210603E-2</v>
      </c>
    </row>
    <row r="365" spans="1:5" s="2" customFormat="1" ht="15" customHeight="1" thickBot="1" x14ac:dyDescent="0.3">
      <c r="A365" s="101" t="s">
        <v>67</v>
      </c>
      <c r="B365" s="98">
        <f>B357+B360</f>
        <v>1980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v>
      </c>
      <c r="C372" s="325">
        <v>80</v>
      </c>
      <c r="D372" s="323">
        <f t="shared" ref="D372:D383" si="15">IF((B$384+C$384)&lt;&gt;0,(B372+C372)/(B$384+C$384),0)</f>
        <v>0.17647058823529413</v>
      </c>
      <c r="E372" s="65">
        <f>'City of Winnipeg'!F372</f>
        <v>0.21049253706781643</v>
      </c>
    </row>
    <row r="373" spans="1:5" s="2" customFormat="1" ht="14.4" customHeight="1" x14ac:dyDescent="0.25">
      <c r="A373" s="93" t="s">
        <v>205</v>
      </c>
      <c r="B373" s="321">
        <v>90</v>
      </c>
      <c r="C373" s="328">
        <v>0</v>
      </c>
      <c r="D373" s="322">
        <f t="shared" si="15"/>
        <v>0.15126050420168066</v>
      </c>
      <c r="E373" s="69">
        <f>'City of Winnipeg'!F373</f>
        <v>0.18004838152286604</v>
      </c>
    </row>
    <row r="374" spans="1:5" s="2" customFormat="1" ht="12.75" customHeight="1" x14ac:dyDescent="0.25">
      <c r="A374" s="93" t="s">
        <v>206</v>
      </c>
      <c r="B374" s="326">
        <v>35</v>
      </c>
      <c r="C374" s="327">
        <v>60</v>
      </c>
      <c r="D374" s="329">
        <f t="shared" si="15"/>
        <v>0.15966386554621848</v>
      </c>
      <c r="E374" s="69">
        <f>'City of Winnipeg'!F374</f>
        <v>0.17321901690062042</v>
      </c>
    </row>
    <row r="375" spans="1:5" s="2" customFormat="1" ht="14.4" customHeight="1" x14ac:dyDescent="0.25">
      <c r="A375" s="93" t="s">
        <v>207</v>
      </c>
      <c r="B375" s="326">
        <v>15</v>
      </c>
      <c r="C375" s="327">
        <v>60</v>
      </c>
      <c r="D375" s="329">
        <f t="shared" si="15"/>
        <v>0.12605042016806722</v>
      </c>
      <c r="E375" s="69">
        <f>'City of Winnipeg'!F375</f>
        <v>0.11221551170865766</v>
      </c>
    </row>
    <row r="376" spans="1:5" s="2" customFormat="1" ht="12.75" customHeight="1" x14ac:dyDescent="0.25">
      <c r="A376" s="93" t="s">
        <v>208</v>
      </c>
      <c r="B376" s="326">
        <v>15</v>
      </c>
      <c r="C376" s="327">
        <v>15</v>
      </c>
      <c r="D376" s="329">
        <f t="shared" si="15"/>
        <v>5.0420168067226892E-2</v>
      </c>
      <c r="E376" s="69">
        <f>'City of Winnipeg'!F376</f>
        <v>8.3482811394342327E-2</v>
      </c>
    </row>
    <row r="377" spans="1:5" s="2" customFormat="1" ht="12.75" customHeight="1" x14ac:dyDescent="0.25">
      <c r="A377" s="93" t="s">
        <v>209</v>
      </c>
      <c r="B377" s="326">
        <v>15</v>
      </c>
      <c r="C377" s="327">
        <v>15</v>
      </c>
      <c r="D377" s="329">
        <f t="shared" si="15"/>
        <v>5.0420168067226892E-2</v>
      </c>
      <c r="E377" s="69">
        <f>'City of Winnipeg'!F377</f>
        <v>5.2725986143795152E-2</v>
      </c>
    </row>
    <row r="378" spans="1:5" s="2" customFormat="1" ht="14.4" customHeight="1" x14ac:dyDescent="0.25">
      <c r="A378" s="93" t="s">
        <v>211</v>
      </c>
      <c r="B378" s="326">
        <v>15</v>
      </c>
      <c r="C378" s="327">
        <v>30</v>
      </c>
      <c r="D378" s="329">
        <f t="shared" si="15"/>
        <v>7.5630252100840331E-2</v>
      </c>
      <c r="E378" s="69">
        <f>'City of Winnipeg'!F378</f>
        <v>4.9977783994602336E-2</v>
      </c>
    </row>
    <row r="379" spans="1:5" s="2" customFormat="1" ht="14.4" customHeight="1" x14ac:dyDescent="0.25">
      <c r="A379" s="93" t="s">
        <v>210</v>
      </c>
      <c r="B379" s="326">
        <v>35</v>
      </c>
      <c r="C379" s="327">
        <v>35</v>
      </c>
      <c r="D379" s="329">
        <f t="shared" si="15"/>
        <v>0.11764705882352941</v>
      </c>
      <c r="E379" s="69">
        <f>'City of Winnipeg'!F379</f>
        <v>4.8332153965145556E-2</v>
      </c>
    </row>
    <row r="380" spans="1:5" s="2" customFormat="1" ht="14.4" customHeight="1" x14ac:dyDescent="0.25">
      <c r="A380" s="93" t="s">
        <v>212</v>
      </c>
      <c r="B380" s="326">
        <v>15</v>
      </c>
      <c r="C380" s="327">
        <v>10</v>
      </c>
      <c r="D380" s="329">
        <f t="shared" si="15"/>
        <v>4.2016806722689079E-2</v>
      </c>
      <c r="E380" s="69">
        <f>'City of Winnipeg'!F380</f>
        <v>4.0285023121101916E-2</v>
      </c>
    </row>
    <row r="381" spans="1:5" s="2" customFormat="1" ht="14.4" customHeight="1" x14ac:dyDescent="0.25">
      <c r="A381" s="93" t="s">
        <v>213</v>
      </c>
      <c r="B381" s="326">
        <v>15</v>
      </c>
      <c r="C381" s="327">
        <v>0</v>
      </c>
      <c r="D381" s="329">
        <f t="shared" si="15"/>
        <v>2.5210084033613446E-2</v>
      </c>
      <c r="E381" s="69">
        <f>'City of Winnipeg'!F381</f>
        <v>3.2353086379120245E-2</v>
      </c>
    </row>
    <row r="382" spans="1:5" s="2" customFormat="1" ht="14.4" customHeight="1" x14ac:dyDescent="0.25">
      <c r="A382" s="93" t="s">
        <v>214</v>
      </c>
      <c r="B382" s="326">
        <v>15</v>
      </c>
      <c r="C382" s="327">
        <v>0</v>
      </c>
      <c r="D382" s="329">
        <f t="shared" si="15"/>
        <v>2.5210084033613446E-2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290</v>
      </c>
      <c r="C384" s="334">
        <f>SUM(C372:C383)</f>
        <v>305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890</v>
      </c>
      <c r="C388" s="82">
        <f t="shared" ref="C388:C396" si="16">IF(B$397&lt;&gt;0,B388/B$397,0)</f>
        <v>0.4494949494949495</v>
      </c>
      <c r="D388" s="133">
        <f>'City of Winnipeg'!E388</f>
        <v>96910</v>
      </c>
      <c r="E388" s="29">
        <f>'City of Winnipeg'!F388</f>
        <v>0.16954460364946902</v>
      </c>
    </row>
    <row r="389" spans="1:5" s="2" customFormat="1" ht="12.75" customHeight="1" x14ac:dyDescent="0.25">
      <c r="A389" s="104" t="s">
        <v>217</v>
      </c>
      <c r="B389" s="319">
        <v>490</v>
      </c>
      <c r="C389" s="320">
        <f t="shared" si="16"/>
        <v>0.24747474747474749</v>
      </c>
      <c r="D389" s="133">
        <f>'City of Winnipeg'!E389</f>
        <v>170845</v>
      </c>
      <c r="E389" s="29">
        <f>'City of Winnipeg'!F389</f>
        <v>0.29889431235675923</v>
      </c>
    </row>
    <row r="390" spans="1:5" s="2" customFormat="1" ht="14.4" customHeight="1" x14ac:dyDescent="0.25">
      <c r="A390" s="104" t="s">
        <v>218</v>
      </c>
      <c r="B390" s="31">
        <v>600</v>
      </c>
      <c r="C390" s="27">
        <f t="shared" si="16"/>
        <v>0.30303030303030304</v>
      </c>
      <c r="D390" s="133">
        <f>'City of Winnipeg'!E390</f>
        <v>303835</v>
      </c>
      <c r="E390" s="29">
        <f>'City of Winnipeg'!F390</f>
        <v>0.53156108399377178</v>
      </c>
    </row>
    <row r="391" spans="1:5" ht="14.4" customHeight="1" x14ac:dyDescent="0.25">
      <c r="A391" s="134" t="s">
        <v>219</v>
      </c>
      <c r="B391" s="31">
        <v>75</v>
      </c>
      <c r="C391" s="127">
        <f t="shared" si="16"/>
        <v>3.787878787878788E-2</v>
      </c>
      <c r="D391" s="133">
        <f>'City of Winnipeg'!E391</f>
        <v>37375</v>
      </c>
      <c r="E391" s="29">
        <f>'City of Winnipeg'!F391</f>
        <v>6.5387777952728349E-2</v>
      </c>
    </row>
    <row r="392" spans="1:5" ht="14.4" customHeight="1" x14ac:dyDescent="0.25">
      <c r="A392" s="134" t="s">
        <v>220</v>
      </c>
      <c r="B392" s="31">
        <v>235</v>
      </c>
      <c r="C392" s="27">
        <f t="shared" si="16"/>
        <v>0.11868686868686869</v>
      </c>
      <c r="D392" s="133">
        <f>'City of Winnipeg'!E392</f>
        <v>101645</v>
      </c>
      <c r="E392" s="29">
        <f>'City of Winnipeg'!F392</f>
        <v>0.17782851344495179</v>
      </c>
    </row>
    <row r="393" spans="1:5" ht="14.4" customHeight="1" x14ac:dyDescent="0.25">
      <c r="A393" s="134" t="s">
        <v>221</v>
      </c>
      <c r="B393" s="31">
        <v>75</v>
      </c>
      <c r="C393" s="27">
        <f t="shared" si="16"/>
        <v>3.787878787878788E-2</v>
      </c>
      <c r="D393" s="133">
        <f>'City of Winnipeg'!E393</f>
        <v>15775</v>
      </c>
      <c r="E393" s="29">
        <f>'City of Winnipeg'!F393</f>
        <v>2.7598453436904074E-2</v>
      </c>
    </row>
    <row r="394" spans="1:5" ht="14.4" customHeight="1" x14ac:dyDescent="0.25">
      <c r="A394" s="134" t="s">
        <v>222</v>
      </c>
      <c r="B394" s="31">
        <v>210</v>
      </c>
      <c r="C394" s="127">
        <f t="shared" si="16"/>
        <v>0.10606060606060606</v>
      </c>
      <c r="D394" s="133">
        <f>'City of Winnipeg'!E394</f>
        <v>149035</v>
      </c>
      <c r="E394" s="29">
        <f>'City of Winnipeg'!F394</f>
        <v>0.26073759163036442</v>
      </c>
    </row>
    <row r="395" spans="1:5" ht="14.4" customHeight="1" x14ac:dyDescent="0.25">
      <c r="A395" s="135" t="s">
        <v>223</v>
      </c>
      <c r="B395" s="31">
        <v>160</v>
      </c>
      <c r="C395" s="27">
        <f t="shared" si="16"/>
        <v>8.0808080808080815E-2</v>
      </c>
      <c r="D395" s="133">
        <f>'City of Winnipeg'!E395</f>
        <v>105075</v>
      </c>
      <c r="E395" s="29">
        <f>'City of Winnipeg'!F395</f>
        <v>0.18382931821760354</v>
      </c>
    </row>
    <row r="396" spans="1:5" ht="15" customHeight="1" thickBot="1" x14ac:dyDescent="0.3">
      <c r="A396" s="135" t="s">
        <v>224</v>
      </c>
      <c r="B396" s="71">
        <v>10</v>
      </c>
      <c r="C396" s="127">
        <f t="shared" si="16"/>
        <v>5.0505050505050509E-3</v>
      </c>
      <c r="D396" s="136">
        <f>'City of Winnipeg'!E396</f>
        <v>11400</v>
      </c>
      <c r="E396" s="69">
        <f>'City of Winnipeg'!F396</f>
        <v>1.9944365716685036E-2</v>
      </c>
    </row>
    <row r="397" spans="1:5" ht="15" customHeight="1" thickBot="1" x14ac:dyDescent="0.3">
      <c r="A397" s="137" t="s">
        <v>155</v>
      </c>
      <c r="B397" s="98">
        <f>SUM(B388:B390)</f>
        <v>1980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505</v>
      </c>
      <c r="C405" s="327">
        <v>405</v>
      </c>
      <c r="D405" s="354">
        <v>905</v>
      </c>
      <c r="E405" s="133">
        <f>'City of Winnipeg'!F405</f>
        <v>383315</v>
      </c>
    </row>
    <row r="406" spans="1:5" s="2" customFormat="1" ht="14.4" customHeight="1" x14ac:dyDescent="0.25">
      <c r="A406" s="125" t="s">
        <v>229</v>
      </c>
      <c r="B406" s="326">
        <v>380</v>
      </c>
      <c r="C406" s="327">
        <v>355</v>
      </c>
      <c r="D406" s="354">
        <v>735</v>
      </c>
      <c r="E406" s="133">
        <f>'City of Winnipeg'!F406</f>
        <v>358320</v>
      </c>
    </row>
    <row r="407" spans="1:5" s="2" customFormat="1" ht="14.4" customHeight="1" x14ac:dyDescent="0.25">
      <c r="A407" s="125" t="s">
        <v>230</v>
      </c>
      <c r="B407" s="326">
        <v>125</v>
      </c>
      <c r="C407" s="327">
        <v>45</v>
      </c>
      <c r="D407" s="354">
        <v>170</v>
      </c>
      <c r="E407" s="133">
        <f>'City of Winnipeg'!F407</f>
        <v>24990</v>
      </c>
    </row>
    <row r="408" spans="1:5" s="2" customFormat="1" ht="15" customHeight="1" thickBot="1" x14ac:dyDescent="0.3">
      <c r="A408" s="140" t="s">
        <v>231</v>
      </c>
      <c r="B408" s="326">
        <v>485</v>
      </c>
      <c r="C408" s="327">
        <v>590</v>
      </c>
      <c r="D408" s="354">
        <v>1070</v>
      </c>
      <c r="E408" s="141">
        <f>'City of Winnipeg'!F408</f>
        <v>188280</v>
      </c>
    </row>
    <row r="409" spans="1:5" s="2" customFormat="1" ht="15" customHeight="1" thickTop="1" x14ac:dyDescent="0.25">
      <c r="A409" s="508" t="s">
        <v>232</v>
      </c>
      <c r="B409" s="143">
        <v>0.51</v>
      </c>
      <c r="C409" s="144">
        <v>0.41</v>
      </c>
      <c r="D409" s="145">
        <v>0.46</v>
      </c>
      <c r="E409" s="145">
        <f>'City of Winnipeg'!F409</f>
        <v>0.67</v>
      </c>
    </row>
    <row r="410" spans="1:5" s="2" customFormat="1" ht="14.4" customHeight="1" x14ac:dyDescent="0.25">
      <c r="A410" s="507" t="s">
        <v>233</v>
      </c>
      <c r="B410" s="146">
        <v>0.39</v>
      </c>
      <c r="C410" s="147">
        <v>0.36</v>
      </c>
      <c r="D410" s="148">
        <v>0.37</v>
      </c>
      <c r="E410" s="149">
        <f>'City of Winnipeg'!F410</f>
        <v>0.63</v>
      </c>
    </row>
    <row r="411" spans="1:5" s="2" customFormat="1" ht="15" customHeight="1" thickBot="1" x14ac:dyDescent="0.3">
      <c r="A411" s="511" t="s">
        <v>234</v>
      </c>
      <c r="B411" s="151">
        <v>0.25</v>
      </c>
      <c r="C411" s="152">
        <v>0.11</v>
      </c>
      <c r="D411" s="153">
        <v>0.19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30</v>
      </c>
      <c r="D415" s="68">
        <f>IF((SUM(B$415:B$418)+SUM(C$415:C$418))&lt;&gt;0,(B415+C415)/(SUM(B$415:B$418)+SUM(C$415:C$418)),0)</f>
        <v>4.5977011494252873E-2</v>
      </c>
      <c r="E415" s="342">
        <f>'City of Winnipeg'!F415</f>
        <v>0.01</v>
      </c>
    </row>
    <row r="416" spans="1:5" s="2" customFormat="1" ht="14.4" customHeight="1" x14ac:dyDescent="0.25">
      <c r="A416" s="343" t="s">
        <v>236</v>
      </c>
      <c r="B416" s="96">
        <v>455</v>
      </c>
      <c r="C416" s="352">
        <v>375</v>
      </c>
      <c r="D416" s="68">
        <f>IF((SUM(B$415:B$418)+SUM(C$415:C$418))&lt;&gt;0,(B416+C416)/(SUM(B$415:B$418)+SUM(C$415:C$418)),0)</f>
        <v>0.47701149425287354</v>
      </c>
      <c r="E416" s="342">
        <f>'City of Winnipeg'!F416</f>
        <v>0.495</v>
      </c>
    </row>
    <row r="417" spans="1:5" s="2" customFormat="1" ht="14.4" customHeight="1" x14ac:dyDescent="0.25">
      <c r="A417" s="344" t="s">
        <v>237</v>
      </c>
      <c r="B417" s="96">
        <v>420</v>
      </c>
      <c r="C417" s="352">
        <v>345</v>
      </c>
      <c r="D417" s="68">
        <f>IF((SUM(B$415:B$418)+SUM(C$415:C$418))&lt;&gt;0,(B417+C417)/(SUM(B$415:B$418)+SUM(C$415:C$418)),0)</f>
        <v>0.43965517241379309</v>
      </c>
      <c r="E417" s="345">
        <f>'City of Winnipeg'!F417</f>
        <v>0.45600000000000002</v>
      </c>
    </row>
    <row r="418" spans="1:5" s="2" customFormat="1" ht="14.4" customHeight="1" thickBot="1" x14ac:dyDescent="0.3">
      <c r="A418" s="346" t="s">
        <v>238</v>
      </c>
      <c r="B418" s="347">
        <v>30</v>
      </c>
      <c r="C418" s="353">
        <v>35</v>
      </c>
      <c r="D418" s="348">
        <f>IF((SUM(B$415:B$418)+SUM(C$415:C$418))&lt;&gt;0,(B418+C418)/(SUM(B$415:B$418)+SUM(C$415:C$418)),0)</f>
        <v>3.7356321839080463E-2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105</v>
      </c>
      <c r="C443" s="82">
        <f>IF(B$463&lt;&gt;0,B443/B$463,0)</f>
        <v>0.12574850299401197</v>
      </c>
      <c r="D443" s="133">
        <f>'City of Winnipeg'!E443</f>
        <v>55735</v>
      </c>
      <c r="E443" s="29">
        <f>'City of Winnipeg'!F443</f>
        <v>0.14837541762615306</v>
      </c>
    </row>
    <row r="444" spans="1:5" s="2" customFormat="1" ht="13.8" x14ac:dyDescent="0.25">
      <c r="A444" s="446" t="s">
        <v>374</v>
      </c>
      <c r="B444" s="319">
        <v>85</v>
      </c>
      <c r="C444" s="499">
        <f t="shared" ref="C444:C462" si="17">IF(B$463&lt;&gt;0,B444/B$463,0)</f>
        <v>0.10179640718562874</v>
      </c>
      <c r="D444" s="133">
        <f>'City of Winnipeg'!E444</f>
        <v>41905</v>
      </c>
      <c r="E444" s="29">
        <f>'City of Winnipeg'!F444</f>
        <v>0.11155776218935935</v>
      </c>
    </row>
    <row r="445" spans="1:5" s="2" customFormat="1" ht="13.8" x14ac:dyDescent="0.25">
      <c r="A445" s="446" t="s">
        <v>375</v>
      </c>
      <c r="B445" s="31">
        <v>120</v>
      </c>
      <c r="C445" s="499">
        <f t="shared" si="17"/>
        <v>0.1437125748502994</v>
      </c>
      <c r="D445" s="133">
        <f>'City of Winnipeg'!E445</f>
        <v>32870</v>
      </c>
      <c r="E445" s="29">
        <f>'City of Winnipeg'!F445</f>
        <v>8.7505157932567523E-2</v>
      </c>
    </row>
    <row r="446" spans="1:5" s="2" customFormat="1" ht="13.8" x14ac:dyDescent="0.25">
      <c r="A446" s="446" t="s">
        <v>377</v>
      </c>
      <c r="B446" s="31">
        <v>60</v>
      </c>
      <c r="C446" s="499">
        <f t="shared" si="17"/>
        <v>7.1856287425149698E-2</v>
      </c>
      <c r="D446" s="133">
        <f>'City of Winnipeg'!E446</f>
        <v>31850</v>
      </c>
      <c r="E446" s="29">
        <f>'City of Winnipeg'!F446</f>
        <v>8.4789756013151057E-2</v>
      </c>
    </row>
    <row r="447" spans="1:5" s="2" customFormat="1" ht="13.8" x14ac:dyDescent="0.25">
      <c r="A447" s="446" t="s">
        <v>378</v>
      </c>
      <c r="B447" s="319">
        <v>110</v>
      </c>
      <c r="C447" s="499">
        <f t="shared" si="17"/>
        <v>0.1317365269461078</v>
      </c>
      <c r="D447" s="133">
        <f>'City of Winnipeg'!E447</f>
        <v>28600</v>
      </c>
      <c r="E447" s="29">
        <f>'City of Winnipeg'!F447</f>
        <v>7.6137740093441778E-2</v>
      </c>
    </row>
    <row r="448" spans="1:5" s="2" customFormat="1" ht="13.8" x14ac:dyDescent="0.25">
      <c r="A448" s="446" t="s">
        <v>376</v>
      </c>
      <c r="B448" s="31">
        <v>25</v>
      </c>
      <c r="C448" s="499">
        <f t="shared" si="17"/>
        <v>2.9940119760479042E-2</v>
      </c>
      <c r="D448" s="133">
        <f>'City of Winnipeg'!E448</f>
        <v>26930</v>
      </c>
      <c r="E448" s="29">
        <f>'City of Winnipeg'!F448</f>
        <v>7.1691934990083458E-2</v>
      </c>
    </row>
    <row r="449" spans="1:5" s="2" customFormat="1" ht="13.8" x14ac:dyDescent="0.25">
      <c r="A449" s="446" t="s">
        <v>379</v>
      </c>
      <c r="B449" s="31">
        <v>50</v>
      </c>
      <c r="C449" s="499">
        <f t="shared" si="17"/>
        <v>5.9880239520958084E-2</v>
      </c>
      <c r="D449" s="133">
        <f>'City of Winnipeg'!E449</f>
        <v>23535</v>
      </c>
      <c r="E449" s="29">
        <f>'City of Winnipeg'!F449</f>
        <v>6.2653906052417913E-2</v>
      </c>
    </row>
    <row r="450" spans="1:5" s="2" customFormat="1" ht="13.8" x14ac:dyDescent="0.25">
      <c r="A450" s="446" t="s">
        <v>381</v>
      </c>
      <c r="B450" s="319">
        <v>25</v>
      </c>
      <c r="C450" s="499">
        <f t="shared" si="17"/>
        <v>2.9940119760479042E-2</v>
      </c>
      <c r="D450" s="133">
        <f>'City of Winnipeg'!E450</f>
        <v>21325</v>
      </c>
      <c r="E450" s="29">
        <f>'City of Winnipeg'!F450</f>
        <v>5.6770535227015584E-2</v>
      </c>
    </row>
    <row r="451" spans="1:5" s="2" customFormat="1" ht="13.8" x14ac:dyDescent="0.25">
      <c r="A451" s="446" t="s">
        <v>380</v>
      </c>
      <c r="B451" s="31">
        <v>55</v>
      </c>
      <c r="C451" s="499">
        <f t="shared" si="17"/>
        <v>6.5868263473053898E-2</v>
      </c>
      <c r="D451" s="133">
        <f>'City of Winnipeg'!E451</f>
        <v>20515</v>
      </c>
      <c r="E451" s="29">
        <f>'City of Winnipeg'!F451</f>
        <v>5.4614186643949576E-2</v>
      </c>
    </row>
    <row r="452" spans="1:5" s="2" customFormat="1" ht="13.8" x14ac:dyDescent="0.25">
      <c r="A452" s="446" t="s">
        <v>382</v>
      </c>
      <c r="B452" s="31">
        <v>20</v>
      </c>
      <c r="C452" s="499">
        <f t="shared" si="17"/>
        <v>2.3952095808383235E-2</v>
      </c>
      <c r="D452" s="133">
        <f>'City of Winnipeg'!E452</f>
        <v>18110</v>
      </c>
      <c r="E452" s="29">
        <f>'City of Winnipeg'!F452</f>
        <v>4.8211694863364705E-2</v>
      </c>
    </row>
    <row r="453" spans="1:5" s="2" customFormat="1" ht="30" customHeight="1" x14ac:dyDescent="0.25">
      <c r="A453" s="444" t="s">
        <v>383</v>
      </c>
      <c r="B453" s="319">
        <v>65</v>
      </c>
      <c r="C453" s="499">
        <f t="shared" si="17"/>
        <v>7.7844311377245512E-2</v>
      </c>
      <c r="D453" s="133">
        <f>'City of Winnipeg'!E453</f>
        <v>15080</v>
      </c>
      <c r="E453" s="29">
        <f>'City of Winnipeg'!F453</f>
        <v>4.014535386745112E-2</v>
      </c>
    </row>
    <row r="454" spans="1:5" s="2" customFormat="1" ht="13.8" x14ac:dyDescent="0.25">
      <c r="A454" s="446" t="s">
        <v>384</v>
      </c>
      <c r="B454" s="31">
        <v>30</v>
      </c>
      <c r="C454" s="499">
        <f t="shared" si="17"/>
        <v>3.5928143712574849E-2</v>
      </c>
      <c r="D454" s="133">
        <f>'City of Winnipeg'!E454</f>
        <v>13540</v>
      </c>
      <c r="E454" s="29">
        <f>'City of Winnipeg'!F454</f>
        <v>3.6045629400881171E-2</v>
      </c>
    </row>
    <row r="455" spans="1:5" s="2" customFormat="1" ht="13.8" x14ac:dyDescent="0.25">
      <c r="A455" s="446" t="s">
        <v>385</v>
      </c>
      <c r="B455" s="31">
        <v>10</v>
      </c>
      <c r="C455" s="499">
        <f t="shared" si="17"/>
        <v>1.1976047904191617E-2</v>
      </c>
      <c r="D455" s="133">
        <f>'City of Winnipeg'!E455</f>
        <v>8495</v>
      </c>
      <c r="E455" s="29">
        <f>'City of Winnipeg'!F455</f>
        <v>2.2615038534747826E-2</v>
      </c>
    </row>
    <row r="456" spans="1:5" s="2" customFormat="1" ht="13.8" x14ac:dyDescent="0.25">
      <c r="A456" s="446" t="s">
        <v>386</v>
      </c>
      <c r="B456" s="319">
        <v>10</v>
      </c>
      <c r="C456" s="499">
        <f t="shared" si="17"/>
        <v>1.1976047904191617E-2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25</v>
      </c>
      <c r="C459" s="499">
        <f t="shared" si="17"/>
        <v>2.9940119760479042E-2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4.790419161676647E-2</v>
      </c>
      <c r="D462" s="141">
        <f>'City of Winnipeg'!E462</f>
        <v>16375</v>
      </c>
      <c r="E462" s="100">
        <f>'City of Winnipeg'!F462</f>
        <v>4.3592849441612201E-2</v>
      </c>
    </row>
    <row r="463" spans="1:5" s="2" customFormat="1" ht="15" customHeight="1" thickBot="1" x14ac:dyDescent="0.3">
      <c r="A463" s="448" t="s">
        <v>155</v>
      </c>
      <c r="B463" s="98">
        <f>SUM(B443:B462)</f>
        <v>835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315</v>
      </c>
      <c r="C467" s="351">
        <v>310</v>
      </c>
      <c r="D467" s="68">
        <f>IF((SUM(B$467:B$470)+SUM(C$467:C$470))&lt;&gt;0,(B467+C467)/(SUM(B$467:B$470)+SUM(C$467:C$470)),0)</f>
        <v>0.85034013605442171</v>
      </c>
      <c r="E467" s="115">
        <f>'City of Winnipeg'!F467</f>
        <v>0.85764121455682074</v>
      </c>
    </row>
    <row r="468" spans="1:5" s="2" customFormat="1" ht="14.4" customHeight="1" x14ac:dyDescent="0.25">
      <c r="A468" s="164" t="s">
        <v>241</v>
      </c>
      <c r="B468" s="331">
        <v>35</v>
      </c>
      <c r="C468" s="352">
        <v>35</v>
      </c>
      <c r="D468" s="68">
        <f>IF((SUM(B$467:B$470)+SUM(C$467:C$470))&lt;&gt;0,(B468+C468)/(SUM(B$467:B$470)+SUM(C$467:C$470)),0)</f>
        <v>9.5238095238095233E-2</v>
      </c>
      <c r="E468" s="69">
        <f>'City of Winnipeg'!F468</f>
        <v>9.7468743022996199E-2</v>
      </c>
    </row>
    <row r="469" spans="1:5" s="2" customFormat="1" ht="14.4" customHeight="1" x14ac:dyDescent="0.25">
      <c r="A469" s="418" t="s">
        <v>395</v>
      </c>
      <c r="B469" s="331">
        <v>25</v>
      </c>
      <c r="C469" s="352">
        <v>15</v>
      </c>
      <c r="D469" s="68">
        <f>IF((SUM(B$467:B$470)+SUM(C$467:C$470))&lt;&gt;0,(B469+C469)/(SUM(B$467:B$470)+SUM(C$467:C$470)),0)</f>
        <v>5.4421768707482991E-2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185</v>
      </c>
      <c r="C477" s="355">
        <v>85</v>
      </c>
      <c r="D477" s="68">
        <f t="shared" ref="D477:D482" si="18">IF((B$483+C$483)&lt;&gt;0,(B477+C477)/(B$483+C$483),0)</f>
        <v>0.39130434782608697</v>
      </c>
      <c r="E477" s="69">
        <f>'City of Winnipeg'!F477</f>
        <v>0.70005990036086319</v>
      </c>
    </row>
    <row r="478" spans="1:5" s="2" customFormat="1" ht="14.4" customHeight="1" x14ac:dyDescent="0.25">
      <c r="A478" s="164" t="s">
        <v>243</v>
      </c>
      <c r="B478" s="96">
        <v>85</v>
      </c>
      <c r="C478" s="355">
        <v>125</v>
      </c>
      <c r="D478" s="68">
        <f t="shared" si="18"/>
        <v>0.30434782608695654</v>
      </c>
      <c r="E478" s="166">
        <f>'City of Winnipeg'!F478</f>
        <v>0.14918111823746841</v>
      </c>
    </row>
    <row r="479" spans="1:5" s="2" customFormat="1" ht="14.4" customHeight="1" x14ac:dyDescent="0.25">
      <c r="A479" s="164" t="s">
        <v>244</v>
      </c>
      <c r="B479" s="96">
        <v>30</v>
      </c>
      <c r="C479" s="355">
        <v>40</v>
      </c>
      <c r="D479" s="68">
        <f t="shared" si="18"/>
        <v>0.10144927536231885</v>
      </c>
      <c r="E479" s="69">
        <f>'City of Winnipeg'!F479</f>
        <v>7.3575174952883252E-2</v>
      </c>
    </row>
    <row r="480" spans="1:5" s="2" customFormat="1" ht="14.4" customHeight="1" x14ac:dyDescent="0.25">
      <c r="A480" s="164" t="s">
        <v>528</v>
      </c>
      <c r="B480" s="96">
        <v>30</v>
      </c>
      <c r="C480" s="355">
        <v>90</v>
      </c>
      <c r="D480" s="68">
        <f t="shared" si="18"/>
        <v>0.17391304347826086</v>
      </c>
      <c r="E480" s="166">
        <f>'City of Winnipeg'!F480</f>
        <v>4.8723830116732654E-2</v>
      </c>
    </row>
    <row r="481" spans="1:5" s="2" customFormat="1" ht="14.4" customHeight="1" x14ac:dyDescent="0.25">
      <c r="A481" s="164" t="s">
        <v>245</v>
      </c>
      <c r="B481" s="96">
        <v>10</v>
      </c>
      <c r="C481" s="355">
        <v>10</v>
      </c>
      <c r="D481" s="68">
        <f t="shared" si="18"/>
        <v>2.8985507246376812E-2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340</v>
      </c>
      <c r="C483" s="334">
        <f>SUM(C477:C482)</f>
        <v>350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0.68</v>
      </c>
      <c r="C491" s="401">
        <v>0.47</v>
      </c>
      <c r="D491" s="329">
        <v>0.57999999999999996</v>
      </c>
      <c r="E491" s="124">
        <f>'City of Winnipeg'!F491</f>
        <v>0.74</v>
      </c>
    </row>
    <row r="492" spans="1:5" s="2" customFormat="1" ht="12.75" customHeight="1" x14ac:dyDescent="0.25">
      <c r="A492" s="169" t="s">
        <v>250</v>
      </c>
      <c r="B492" s="400">
        <v>0.23</v>
      </c>
      <c r="C492" s="401">
        <v>0.5</v>
      </c>
      <c r="D492" s="329">
        <v>0.37</v>
      </c>
      <c r="E492" s="170">
        <f>'City of Winnipeg'!F492</f>
        <v>0.11</v>
      </c>
    </row>
    <row r="493" spans="1:5" s="2" customFormat="1" ht="15" customHeight="1" thickBot="1" x14ac:dyDescent="0.3">
      <c r="A493" s="171" t="s">
        <v>251</v>
      </c>
      <c r="B493" s="517">
        <f>1-B491-B492</f>
        <v>8.9999999999999941E-2</v>
      </c>
      <c r="C493" s="516">
        <f>1-C491-C492</f>
        <v>3.0000000000000027E-2</v>
      </c>
      <c r="D493" s="402">
        <f>1-D491-D492</f>
        <v>5.0000000000000044E-2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175</v>
      </c>
      <c r="C498" s="519">
        <v>145</v>
      </c>
      <c r="D498" s="328">
        <v>320</v>
      </c>
      <c r="E498" s="551">
        <f>'City of Winnipeg'!F498</f>
        <v>203700</v>
      </c>
    </row>
    <row r="499" spans="1:5" s="2" customFormat="1" ht="15" customHeight="1" x14ac:dyDescent="0.25">
      <c r="A499" s="549" t="s">
        <v>254</v>
      </c>
      <c r="B499" s="555">
        <v>38374</v>
      </c>
      <c r="C499" s="530">
        <v>36592</v>
      </c>
      <c r="D499" s="556">
        <v>37557</v>
      </c>
      <c r="E499" s="552">
        <f>'City of Winnipeg'!F499</f>
        <v>61164</v>
      </c>
    </row>
    <row r="500" spans="1:5" s="424" customFormat="1" ht="14.4" thickBot="1" x14ac:dyDescent="0.3">
      <c r="A500" s="550" t="s">
        <v>541</v>
      </c>
      <c r="B500" s="557">
        <v>275</v>
      </c>
      <c r="C500" s="520">
        <v>225</v>
      </c>
      <c r="D500" s="558">
        <v>505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265</v>
      </c>
      <c r="C504" s="357">
        <v>215</v>
      </c>
      <c r="D504" s="358">
        <f t="shared" ref="D504:D515" si="19">IF((B$516+C$516)&lt;&gt;0,(B504+C504)/(B$516+C$516),0)</f>
        <v>0.27826086956521739</v>
      </c>
      <c r="E504" s="69">
        <f>'City of Winnipeg'!F504</f>
        <v>0.1380505428437474</v>
      </c>
    </row>
    <row r="505" spans="1:5" s="2" customFormat="1" ht="13.8" x14ac:dyDescent="0.25">
      <c r="A505" s="566" t="s">
        <v>452</v>
      </c>
      <c r="B505" s="569">
        <v>175</v>
      </c>
      <c r="C505" s="359">
        <v>280</v>
      </c>
      <c r="D505" s="68">
        <f t="shared" si="19"/>
        <v>0.26376811594202898</v>
      </c>
      <c r="E505" s="69">
        <f>'City of Winnipeg'!F505</f>
        <v>0.15340277075538478</v>
      </c>
    </row>
    <row r="506" spans="1:5" s="2" customFormat="1" ht="13.8" x14ac:dyDescent="0.25">
      <c r="A506" s="566" t="s">
        <v>453</v>
      </c>
      <c r="B506" s="569">
        <v>155</v>
      </c>
      <c r="C506" s="359">
        <v>145</v>
      </c>
      <c r="D506" s="68">
        <f t="shared" si="19"/>
        <v>0.17391304347826086</v>
      </c>
      <c r="E506" s="69">
        <f>'City of Winnipeg'!F506</f>
        <v>0.14072569153972733</v>
      </c>
    </row>
    <row r="507" spans="1:5" s="2" customFormat="1" ht="13.8" x14ac:dyDescent="0.25">
      <c r="A507" s="566" t="s">
        <v>454</v>
      </c>
      <c r="B507" s="569">
        <v>145</v>
      </c>
      <c r="C507" s="359">
        <v>120</v>
      </c>
      <c r="D507" s="68">
        <f t="shared" si="19"/>
        <v>0.15362318840579711</v>
      </c>
      <c r="E507" s="69">
        <f>'City of Winnipeg'!F507</f>
        <v>0.13274621020601401</v>
      </c>
    </row>
    <row r="508" spans="1:5" s="2" customFormat="1" ht="13.8" x14ac:dyDescent="0.25">
      <c r="A508" s="566" t="s">
        <v>455</v>
      </c>
      <c r="B508" s="569">
        <v>50</v>
      </c>
      <c r="C508" s="359">
        <v>45</v>
      </c>
      <c r="D508" s="68">
        <f t="shared" si="19"/>
        <v>5.5072463768115941E-2</v>
      </c>
      <c r="E508" s="69">
        <f>'City of Winnipeg'!F508</f>
        <v>0.11753187655705605</v>
      </c>
    </row>
    <row r="509" spans="1:5" s="2" customFormat="1" ht="13.8" x14ac:dyDescent="0.25">
      <c r="A509" s="566" t="s">
        <v>456</v>
      </c>
      <c r="B509" s="569">
        <v>35</v>
      </c>
      <c r="C509" s="359">
        <v>40</v>
      </c>
      <c r="D509" s="68">
        <f t="shared" si="19"/>
        <v>4.3478260869565216E-2</v>
      </c>
      <c r="E509" s="69">
        <f>'City of Winnipeg'!F509</f>
        <v>8.9033728936651374E-2</v>
      </c>
    </row>
    <row r="510" spans="1:5" s="2" customFormat="1" ht="13.8" x14ac:dyDescent="0.25">
      <c r="A510" s="566" t="s">
        <v>457</v>
      </c>
      <c r="B510" s="569">
        <v>15</v>
      </c>
      <c r="C510" s="359">
        <v>20</v>
      </c>
      <c r="D510" s="68">
        <f t="shared" si="19"/>
        <v>2.0289855072463767E-2</v>
      </c>
      <c r="E510" s="69">
        <f>'City of Winnipeg'!F510</f>
        <v>6.2171926566708648E-2</v>
      </c>
    </row>
    <row r="511" spans="1:5" s="2" customFormat="1" ht="13.8" x14ac:dyDescent="0.25">
      <c r="A511" s="566" t="s">
        <v>458</v>
      </c>
      <c r="B511" s="569">
        <v>0</v>
      </c>
      <c r="C511" s="359">
        <v>0</v>
      </c>
      <c r="D511" s="68">
        <f t="shared" si="19"/>
        <v>0</v>
      </c>
      <c r="E511" s="69">
        <f>'City of Winnipeg'!F511</f>
        <v>4.6038297833221484E-2</v>
      </c>
    </row>
    <row r="512" spans="1:5" s="2" customFormat="1" ht="13.8" x14ac:dyDescent="0.25">
      <c r="A512" s="566" t="s">
        <v>459</v>
      </c>
      <c r="B512" s="569">
        <v>10</v>
      </c>
      <c r="C512" s="359">
        <v>0</v>
      </c>
      <c r="D512" s="68">
        <f t="shared" si="19"/>
        <v>5.7971014492753624E-3</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10</v>
      </c>
      <c r="C515" s="359">
        <v>0</v>
      </c>
      <c r="D515" s="68">
        <f t="shared" si="19"/>
        <v>5.7971014492753624E-3</v>
      </c>
      <c r="E515" s="69">
        <f>'City of Winnipeg'!F515</f>
        <v>1.9056987102289966E-2</v>
      </c>
    </row>
    <row r="516" spans="1:5" s="2" customFormat="1" ht="15" customHeight="1" thickBot="1" x14ac:dyDescent="0.3">
      <c r="A516" s="541" t="s">
        <v>67</v>
      </c>
      <c r="B516" s="98">
        <f>SUM(B504:B515)</f>
        <v>860</v>
      </c>
      <c r="C516" s="76">
        <f>SUM(C504:C515)</f>
        <v>865</v>
      </c>
      <c r="D516" s="64">
        <f>SUM(D504:D515)</f>
        <v>1</v>
      </c>
      <c r="E516" s="78">
        <f>'City of Winnipeg'!F516</f>
        <v>1.0000000000000002</v>
      </c>
    </row>
    <row r="517" spans="1:5" s="2" customFormat="1" ht="15" customHeight="1" thickTop="1" x14ac:dyDescent="0.25">
      <c r="A517" s="542" t="s">
        <v>255</v>
      </c>
      <c r="B517" s="179">
        <v>23614</v>
      </c>
      <c r="C517" s="180">
        <v>22746</v>
      </c>
      <c r="D517" s="181">
        <v>23177</v>
      </c>
      <c r="E517" s="360">
        <f>'City of Winnipeg'!F517</f>
        <v>44915</v>
      </c>
    </row>
    <row r="518" spans="1:5" s="2" customFormat="1" ht="15" customHeight="1" thickBot="1" x14ac:dyDescent="0.3">
      <c r="A518" s="543" t="s">
        <v>492</v>
      </c>
      <c r="B518" s="182">
        <v>19596</v>
      </c>
      <c r="C518" s="183">
        <v>18361</v>
      </c>
      <c r="D518" s="184">
        <v>18618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2825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1000</v>
      </c>
      <c r="C522" s="85">
        <f t="shared" si="20"/>
        <v>0.35398230088495575</v>
      </c>
      <c r="D522" s="133">
        <f>'City of Winnipeg'!E522</f>
        <v>143700</v>
      </c>
      <c r="E522" s="170">
        <f>'City of Winnipeg'!F522</f>
        <v>0.20825634225342926</v>
      </c>
    </row>
    <row r="523" spans="1:5" ht="14.4" customHeight="1" x14ac:dyDescent="0.25">
      <c r="A523" s="456" t="s">
        <v>261</v>
      </c>
      <c r="B523" s="31">
        <v>420</v>
      </c>
      <c r="C523" s="85">
        <f t="shared" si="20"/>
        <v>0.14867256637168141</v>
      </c>
      <c r="D523" s="133">
        <f>'City of Winnipeg'!E523</f>
        <v>47035</v>
      </c>
      <c r="E523" s="170">
        <f>'City of Winnipeg'!F523</f>
        <v>6.8165184814822866E-2</v>
      </c>
    </row>
    <row r="524" spans="1:5" ht="14.4" customHeight="1" x14ac:dyDescent="0.25">
      <c r="A524" s="456" t="s">
        <v>262</v>
      </c>
      <c r="B524" s="31">
        <v>1630</v>
      </c>
      <c r="C524" s="85">
        <f t="shared" si="20"/>
        <v>0.57699115044247784</v>
      </c>
      <c r="D524" s="133">
        <f>'City of Winnipeg'!E524</f>
        <v>446490</v>
      </c>
      <c r="E524" s="170">
        <f>'City of Winnipeg'!F524</f>
        <v>0.64707288971978871</v>
      </c>
    </row>
    <row r="525" spans="1:5" ht="14.4" customHeight="1" thickBot="1" x14ac:dyDescent="0.3">
      <c r="A525" s="465" t="s">
        <v>263</v>
      </c>
      <c r="B525" s="96">
        <v>200</v>
      </c>
      <c r="C525" s="127">
        <f t="shared" si="20"/>
        <v>7.0796460176991149E-2</v>
      </c>
      <c r="D525" s="141">
        <f>'City of Winnipeg'!E525</f>
        <v>99825</v>
      </c>
      <c r="E525" s="300">
        <f>'City of Winnipeg'!F525</f>
        <v>0.14467076802678203</v>
      </c>
    </row>
    <row r="526" spans="1:5" ht="14.4" thickTop="1" x14ac:dyDescent="0.25">
      <c r="A526" s="467" t="s">
        <v>534</v>
      </c>
      <c r="B526" s="468">
        <v>1675</v>
      </c>
      <c r="C526" s="469">
        <f t="shared" si="20"/>
        <v>0.59292035398230092</v>
      </c>
      <c r="D526" s="470">
        <f>'City of Winnipeg'!E526</f>
        <v>109545</v>
      </c>
      <c r="E526" s="471">
        <f>'City of Winnipeg'!F526</f>
        <v>0.15875741831699311</v>
      </c>
    </row>
    <row r="527" spans="1:5" ht="14.4" customHeight="1" x14ac:dyDescent="0.25">
      <c r="A527" s="472" t="s">
        <v>260</v>
      </c>
      <c r="B527" s="31">
        <v>745</v>
      </c>
      <c r="C527" s="85">
        <f>IF(AND(B522&lt;&gt;"x",B522&lt;&gt;"-",B522&lt;&gt;"",B522&lt;&gt;0),B527/B522,B522)</f>
        <v>0.745</v>
      </c>
      <c r="D527" s="133">
        <f>'City of Winnipeg'!E527</f>
        <v>33000</v>
      </c>
      <c r="E527" s="473">
        <f>'City of Winnipeg'!F527</f>
        <v>0.22964509394572025</v>
      </c>
    </row>
    <row r="528" spans="1:5" ht="14.4" customHeight="1" x14ac:dyDescent="0.25">
      <c r="A528" s="474" t="s">
        <v>264</v>
      </c>
      <c r="B528" s="31">
        <v>290</v>
      </c>
      <c r="C528" s="85">
        <f t="shared" ref="C528:C530" si="21">IF(AND(B523&lt;&gt;"x",B523&lt;&gt;"-",B523&lt;&gt;"",B523&lt;&gt;0),B528/B523,B523)</f>
        <v>0.69047619047619047</v>
      </c>
      <c r="D528" s="133">
        <f>'City of Winnipeg'!E528</f>
        <v>12175</v>
      </c>
      <c r="E528" s="473">
        <f>'City of Winnipeg'!F528</f>
        <v>0.2588497927075582</v>
      </c>
    </row>
    <row r="529" spans="1:5" ht="14.4" customHeight="1" x14ac:dyDescent="0.25">
      <c r="A529" s="475" t="s">
        <v>262</v>
      </c>
      <c r="B529" s="31">
        <v>815</v>
      </c>
      <c r="C529" s="85">
        <f t="shared" si="21"/>
        <v>0.5</v>
      </c>
      <c r="D529" s="133">
        <f>'City of Winnipeg'!E529</f>
        <v>64395</v>
      </c>
      <c r="E529" s="473">
        <f>'City of Winnipeg'!F529</f>
        <v>0.14422495464624069</v>
      </c>
    </row>
    <row r="530" spans="1:5" ht="15" customHeight="1" thickBot="1" x14ac:dyDescent="0.3">
      <c r="A530" s="476" t="s">
        <v>263</v>
      </c>
      <c r="B530" s="347">
        <v>115</v>
      </c>
      <c r="C530" s="477">
        <f t="shared" si="21"/>
        <v>0.57499999999999996</v>
      </c>
      <c r="D530" s="478">
        <f>'City of Winnipeg'!E530</f>
        <v>12145</v>
      </c>
      <c r="E530" s="479">
        <f>'City of Winnipeg'!F530</f>
        <v>0.12166291009266215</v>
      </c>
    </row>
    <row r="531" spans="1:5" ht="14.4" thickTop="1" x14ac:dyDescent="0.25">
      <c r="A531" s="466" t="s">
        <v>537</v>
      </c>
      <c r="B531" s="26">
        <v>1320</v>
      </c>
      <c r="C531" s="85">
        <f t="shared" ref="C531" si="22">IF(AND(B$521&lt;&gt;"x",B$521&lt;&gt;"-",B$521&lt;&gt;"",B$521&lt;&gt;0),B531/B$521,B$521)</f>
        <v>0.46725663716814159</v>
      </c>
      <c r="D531" s="133">
        <f>'City of Winnipeg'!E531</f>
        <v>91415</v>
      </c>
      <c r="E531" s="29">
        <f>'City of Winnipeg'!F531</f>
        <v>0.13248262718926401</v>
      </c>
    </row>
    <row r="532" spans="1:5" ht="14.4" customHeight="1" x14ac:dyDescent="0.25">
      <c r="A532" s="457" t="s">
        <v>260</v>
      </c>
      <c r="B532" s="31">
        <v>520</v>
      </c>
      <c r="C532" s="85">
        <f>IF(AND(B522&lt;&gt;"x",B522&lt;&gt;"-",B522&lt;&gt;"",B522&lt;&gt;0),B532/B522,B522)</f>
        <v>0.52</v>
      </c>
      <c r="D532" s="133">
        <f>'City of Winnipeg'!E532</f>
        <v>25590</v>
      </c>
      <c r="E532" s="170">
        <f>'City of Winnipeg'!F532</f>
        <v>0.17807933194154488</v>
      </c>
    </row>
    <row r="533" spans="1:5" ht="14.4" customHeight="1" x14ac:dyDescent="0.25">
      <c r="A533" s="458" t="s">
        <v>264</v>
      </c>
      <c r="B533" s="31">
        <v>215</v>
      </c>
      <c r="C533" s="85">
        <f t="shared" ref="C533:C535" si="23">IF(AND(B523&lt;&gt;"x",B523&lt;&gt;"-",B523&lt;&gt;"",B523&lt;&gt;0),B533/B523,B523)</f>
        <v>0.51190476190476186</v>
      </c>
      <c r="D533" s="133">
        <f>'City of Winnipeg'!E533</f>
        <v>9490</v>
      </c>
      <c r="E533" s="170">
        <f>'City of Winnipeg'!F533</f>
        <v>0.2017646433506963</v>
      </c>
    </row>
    <row r="534" spans="1:5" ht="14.4" customHeight="1" x14ac:dyDescent="0.25">
      <c r="A534" s="456" t="s">
        <v>262</v>
      </c>
      <c r="B534" s="31">
        <v>715</v>
      </c>
      <c r="C534" s="85">
        <f t="shared" si="23"/>
        <v>0.43865030674846628</v>
      </c>
      <c r="D534" s="133">
        <f>'City of Winnipeg'!E534</f>
        <v>58095</v>
      </c>
      <c r="E534" s="170">
        <f>'City of Winnipeg'!F534</f>
        <v>0.13011489619028421</v>
      </c>
    </row>
    <row r="535" spans="1:5" ht="15" customHeight="1" thickBot="1" x14ac:dyDescent="0.3">
      <c r="A535" s="459" t="s">
        <v>263</v>
      </c>
      <c r="B535" s="33">
        <v>85</v>
      </c>
      <c r="C535" s="210">
        <f t="shared" si="23"/>
        <v>0.42499999999999999</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530</v>
      </c>
      <c r="C540" s="85">
        <f t="shared" si="24"/>
        <v>0.36805555555555558</v>
      </c>
      <c r="D540" s="133">
        <f>'City of Winnipeg'!E540</f>
        <v>73820</v>
      </c>
      <c r="E540" s="170">
        <f>'City of Winnipeg'!F540</f>
        <v>0.21822159158093887</v>
      </c>
    </row>
    <row r="541" spans="1:5" s="2" customFormat="1" ht="14.4" customHeight="1" x14ac:dyDescent="0.25">
      <c r="A541" s="461" t="s">
        <v>264</v>
      </c>
      <c r="B541" s="31">
        <v>190</v>
      </c>
      <c r="C541" s="85">
        <f t="shared" si="24"/>
        <v>0.13194444444444445</v>
      </c>
      <c r="D541" s="133">
        <f>'City of Winnipeg'!E541</f>
        <v>24420</v>
      </c>
      <c r="E541" s="170">
        <f>'City of Winnipeg'!F541</f>
        <v>7.2188719404043991E-2</v>
      </c>
    </row>
    <row r="542" spans="1:5" s="2" customFormat="1" ht="14.4" customHeight="1" x14ac:dyDescent="0.25">
      <c r="A542" s="456" t="s">
        <v>262</v>
      </c>
      <c r="B542" s="31">
        <v>795</v>
      </c>
      <c r="C542" s="85">
        <f t="shared" si="24"/>
        <v>0.55208333333333337</v>
      </c>
      <c r="D542" s="133">
        <f>'City of Winnipeg'!E542</f>
        <v>220375</v>
      </c>
      <c r="E542" s="170">
        <f>'City of Winnipeg'!F542</f>
        <v>0.6514573725907532</v>
      </c>
    </row>
    <row r="543" spans="1:5" s="2" customFormat="1" ht="14.4" customHeight="1" thickBot="1" x14ac:dyDescent="0.3">
      <c r="A543" s="465" t="s">
        <v>263</v>
      </c>
      <c r="B543" s="96">
        <v>110</v>
      </c>
      <c r="C543" s="127">
        <f t="shared" si="24"/>
        <v>7.6388888888888895E-2</v>
      </c>
      <c r="D543" s="141">
        <f>'City of Winnipeg'!E543</f>
        <v>44080</v>
      </c>
      <c r="E543" s="300">
        <f>'City of Winnipeg'!F543</f>
        <v>0.13030625517322927</v>
      </c>
    </row>
    <row r="544" spans="1:5" s="2" customFormat="1" ht="14.4" thickTop="1" x14ac:dyDescent="0.25">
      <c r="A544" s="467" t="s">
        <v>535</v>
      </c>
      <c r="B544" s="468">
        <v>820</v>
      </c>
      <c r="C544" s="469">
        <f t="shared" si="24"/>
        <v>0.56944444444444442</v>
      </c>
      <c r="D544" s="470">
        <f>'City of Winnipeg'!E544</f>
        <v>52035</v>
      </c>
      <c r="E544" s="471">
        <f>'City of Winnipeg'!F544</f>
        <v>0.15382227740333451</v>
      </c>
    </row>
    <row r="545" spans="1:5" s="2" customFormat="1" ht="14.4" customHeight="1" x14ac:dyDescent="0.25">
      <c r="A545" s="472" t="s">
        <v>260</v>
      </c>
      <c r="B545" s="31">
        <v>380</v>
      </c>
      <c r="C545" s="85">
        <f>IF(AND(B540&lt;&gt;"x",B540&lt;&gt;"-",B540&lt;&gt;"",B540&lt;&gt;0),B545/B540,B540)</f>
        <v>0.71698113207547165</v>
      </c>
      <c r="D545" s="133">
        <f>'City of Winnipeg'!E545</f>
        <v>17115</v>
      </c>
      <c r="E545" s="473">
        <f>'City of Winnipeg'!F545</f>
        <v>0.23184773774044976</v>
      </c>
    </row>
    <row r="546" spans="1:5" s="2" customFormat="1" ht="14.4" customHeight="1" x14ac:dyDescent="0.25">
      <c r="A546" s="474" t="s">
        <v>264</v>
      </c>
      <c r="B546" s="31">
        <v>125</v>
      </c>
      <c r="C546" s="85">
        <f t="shared" ref="C546:C548" si="25">IF(AND(B541&lt;&gt;"x",B541&lt;&gt;"-",B541&lt;&gt;"",B541&lt;&gt;0),B546/B541,B541)</f>
        <v>0.65789473684210531</v>
      </c>
      <c r="D546" s="133">
        <f>'City of Winnipeg'!E546</f>
        <v>6490</v>
      </c>
      <c r="E546" s="473">
        <f>'City of Winnipeg'!F546</f>
        <v>0.26576576576576577</v>
      </c>
    </row>
    <row r="547" spans="1:5" s="2" customFormat="1" ht="14.4" customHeight="1" x14ac:dyDescent="0.25">
      <c r="A547" s="475" t="s">
        <v>262</v>
      </c>
      <c r="B547" s="31">
        <v>370</v>
      </c>
      <c r="C547" s="85">
        <f t="shared" si="25"/>
        <v>0.46540880503144655</v>
      </c>
      <c r="D547" s="133">
        <f>'City of Winnipeg'!E547</f>
        <v>30630</v>
      </c>
      <c r="E547" s="473">
        <f>'City of Winnipeg'!F547</f>
        <v>0.13899035734543391</v>
      </c>
    </row>
    <row r="548" spans="1:5" s="2" customFormat="1" ht="15" customHeight="1" thickBot="1" x14ac:dyDescent="0.3">
      <c r="A548" s="476" t="s">
        <v>263</v>
      </c>
      <c r="B548" s="347">
        <v>70</v>
      </c>
      <c r="C548" s="477">
        <f t="shared" si="25"/>
        <v>0.63636363636363635</v>
      </c>
      <c r="D548" s="478">
        <f>'City of Winnipeg'!E548</f>
        <v>4285</v>
      </c>
      <c r="E548" s="479">
        <f>'City of Winnipeg'!F548</f>
        <v>9.720961887477314E-2</v>
      </c>
    </row>
    <row r="549" spans="1:5" s="424" customFormat="1" ht="14.4" thickTop="1" x14ac:dyDescent="0.25">
      <c r="A549" s="466" t="s">
        <v>536</v>
      </c>
      <c r="B549" s="26">
        <v>660</v>
      </c>
      <c r="C549" s="85">
        <f t="shared" ref="C549" si="26">IF(AND(B$539&lt;&gt;"x",B$539&lt;&gt;"-",B$539&lt;&gt;"",B$539&lt;&gt;0),B549/B$539,B$539)</f>
        <v>0.45833333333333331</v>
      </c>
      <c r="D549" s="133">
        <f>'City of Winnipeg'!E549</f>
        <v>44090</v>
      </c>
      <c r="E549" s="29">
        <f>'City of Winnipeg'!F549</f>
        <v>0.13033581648338655</v>
      </c>
    </row>
    <row r="550" spans="1:5" s="424" customFormat="1" ht="14.4" customHeight="1" x14ac:dyDescent="0.25">
      <c r="A550" s="457" t="s">
        <v>260</v>
      </c>
      <c r="B550" s="31">
        <v>265</v>
      </c>
      <c r="C550" s="85">
        <f>IF(AND(B540&lt;&gt;"x",B540&lt;&gt;"-",B540&lt;&gt;"",B540&lt;&gt;0),B550/B540,B540)</f>
        <v>0.5</v>
      </c>
      <c r="D550" s="133">
        <f>'City of Winnipeg'!E550</f>
        <v>13230</v>
      </c>
      <c r="E550" s="170">
        <f>'City of Winnipeg'!F550</f>
        <v>0.17921972365212679</v>
      </c>
    </row>
    <row r="551" spans="1:5" s="424" customFormat="1" ht="14.4" customHeight="1" x14ac:dyDescent="0.25">
      <c r="A551" s="458" t="s">
        <v>264</v>
      </c>
      <c r="B551" s="31">
        <v>95</v>
      </c>
      <c r="C551" s="85">
        <f t="shared" ref="C551:C553" si="27">IF(AND(B541&lt;&gt;"x",B541&lt;&gt;"-",B541&lt;&gt;"",B541&lt;&gt;0),B551/B541,B541)</f>
        <v>0.5</v>
      </c>
      <c r="D551" s="133">
        <f>'City of Winnipeg'!E551</f>
        <v>5040</v>
      </c>
      <c r="E551" s="170">
        <f>'City of Winnipeg'!F551</f>
        <v>0.20638820638820637</v>
      </c>
    </row>
    <row r="552" spans="1:5" s="424" customFormat="1" ht="14.4" customHeight="1" x14ac:dyDescent="0.25">
      <c r="A552" s="456" t="s">
        <v>262</v>
      </c>
      <c r="B552" s="31">
        <v>335</v>
      </c>
      <c r="C552" s="85">
        <f t="shared" si="27"/>
        <v>0.42138364779874216</v>
      </c>
      <c r="D552" s="133">
        <f>'City of Winnipeg'!E552</f>
        <v>28200</v>
      </c>
      <c r="E552" s="170">
        <f>'City of Winnipeg'!F552</f>
        <v>0.12796369824163359</v>
      </c>
    </row>
    <row r="553" spans="1:5" s="424" customFormat="1" ht="15" customHeight="1" thickBot="1" x14ac:dyDescent="0.3">
      <c r="A553" s="459" t="s">
        <v>263</v>
      </c>
      <c r="B553" s="33">
        <v>55</v>
      </c>
      <c r="C553" s="210">
        <f t="shared" si="27"/>
        <v>0.5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1395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465</v>
      </c>
      <c r="C558" s="85">
        <f t="shared" si="28"/>
        <v>0.33333333333333331</v>
      </c>
      <c r="D558" s="133">
        <f>'City of Winnipeg'!E558</f>
        <v>69885</v>
      </c>
      <c r="E558" s="170">
        <f>'City of Winnipeg'!F558</f>
        <v>0.19868368681412407</v>
      </c>
    </row>
    <row r="559" spans="1:5" s="2" customFormat="1" ht="13.8" x14ac:dyDescent="0.25">
      <c r="A559" s="461" t="s">
        <v>264</v>
      </c>
      <c r="B559" s="31">
        <v>230</v>
      </c>
      <c r="C559" s="85">
        <f t="shared" si="28"/>
        <v>0.16487455197132617</v>
      </c>
      <c r="D559" s="133">
        <f>'City of Winnipeg'!E559</f>
        <v>22615</v>
      </c>
      <c r="E559" s="170">
        <f>'City of Winnipeg'!F559</f>
        <v>6.4294649456985278E-2</v>
      </c>
    </row>
    <row r="560" spans="1:5" s="2" customFormat="1" ht="12.75" customHeight="1" x14ac:dyDescent="0.25">
      <c r="A560" s="456" t="s">
        <v>262</v>
      </c>
      <c r="B560" s="31">
        <v>835</v>
      </c>
      <c r="C560" s="85">
        <f t="shared" si="28"/>
        <v>0.59856630824372759</v>
      </c>
      <c r="D560" s="133">
        <f>'City of Winnipeg'!E560</f>
        <v>226115</v>
      </c>
      <c r="E560" s="170">
        <f>'City of Winnipeg'!F560</f>
        <v>0.64284698925342587</v>
      </c>
    </row>
    <row r="561" spans="1:5" s="2" customFormat="1" ht="14.4" thickBot="1" x14ac:dyDescent="0.3">
      <c r="A561" s="465" t="s">
        <v>263</v>
      </c>
      <c r="B561" s="96">
        <v>95</v>
      </c>
      <c r="C561" s="127">
        <f t="shared" si="28"/>
        <v>6.8100358422939072E-2</v>
      </c>
      <c r="D561" s="141">
        <f>'City of Winnipeg'!E561</f>
        <v>55740</v>
      </c>
      <c r="E561" s="300">
        <f>'City of Winnipeg'!F561</f>
        <v>0.15846932393245011</v>
      </c>
    </row>
    <row r="562" spans="1:5" s="2" customFormat="1" ht="14.4" thickTop="1" x14ac:dyDescent="0.25">
      <c r="A562" s="481" t="s">
        <v>539</v>
      </c>
      <c r="B562" s="468">
        <v>855</v>
      </c>
      <c r="C562" s="469">
        <f t="shared" si="28"/>
        <v>0.61290322580645162</v>
      </c>
      <c r="D562" s="470">
        <f>'City of Winnipeg'!E562</f>
        <v>57510</v>
      </c>
      <c r="E562" s="471">
        <f>'City of Winnipeg'!F562</f>
        <v>0.1635014499346108</v>
      </c>
    </row>
    <row r="563" spans="1:5" s="2" customFormat="1" ht="13.8" x14ac:dyDescent="0.25">
      <c r="A563" s="472" t="s">
        <v>260</v>
      </c>
      <c r="B563" s="31">
        <v>370</v>
      </c>
      <c r="C563" s="85">
        <f>IF(AND(B558&lt;&gt;"x",B558&lt;&gt;"-",B558&lt;&gt;"",B558&lt;&gt;0),B563/B558,B558)</f>
        <v>0.79569892473118276</v>
      </c>
      <c r="D563" s="133">
        <f>'City of Winnipeg'!E563</f>
        <v>15885</v>
      </c>
      <c r="E563" s="473">
        <f>'City of Winnipeg'!F563</f>
        <v>0.22730199613650998</v>
      </c>
    </row>
    <row r="564" spans="1:5" s="2" customFormat="1" ht="13.8" x14ac:dyDescent="0.25">
      <c r="A564" s="474" t="s">
        <v>264</v>
      </c>
      <c r="B564" s="31">
        <v>160</v>
      </c>
      <c r="C564" s="85">
        <f t="shared" ref="C564:C566" si="29">IF(AND(B559&lt;&gt;"x",B559&lt;&gt;"-",B559&lt;&gt;"",B559&lt;&gt;0),B564/B559,B559)</f>
        <v>0.69565217391304346</v>
      </c>
      <c r="D564" s="133">
        <f>'City of Winnipeg'!E564</f>
        <v>5685</v>
      </c>
      <c r="E564" s="473">
        <f>'City of Winnipeg'!F564</f>
        <v>0.25138182622153438</v>
      </c>
    </row>
    <row r="565" spans="1:5" s="2" customFormat="1" ht="13.8" x14ac:dyDescent="0.25">
      <c r="A565" s="475" t="s">
        <v>262</v>
      </c>
      <c r="B565" s="31">
        <v>445</v>
      </c>
      <c r="C565" s="85">
        <f t="shared" si="29"/>
        <v>0.53293413173652693</v>
      </c>
      <c r="D565" s="133">
        <f>'City of Winnipeg'!E565</f>
        <v>33765</v>
      </c>
      <c r="E565" s="473">
        <f>'City of Winnipeg'!F565</f>
        <v>0.14932667005727174</v>
      </c>
    </row>
    <row r="566" spans="1:5" s="2" customFormat="1" ht="14.4" thickBot="1" x14ac:dyDescent="0.3">
      <c r="A566" s="476" t="s">
        <v>263</v>
      </c>
      <c r="B566" s="347">
        <v>40</v>
      </c>
      <c r="C566" s="477">
        <f t="shared" si="29"/>
        <v>0.42105263157894735</v>
      </c>
      <c r="D566" s="478">
        <f>'City of Winnipeg'!E566</f>
        <v>7860</v>
      </c>
      <c r="E566" s="479">
        <f>'City of Winnipeg'!F566</f>
        <v>0.14101184068891282</v>
      </c>
    </row>
    <row r="567" spans="1:5" s="424" customFormat="1" ht="14.4" thickTop="1" x14ac:dyDescent="0.25">
      <c r="A567" s="480" t="s">
        <v>538</v>
      </c>
      <c r="B567" s="26">
        <v>660</v>
      </c>
      <c r="C567" s="85">
        <f t="shared" ref="C567" si="30">IF(AND(B$557&lt;&gt;"x",B$557&lt;&gt;"-",B$557&lt;&gt;"",B$557&lt;&gt;0),B567/B$557,B$557)</f>
        <v>0.4731182795698925</v>
      </c>
      <c r="D567" s="133">
        <f>'City of Winnipeg'!E567</f>
        <v>47330</v>
      </c>
      <c r="E567" s="29">
        <f>'City of Winnipeg'!F567</f>
        <v>0.13455961789958493</v>
      </c>
    </row>
    <row r="568" spans="1:5" s="424" customFormat="1" ht="13.8" x14ac:dyDescent="0.25">
      <c r="A568" s="457" t="s">
        <v>260</v>
      </c>
      <c r="B568" s="31">
        <v>255</v>
      </c>
      <c r="C568" s="85">
        <f>IF(AND(B558&lt;&gt;"x",B558&lt;&gt;"-",B558&lt;&gt;"",B558&lt;&gt;0),B568/B558,B558)</f>
        <v>0.54838709677419351</v>
      </c>
      <c r="D568" s="133">
        <f>'City of Winnipeg'!E568</f>
        <v>12355</v>
      </c>
      <c r="E568" s="170">
        <f>'City of Winnipeg'!F568</f>
        <v>0.17679044143950776</v>
      </c>
    </row>
    <row r="569" spans="1:5" s="424" customFormat="1" ht="13.8" x14ac:dyDescent="0.25">
      <c r="A569" s="458" t="s">
        <v>264</v>
      </c>
      <c r="B569" s="31">
        <v>120</v>
      </c>
      <c r="C569" s="85">
        <f t="shared" ref="C569:C571" si="31">IF(AND(B559&lt;&gt;"x",B559&lt;&gt;"-",B559&lt;&gt;"",B559&lt;&gt;0),B569/B559,B559)</f>
        <v>0.52173913043478259</v>
      </c>
      <c r="D569" s="133">
        <f>'City of Winnipeg'!E569</f>
        <v>4455</v>
      </c>
      <c r="E569" s="170">
        <f>'City of Winnipeg'!F569</f>
        <v>0.19699314614194119</v>
      </c>
    </row>
    <row r="570" spans="1:5" s="424" customFormat="1" ht="13.8" x14ac:dyDescent="0.25">
      <c r="A570" s="456" t="s">
        <v>262</v>
      </c>
      <c r="B570" s="31">
        <v>380</v>
      </c>
      <c r="C570" s="85">
        <f t="shared" si="31"/>
        <v>0.45508982035928142</v>
      </c>
      <c r="D570" s="133">
        <f>'City of Winnipeg'!E570</f>
        <v>29900</v>
      </c>
      <c r="E570" s="170">
        <f>'City of Winnipeg'!F570</f>
        <v>0.13223359794794684</v>
      </c>
    </row>
    <row r="571" spans="1:5" s="424" customFormat="1" ht="14.4" thickBot="1" x14ac:dyDescent="0.3">
      <c r="A571" s="459" t="s">
        <v>263</v>
      </c>
      <c r="B571" s="33">
        <v>30</v>
      </c>
      <c r="C571" s="545">
        <f t="shared" si="31"/>
        <v>0.31578947368421051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420</v>
      </c>
      <c r="C577" s="27">
        <f>IF(B$582&lt;&gt;0,B577/B$582,0)</f>
        <v>0.40579710144927539</v>
      </c>
      <c r="D577" s="83">
        <f>'City of Winnipeg'!E577</f>
        <v>84615</v>
      </c>
      <c r="E577" s="29">
        <f>'City of Winnipeg'!F577</f>
        <v>0.30107278193883541</v>
      </c>
    </row>
    <row r="578" spans="1:5" s="2" customFormat="1" ht="12.75" customHeight="1" x14ac:dyDescent="0.25">
      <c r="A578" s="30" t="s">
        <v>270</v>
      </c>
      <c r="B578" s="31">
        <v>180</v>
      </c>
      <c r="C578" s="27">
        <f>IF(B$582&lt;&gt;0,B578/B$582,0)</f>
        <v>0.17391304347826086</v>
      </c>
      <c r="D578" s="190">
        <f>'City of Winnipeg'!E578</f>
        <v>90000</v>
      </c>
      <c r="E578" s="29">
        <f>'City of Winnipeg'!F578</f>
        <v>0.32023341457773669</v>
      </c>
    </row>
    <row r="579" spans="1:5" s="2" customFormat="1" ht="14.4" customHeight="1" x14ac:dyDescent="0.25">
      <c r="A579" s="30" t="s">
        <v>271</v>
      </c>
      <c r="B579" s="31">
        <v>130</v>
      </c>
      <c r="C579" s="27">
        <f>IF(B$582&lt;&gt;0,B579/B$582,0)</f>
        <v>0.12560386473429952</v>
      </c>
      <c r="D579" s="84">
        <f>'City of Winnipeg'!E579</f>
        <v>42625</v>
      </c>
      <c r="E579" s="29">
        <f>'City of Winnipeg'!F579</f>
        <v>0.15166610329306696</v>
      </c>
    </row>
    <row r="580" spans="1:5" s="2" customFormat="1" ht="14.4" customHeight="1" x14ac:dyDescent="0.25">
      <c r="A580" s="30" t="s">
        <v>272</v>
      </c>
      <c r="B580" s="31">
        <v>115</v>
      </c>
      <c r="C580" s="27">
        <f>IF(B$582&lt;&gt;0,B580/B$582,0)</f>
        <v>0.1111111111111111</v>
      </c>
      <c r="D580" s="28">
        <f>'City of Winnipeg'!E580</f>
        <v>38375</v>
      </c>
      <c r="E580" s="29">
        <f>'City of Winnipeg'!F580</f>
        <v>0.13654396982689604</v>
      </c>
    </row>
    <row r="581" spans="1:5" s="2" customFormat="1" ht="14.4" customHeight="1" thickBot="1" x14ac:dyDescent="0.3">
      <c r="A581" s="119" t="s">
        <v>450</v>
      </c>
      <c r="B581" s="96">
        <v>190</v>
      </c>
      <c r="C581" s="27">
        <f>IF(B$582&lt;&gt;0,B581/B$582,0)</f>
        <v>0.18357487922705315</v>
      </c>
      <c r="D581" s="28">
        <f>'City of Winnipeg'!E581</f>
        <v>25430</v>
      </c>
      <c r="E581" s="100">
        <f>'City of Winnipeg'!F581</f>
        <v>9.0483730363464923E-2</v>
      </c>
    </row>
    <row r="582" spans="1:5" s="2" customFormat="1" ht="15" customHeight="1" thickBot="1" x14ac:dyDescent="0.3">
      <c r="A582" s="439" t="s">
        <v>67</v>
      </c>
      <c r="B582" s="98">
        <f>SUM(B577:B581)</f>
        <v>1035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525</v>
      </c>
      <c r="C588" s="85">
        <f>IF(B$591&lt;&gt;0,B588/B$591,0)</f>
        <v>0.51219512195121952</v>
      </c>
      <c r="D588" s="28">
        <f>'City of Winnipeg'!E588</f>
        <v>176950</v>
      </c>
      <c r="E588" s="29">
        <f>'City of Winnipeg'!F588</f>
        <v>0.62961447455033892</v>
      </c>
    </row>
    <row r="589" spans="1:5" s="2" customFormat="1" ht="14.4" customHeight="1" x14ac:dyDescent="0.25">
      <c r="A589" s="30" t="s">
        <v>276</v>
      </c>
      <c r="B589" s="31">
        <v>35</v>
      </c>
      <c r="C589" s="85">
        <f>IF(B$591&lt;&gt;0,B589/B$591,0)</f>
        <v>3.4146341463414637E-2</v>
      </c>
      <c r="D589" s="28">
        <f>'City of Winnipeg'!E589</f>
        <v>6030</v>
      </c>
      <c r="E589" s="29">
        <f>'City of Winnipeg'!F589</f>
        <v>2.1455638776708356E-2</v>
      </c>
    </row>
    <row r="590" spans="1:5" s="2" customFormat="1" ht="15" customHeight="1" thickBot="1" x14ac:dyDescent="0.3">
      <c r="A590" s="194" t="s">
        <v>277</v>
      </c>
      <c r="B590" s="96">
        <v>465</v>
      </c>
      <c r="C590" s="85">
        <f>IF(B$591&lt;&gt;0,B590/B$591,0)</f>
        <v>0.45365853658536587</v>
      </c>
      <c r="D590" s="28">
        <f>'City of Winnipeg'!E590</f>
        <v>98065</v>
      </c>
      <c r="E590" s="100">
        <f>'City of Winnipeg'!F590</f>
        <v>0.34892988667295272</v>
      </c>
    </row>
    <row r="591" spans="1:5" s="2" customFormat="1" ht="15" customHeight="1" thickBot="1" x14ac:dyDescent="0.3">
      <c r="A591" s="437" t="s">
        <v>67</v>
      </c>
      <c r="B591" s="98">
        <f>SUM(B588:B590)</f>
        <v>1025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65</v>
      </c>
      <c r="C595" s="85">
        <f t="shared" ref="C595:C613" si="32">IF(B$614&lt;&gt;0,B595/B$614,0)</f>
        <v>6.4039408866995079E-2</v>
      </c>
      <c r="D595" s="28">
        <f>'City of Winnipeg'!E595</f>
        <v>5435</v>
      </c>
      <c r="E595" s="29">
        <f>'City of Winnipeg'!F595</f>
        <v>1.9337508005408097E-2</v>
      </c>
    </row>
    <row r="596" spans="1:5" s="2" customFormat="1" ht="13.8" x14ac:dyDescent="0.25">
      <c r="A596" s="463" t="s">
        <v>280</v>
      </c>
      <c r="B596" s="372">
        <v>95</v>
      </c>
      <c r="C596" s="27">
        <f t="shared" si="32"/>
        <v>9.3596059113300489E-2</v>
      </c>
      <c r="D596" s="28">
        <f>'City of Winnipeg'!E596</f>
        <v>4915</v>
      </c>
      <c r="E596" s="29">
        <f>'City of Winnipeg'!F596</f>
        <v>1.7487369245001067E-2</v>
      </c>
    </row>
    <row r="597" spans="1:5" s="2" customFormat="1" ht="13.8" x14ac:dyDescent="0.25">
      <c r="A597" s="463" t="s">
        <v>281</v>
      </c>
      <c r="B597" s="372">
        <v>85</v>
      </c>
      <c r="C597" s="27">
        <f t="shared" si="32"/>
        <v>8.3743842364532015E-2</v>
      </c>
      <c r="D597" s="28">
        <f>'City of Winnipeg'!E597</f>
        <v>6975</v>
      </c>
      <c r="E597" s="29">
        <f>'City of Winnipeg'!F597</f>
        <v>2.4816765103536611E-2</v>
      </c>
    </row>
    <row r="598" spans="1:5" s="2" customFormat="1" ht="13.8" x14ac:dyDescent="0.25">
      <c r="A598" s="463" t="s">
        <v>282</v>
      </c>
      <c r="B598" s="372">
        <v>125</v>
      </c>
      <c r="C598" s="27">
        <f t="shared" si="32"/>
        <v>0.12315270935960591</v>
      </c>
      <c r="D598" s="28">
        <f>'City of Winnipeg'!E598</f>
        <v>9830</v>
      </c>
      <c r="E598" s="29">
        <f>'City of Winnipeg'!F598</f>
        <v>3.4974738490002134E-2</v>
      </c>
    </row>
    <row r="599" spans="1:5" s="2" customFormat="1" ht="13.8" x14ac:dyDescent="0.25">
      <c r="A599" s="463" t="s">
        <v>461</v>
      </c>
      <c r="B599" s="372">
        <v>65</v>
      </c>
      <c r="C599" s="27">
        <f t="shared" si="32"/>
        <v>6.4039408866995079E-2</v>
      </c>
      <c r="D599" s="28">
        <f>'City of Winnipeg'!E599</f>
        <v>11820</v>
      </c>
      <c r="E599" s="29">
        <f>'City of Winnipeg'!F599</f>
        <v>4.2055077207713655E-2</v>
      </c>
    </row>
    <row r="600" spans="1:5" ht="13.8" x14ac:dyDescent="0.25">
      <c r="A600" s="463" t="s">
        <v>462</v>
      </c>
      <c r="B600" s="372">
        <v>85</v>
      </c>
      <c r="C600" s="27">
        <f t="shared" si="32"/>
        <v>8.3743842364532015E-2</v>
      </c>
      <c r="D600" s="28">
        <f>'City of Winnipeg'!E600</f>
        <v>10710</v>
      </c>
      <c r="E600" s="29">
        <f>'City of Winnipeg'!F600</f>
        <v>3.8105742546075572E-2</v>
      </c>
    </row>
    <row r="601" spans="1:5" ht="13.8" x14ac:dyDescent="0.25">
      <c r="A601" s="463" t="s">
        <v>463</v>
      </c>
      <c r="B601" s="372">
        <v>65</v>
      </c>
      <c r="C601" s="27">
        <f t="shared" si="32"/>
        <v>6.4039408866995079E-2</v>
      </c>
      <c r="D601" s="28">
        <f>'City of Winnipeg'!E601</f>
        <v>11570</v>
      </c>
      <c r="E601" s="29">
        <f>'City of Winnipeg'!F601</f>
        <v>4.1165587419056432E-2</v>
      </c>
    </row>
    <row r="602" spans="1:5" ht="13.8" x14ac:dyDescent="0.25">
      <c r="A602" s="463" t="s">
        <v>464</v>
      </c>
      <c r="B602" s="372">
        <v>50</v>
      </c>
      <c r="C602" s="27">
        <f t="shared" si="32"/>
        <v>4.9261083743842367E-2</v>
      </c>
      <c r="D602" s="28">
        <f>'City of Winnipeg'!E602</f>
        <v>12925</v>
      </c>
      <c r="E602" s="29">
        <f>'City of Winnipeg'!F602</f>
        <v>4.5986622073578592E-2</v>
      </c>
    </row>
    <row r="603" spans="1:5" ht="13.8" x14ac:dyDescent="0.25">
      <c r="A603" s="463" t="s">
        <v>465</v>
      </c>
      <c r="B603" s="372">
        <v>45</v>
      </c>
      <c r="C603" s="27">
        <f t="shared" si="32"/>
        <v>4.4334975369458129E-2</v>
      </c>
      <c r="D603" s="28">
        <f>'City of Winnipeg'!E603</f>
        <v>12440</v>
      </c>
      <c r="E603" s="29">
        <f>'City of Winnipeg'!F603</f>
        <v>4.4261011883583577E-2</v>
      </c>
    </row>
    <row r="604" spans="1:5" ht="13.8" x14ac:dyDescent="0.25">
      <c r="A604" s="463" t="s">
        <v>466</v>
      </c>
      <c r="B604" s="406">
        <v>40</v>
      </c>
      <c r="C604" s="367">
        <f t="shared" si="32"/>
        <v>3.9408866995073892E-2</v>
      </c>
      <c r="D604" s="28">
        <f>'City of Winnipeg'!E604</f>
        <v>12050</v>
      </c>
      <c r="E604" s="29">
        <f>'City of Winnipeg'!F604</f>
        <v>4.2873407813278301E-2</v>
      </c>
    </row>
    <row r="605" spans="1:5" ht="13.8" x14ac:dyDescent="0.25">
      <c r="A605" s="463" t="s">
        <v>283</v>
      </c>
      <c r="B605" s="407">
        <v>110</v>
      </c>
      <c r="C605" s="369">
        <f t="shared" si="32"/>
        <v>0.10837438423645321</v>
      </c>
      <c r="D605" s="28">
        <f>'City of Winnipeg'!E605</f>
        <v>23375</v>
      </c>
      <c r="E605" s="29">
        <f>'City of Winnipeg'!F605</f>
        <v>8.3167295239450656E-2</v>
      </c>
    </row>
    <row r="606" spans="1:5" ht="13.8" x14ac:dyDescent="0.25">
      <c r="A606" s="463" t="s">
        <v>467</v>
      </c>
      <c r="B606" s="408">
        <v>65</v>
      </c>
      <c r="C606" s="368">
        <f t="shared" si="32"/>
        <v>6.4039408866995079E-2</v>
      </c>
      <c r="D606" s="28">
        <f>'City of Winnipeg'!E606</f>
        <v>22040</v>
      </c>
      <c r="E606" s="29">
        <f>'City of Winnipeg'!F606</f>
        <v>7.8417419768021066E-2</v>
      </c>
    </row>
    <row r="607" spans="1:5" ht="13.8" x14ac:dyDescent="0.25">
      <c r="A607" s="463" t="s">
        <v>468</v>
      </c>
      <c r="B607" s="408">
        <v>40</v>
      </c>
      <c r="C607" s="368">
        <f t="shared" si="32"/>
        <v>3.9408866995073892E-2</v>
      </c>
      <c r="D607" s="28">
        <f>'City of Winnipeg'!E607</f>
        <v>19605</v>
      </c>
      <c r="E607" s="29">
        <f>'City of Winnipeg'!F607</f>
        <v>6.9753789226499677E-2</v>
      </c>
    </row>
    <row r="608" spans="1:5" ht="13.8" x14ac:dyDescent="0.25">
      <c r="A608" s="463" t="s">
        <v>469</v>
      </c>
      <c r="B608" s="408">
        <v>20</v>
      </c>
      <c r="C608" s="368">
        <f t="shared" si="32"/>
        <v>1.9704433497536946E-2</v>
      </c>
      <c r="D608" s="28">
        <f>'City of Winnipeg'!E608</f>
        <v>18325</v>
      </c>
      <c r="E608" s="29">
        <f>'City of Winnipeg'!F608</f>
        <v>6.5199601508574678E-2</v>
      </c>
    </row>
    <row r="609" spans="1:5" ht="15" customHeight="1" x14ac:dyDescent="0.25">
      <c r="A609" s="463" t="s">
        <v>470</v>
      </c>
      <c r="B609" s="408">
        <v>15</v>
      </c>
      <c r="C609" s="368">
        <f t="shared" si="32"/>
        <v>1.4778325123152709E-2</v>
      </c>
      <c r="D609" s="28">
        <f>'City of Winnipeg'!E609</f>
        <v>15705</v>
      </c>
      <c r="E609" s="29">
        <f>'City of Winnipeg'!F609</f>
        <v>5.587774852344695E-2</v>
      </c>
    </row>
    <row r="610" spans="1:5" ht="15" customHeight="1" x14ac:dyDescent="0.25">
      <c r="A610" s="463" t="s">
        <v>284</v>
      </c>
      <c r="B610" s="408">
        <v>25</v>
      </c>
      <c r="C610" s="368">
        <f t="shared" si="32"/>
        <v>2.4630541871921183E-2</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10</v>
      </c>
      <c r="C612" s="368">
        <f t="shared" si="32"/>
        <v>9.852216748768473E-3</v>
      </c>
      <c r="D612" s="28">
        <f>'City of Winnipeg'!E612</f>
        <v>20390</v>
      </c>
      <c r="E612" s="29">
        <f>'City of Winnipeg'!F612</f>
        <v>7.2546787162883375E-2</v>
      </c>
    </row>
    <row r="613" spans="1:5" ht="15" customHeight="1" x14ac:dyDescent="0.25">
      <c r="A613" s="463" t="s">
        <v>511</v>
      </c>
      <c r="B613" s="408">
        <v>10</v>
      </c>
      <c r="C613" s="368">
        <f t="shared" si="32"/>
        <v>9.852216748768473E-3</v>
      </c>
      <c r="D613" s="28">
        <f>'City of Winnipeg'!E613</f>
        <v>13865</v>
      </c>
      <c r="E613" s="29">
        <f>'City of Winnipeg'!F613</f>
        <v>4.9331103678929768E-2</v>
      </c>
    </row>
    <row r="614" spans="1:5" ht="15" customHeight="1" thickBot="1" x14ac:dyDescent="0.3">
      <c r="A614" s="410" t="s">
        <v>67</v>
      </c>
      <c r="B614" s="409">
        <f>SUM(B595:B613)</f>
        <v>1015</v>
      </c>
      <c r="C614" s="510">
        <f>SUM(C595:C613)</f>
        <v>0.99999999999999989</v>
      </c>
      <c r="D614" s="404">
        <f>'City of Winnipeg'!E614</f>
        <v>281060</v>
      </c>
      <c r="E614" s="405">
        <f>'City of Winnipeg'!F614</f>
        <v>1</v>
      </c>
    </row>
    <row r="615" spans="1:5" ht="15" customHeight="1" thickTop="1" x14ac:dyDescent="0.25">
      <c r="A615" s="370" t="s">
        <v>286</v>
      </c>
      <c r="B615" s="637">
        <v>39134</v>
      </c>
      <c r="C615" s="638"/>
      <c r="D615" s="639">
        <f>'City of Winnipeg'!E615</f>
        <v>86920</v>
      </c>
      <c r="E615" s="640"/>
    </row>
    <row r="616" spans="1:5" ht="15" customHeight="1" thickBot="1" x14ac:dyDescent="0.3">
      <c r="A616" s="150" t="s">
        <v>287</v>
      </c>
      <c r="B616" s="641">
        <v>29635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195</v>
      </c>
      <c r="C623" s="85">
        <f>IF(B$627&lt;&gt;0,B623/B$627,0)</f>
        <v>0.31967213114754101</v>
      </c>
      <c r="D623" s="28">
        <f>'City of Winnipeg'!E623</f>
        <v>92130</v>
      </c>
      <c r="E623" s="29">
        <f>'City of Winnipeg'!F623</f>
        <v>0.48654643394681946</v>
      </c>
    </row>
    <row r="624" spans="1:5" ht="14.4" customHeight="1" x14ac:dyDescent="0.25">
      <c r="A624" s="30" t="s">
        <v>291</v>
      </c>
      <c r="B624" s="31">
        <v>150</v>
      </c>
      <c r="C624" s="85">
        <f>IF(B$627&lt;&gt;0,B624/B$627,0)</f>
        <v>0.24590163934426229</v>
      </c>
      <c r="D624" s="28">
        <f>'City of Winnipeg'!E624</f>
        <v>42130</v>
      </c>
      <c r="E624" s="29">
        <f>'City of Winnipeg'!F624</f>
        <v>0.22249214438488554</v>
      </c>
    </row>
    <row r="625" spans="1:5" ht="14.4" customHeight="1" x14ac:dyDescent="0.25">
      <c r="A625" s="30" t="s">
        <v>292</v>
      </c>
      <c r="B625" s="31">
        <v>120</v>
      </c>
      <c r="C625" s="85">
        <f>IF(B$627&lt;&gt;0,B625/B$627,0)</f>
        <v>0.19672131147540983</v>
      </c>
      <c r="D625" s="28">
        <f>'City of Winnipeg'!E625</f>
        <v>37560</v>
      </c>
      <c r="E625" s="29">
        <f>'City of Winnipeg'!F625</f>
        <v>0.19835758231892478</v>
      </c>
    </row>
    <row r="626" spans="1:5" s="2" customFormat="1" ht="15" customHeight="1" thickBot="1" x14ac:dyDescent="0.3">
      <c r="A626" s="194" t="s">
        <v>293</v>
      </c>
      <c r="B626" s="71">
        <v>145</v>
      </c>
      <c r="C626" s="85">
        <f>IF(B$627&lt;&gt;0,B626/B$627,0)</f>
        <v>0.23770491803278687</v>
      </c>
      <c r="D626" s="28">
        <f>'City of Winnipeg'!E626</f>
        <v>17535</v>
      </c>
      <c r="E626" s="100">
        <f>'City of Winnipeg'!F626</f>
        <v>9.2603839349370234E-2</v>
      </c>
    </row>
    <row r="627" spans="1:5" s="2" customFormat="1" ht="15" customHeight="1" thickBot="1" x14ac:dyDescent="0.3">
      <c r="A627" s="439" t="s">
        <v>67</v>
      </c>
      <c r="B627" s="98">
        <f>SUM(B623:B626)</f>
        <v>610</v>
      </c>
      <c r="C627" s="87">
        <f>SUM(C623:C626)</f>
        <v>1</v>
      </c>
      <c r="D627" s="88">
        <f>'City of Winnipeg'!E627</f>
        <v>189355</v>
      </c>
      <c r="E627" s="89">
        <f>'City of Winnipeg'!F627</f>
        <v>1</v>
      </c>
    </row>
    <row r="628" spans="1:5" ht="15" customHeight="1" thickTop="1" thickBot="1" x14ac:dyDescent="0.3">
      <c r="A628" s="403" t="s">
        <v>294</v>
      </c>
      <c r="B628" s="643">
        <v>4</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245</v>
      </c>
      <c r="C633" s="85">
        <f>IF(B$637&lt;&gt;0,B633/B$637,0)</f>
        <v>0.4049586776859504</v>
      </c>
      <c r="D633" s="28">
        <f>'City of Winnipeg'!E633</f>
        <v>83585</v>
      </c>
      <c r="E633" s="29">
        <f>'City of Winnipeg'!F633</f>
        <v>0.44140790029573301</v>
      </c>
    </row>
    <row r="634" spans="1:5" ht="14.4" customHeight="1" x14ac:dyDescent="0.25">
      <c r="A634" s="365" t="s">
        <v>496</v>
      </c>
      <c r="B634" s="26">
        <v>85</v>
      </c>
      <c r="C634" s="85">
        <f>IF(B$637&lt;&gt;0,B634/B$637,0)</f>
        <v>0.14049586776859505</v>
      </c>
      <c r="D634" s="28">
        <f>'City of Winnipeg'!E634</f>
        <v>70750</v>
      </c>
      <c r="E634" s="29">
        <f>'City of Winnipeg'!F634</f>
        <v>0.37362695395014789</v>
      </c>
    </row>
    <row r="635" spans="1:5" ht="14.4" customHeight="1" x14ac:dyDescent="0.25">
      <c r="A635" s="30" t="s">
        <v>296</v>
      </c>
      <c r="B635" s="31">
        <v>250</v>
      </c>
      <c r="C635" s="85">
        <f>IF(B$637&lt;&gt;0,B635/B$637,0)</f>
        <v>0.41322314049586778</v>
      </c>
      <c r="D635" s="28">
        <f>'City of Winnipeg'!E635</f>
        <v>27705</v>
      </c>
      <c r="E635" s="29">
        <f>'City of Winnipeg'!F635</f>
        <v>0.14630861850443599</v>
      </c>
    </row>
    <row r="636" spans="1:5" ht="15" customHeight="1" thickBot="1" x14ac:dyDescent="0.3">
      <c r="A636" s="194" t="s">
        <v>297</v>
      </c>
      <c r="B636" s="96">
        <v>25</v>
      </c>
      <c r="C636" s="85">
        <f>IF(B$637&lt;&gt;0,B636/B$637,0)</f>
        <v>4.1322314049586778E-2</v>
      </c>
      <c r="D636" s="28">
        <f>'City of Winnipeg'!E636</f>
        <v>7320</v>
      </c>
      <c r="E636" s="29">
        <f>'City of Winnipeg'!F636</f>
        <v>3.8656527249683145E-2</v>
      </c>
    </row>
    <row r="637" spans="1:5" ht="15" customHeight="1" thickBot="1" x14ac:dyDescent="0.3">
      <c r="A637" s="437" t="s">
        <v>155</v>
      </c>
      <c r="B637" s="98">
        <f>SUM(B633:B636)</f>
        <v>605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170</v>
      </c>
      <c r="C641" s="85">
        <f>IF(B$644&lt;&gt;0,B641/B$644,0)</f>
        <v>0.32380952380952382</v>
      </c>
      <c r="D641" s="28">
        <f>'City of Winnipeg'!E641</f>
        <v>54035</v>
      </c>
      <c r="E641" s="29">
        <f>'City of Winnipeg'!F641</f>
        <v>0.45558787572193415</v>
      </c>
    </row>
    <row r="642" spans="1:5" ht="14.4" customHeight="1" x14ac:dyDescent="0.25">
      <c r="A642" s="30" t="s">
        <v>300</v>
      </c>
      <c r="B642" s="31">
        <v>175</v>
      </c>
      <c r="C642" s="85">
        <f>IF(B$644&lt;&gt;0,B642/B$644,0)</f>
        <v>0.33333333333333331</v>
      </c>
      <c r="D642" s="28">
        <f>'City of Winnipeg'!E642</f>
        <v>44255</v>
      </c>
      <c r="E642" s="29">
        <f>'City of Winnipeg'!F642</f>
        <v>0.37312929471776063</v>
      </c>
    </row>
    <row r="643" spans="1:5" ht="15" customHeight="1" thickBot="1" x14ac:dyDescent="0.3">
      <c r="A643" s="194" t="s">
        <v>301</v>
      </c>
      <c r="B643" s="71">
        <v>180</v>
      </c>
      <c r="C643" s="85">
        <f>IF(B$644&lt;&gt;0,B643/B$644,0)</f>
        <v>0.34285714285714286</v>
      </c>
      <c r="D643" s="28">
        <f>'City of Winnipeg'!E643</f>
        <v>20315</v>
      </c>
      <c r="E643" s="100">
        <f>'City of Winnipeg'!F643</f>
        <v>0.17128282956030522</v>
      </c>
    </row>
    <row r="644" spans="1:5" ht="15" customHeight="1" thickBot="1" x14ac:dyDescent="0.3">
      <c r="A644" s="437" t="s">
        <v>155</v>
      </c>
      <c r="B644" s="98">
        <f>SUM(B641:B643)</f>
        <v>525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280</v>
      </c>
      <c r="C678" s="651"/>
      <c r="D678" s="652">
        <f>'City of Winnipeg'!E676</f>
        <v>166955</v>
      </c>
      <c r="E678" s="653"/>
    </row>
    <row r="679" spans="1:5" ht="14.4" customHeight="1" x14ac:dyDescent="0.25">
      <c r="A679" s="438" t="s">
        <v>418</v>
      </c>
      <c r="B679" s="654">
        <v>70</v>
      </c>
      <c r="C679" s="655"/>
      <c r="D679" s="652">
        <f>'City of Winnipeg'!E677</f>
        <v>10675</v>
      </c>
      <c r="E679" s="653"/>
    </row>
    <row r="680" spans="1:5" ht="14.4" customHeight="1" x14ac:dyDescent="0.25">
      <c r="A680" s="30" t="s">
        <v>419</v>
      </c>
      <c r="B680" s="654">
        <v>80</v>
      </c>
      <c r="C680" s="655"/>
      <c r="D680" s="652">
        <f>'City of Winnipeg'!E678</f>
        <v>10105</v>
      </c>
      <c r="E680" s="653"/>
    </row>
    <row r="681" spans="1:5" ht="14.4" customHeight="1" x14ac:dyDescent="0.25">
      <c r="A681" s="30" t="s">
        <v>530</v>
      </c>
      <c r="B681" s="654">
        <v>40</v>
      </c>
      <c r="C681" s="655"/>
      <c r="D681" s="652">
        <f>'City of Winnipeg'!E679</f>
        <v>4855</v>
      </c>
      <c r="E681" s="653"/>
    </row>
    <row r="682" spans="1:5" ht="14.4" customHeight="1" x14ac:dyDescent="0.25">
      <c r="A682" s="198" t="s">
        <v>531</v>
      </c>
      <c r="B682" s="654">
        <v>330</v>
      </c>
      <c r="C682" s="655"/>
      <c r="D682" s="652">
        <f>'City of Winnipeg'!E680</f>
        <v>36865</v>
      </c>
      <c r="E682" s="653"/>
    </row>
    <row r="683" spans="1:5" ht="14.4" customHeight="1" x14ac:dyDescent="0.25">
      <c r="A683" s="198" t="s">
        <v>532</v>
      </c>
      <c r="B683" s="654">
        <v>235</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1045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215</v>
      </c>
      <c r="C692" s="82">
        <f>IF(B$694&lt;&gt;0,B692/B$694,0)</f>
        <v>0.20772946859903382</v>
      </c>
      <c r="D692" s="28">
        <f>'City of Winnipeg'!E690</f>
        <v>182395</v>
      </c>
      <c r="E692" s="29">
        <f>'City of Winnipeg'!F690</f>
        <v>0.64897705034691333</v>
      </c>
    </row>
    <row r="693" spans="1:5" ht="15" customHeight="1" thickBot="1" x14ac:dyDescent="0.3">
      <c r="A693" s="119" t="s">
        <v>308</v>
      </c>
      <c r="B693" s="96">
        <v>820</v>
      </c>
      <c r="C693" s="27">
        <f>IF(B$694&lt;&gt;0,B693/B$694,0)</f>
        <v>0.79227053140096615</v>
      </c>
      <c r="D693" s="28">
        <f>'City of Winnipeg'!E691</f>
        <v>98655</v>
      </c>
      <c r="E693" s="29">
        <f>'City of Winnipeg'!F691</f>
        <v>0.35102294965308661</v>
      </c>
    </row>
    <row r="694" spans="1:5" ht="15" customHeight="1" thickBot="1" x14ac:dyDescent="0.3">
      <c r="A694" s="260" t="s">
        <v>155</v>
      </c>
      <c r="B694" s="98">
        <f>SUM(B692:B693)</f>
        <v>1035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845</v>
      </c>
      <c r="C698" s="27">
        <f>IF(B$700&lt;&gt;0,B698/B$700,0)</f>
        <v>0.82439024390243898</v>
      </c>
      <c r="D698" s="28">
        <f>'City of Winnipeg'!E696</f>
        <v>259035</v>
      </c>
      <c r="E698" s="29">
        <f>'City of Winnipeg'!F696</f>
        <v>0.92168513939048902</v>
      </c>
    </row>
    <row r="699" spans="1:5" ht="15" customHeight="1" thickBot="1" x14ac:dyDescent="0.3">
      <c r="A699" s="112" t="s">
        <v>426</v>
      </c>
      <c r="B699" s="31">
        <v>180</v>
      </c>
      <c r="C699" s="27">
        <f>IF(B$700&lt;&gt;0,B699/B$700,0)</f>
        <v>0.17560975609756097</v>
      </c>
      <c r="D699" s="28">
        <f>'City of Winnipeg'!E697</f>
        <v>22010</v>
      </c>
      <c r="E699" s="29">
        <f>'City of Winnipeg'!F697</f>
        <v>7.8314860609510928E-2</v>
      </c>
    </row>
    <row r="700" spans="1:5" ht="15" customHeight="1" thickBot="1" x14ac:dyDescent="0.3">
      <c r="A700" s="437" t="s">
        <v>67</v>
      </c>
      <c r="B700" s="98">
        <f>SUM(B698:B699)</f>
        <v>1025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490</v>
      </c>
      <c r="C704" s="503">
        <f t="shared" ref="C704:C710" si="33">IF(B$711&lt;&gt;0,B704/B$711,0)</f>
        <v>0.47572815533980584</v>
      </c>
      <c r="D704" s="28">
        <f>'City of Winnipeg'!E702</f>
        <v>97100</v>
      </c>
      <c r="E704" s="29">
        <f>'City of Winnipeg'!F702</f>
        <v>0.34549627283886925</v>
      </c>
    </row>
    <row r="705" spans="1:5" s="2" customFormat="1" ht="14.4" customHeight="1" x14ac:dyDescent="0.25">
      <c r="A705" s="523" t="s">
        <v>312</v>
      </c>
      <c r="B705" s="526">
        <v>255</v>
      </c>
      <c r="C705" s="503">
        <f t="shared" si="33"/>
        <v>0.24757281553398058</v>
      </c>
      <c r="D705" s="28">
        <f>'City of Winnipeg'!E703</f>
        <v>93635</v>
      </c>
      <c r="E705" s="29">
        <f>'City of Winnipeg'!F703</f>
        <v>0.33316728637762638</v>
      </c>
    </row>
    <row r="706" spans="1:5" s="2" customFormat="1" ht="14.4" customHeight="1" x14ac:dyDescent="0.25">
      <c r="A706" s="523" t="s">
        <v>313</v>
      </c>
      <c r="B706" s="526">
        <v>90</v>
      </c>
      <c r="C706" s="503">
        <f t="shared" si="33"/>
        <v>8.7378640776699032E-2</v>
      </c>
      <c r="D706" s="28">
        <f>'City of Winnipeg'!E704</f>
        <v>36085</v>
      </c>
      <c r="E706" s="29">
        <f>'City of Winnipeg'!F704</f>
        <v>0.1283958085004181</v>
      </c>
    </row>
    <row r="707" spans="1:5" s="2" customFormat="1" ht="14.4" customHeight="1" x14ac:dyDescent="0.25">
      <c r="A707" s="523" t="s">
        <v>314</v>
      </c>
      <c r="B707" s="526">
        <v>35</v>
      </c>
      <c r="C707" s="503">
        <f t="shared" si="33"/>
        <v>3.3980582524271843E-2</v>
      </c>
      <c r="D707" s="28">
        <f>'City of Winnipeg'!E705</f>
        <v>17865</v>
      </c>
      <c r="E707" s="29">
        <f>'City of Winnipeg'!F705</f>
        <v>6.3566332793680722E-2</v>
      </c>
    </row>
    <row r="708" spans="1:5" s="2" customFormat="1" ht="14.4" customHeight="1" x14ac:dyDescent="0.25">
      <c r="A708" s="523" t="s">
        <v>315</v>
      </c>
      <c r="B708" s="527">
        <v>20</v>
      </c>
      <c r="C708" s="503">
        <f t="shared" si="33"/>
        <v>1.9417475728155338E-2</v>
      </c>
      <c r="D708" s="28">
        <f>'City of Winnipeg'!E706</f>
        <v>8715</v>
      </c>
      <c r="E708" s="29">
        <f>'City of Winnipeg'!F706</f>
        <v>3.10092689782775E-2</v>
      </c>
    </row>
    <row r="709" spans="1:5" s="2" customFormat="1" ht="15" customHeight="1" x14ac:dyDescent="0.25">
      <c r="A709" s="523" t="s">
        <v>486</v>
      </c>
      <c r="B709" s="527">
        <v>55</v>
      </c>
      <c r="C709" s="503">
        <f t="shared" si="33"/>
        <v>5.3398058252427182E-2</v>
      </c>
      <c r="D709" s="28">
        <f>'City of Winnipeg'!E707</f>
        <v>12185</v>
      </c>
      <c r="E709" s="29">
        <f>'City of Winnipeg'!F707</f>
        <v>4.3356046184774677E-2</v>
      </c>
    </row>
    <row r="710" spans="1:5" s="2" customFormat="1" ht="15" customHeight="1" thickBot="1" x14ac:dyDescent="0.3">
      <c r="A710" s="524" t="s">
        <v>487</v>
      </c>
      <c r="B710" s="528">
        <v>85</v>
      </c>
      <c r="C710" s="514">
        <f t="shared" si="33"/>
        <v>8.2524271844660199E-2</v>
      </c>
      <c r="D710" s="513">
        <f>'City of Winnipeg'!E708</f>
        <v>15460</v>
      </c>
      <c r="E710" s="512">
        <f>'City of Winnipeg'!F708</f>
        <v>5.5008984326353434E-2</v>
      </c>
    </row>
    <row r="711" spans="1:5" s="2" customFormat="1" ht="15" customHeight="1" thickBot="1" x14ac:dyDescent="0.3">
      <c r="A711" s="522" t="s">
        <v>67</v>
      </c>
      <c r="B711" s="529">
        <f>SUM(B704:B710)</f>
        <v>1030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815</v>
      </c>
      <c r="C715" s="191">
        <f>IF(B$722&lt;&gt;0,B715/B$722,0)</f>
        <v>0.79126213592233008</v>
      </c>
      <c r="D715" s="201">
        <f>'City of Winnipeg'!E713</f>
        <v>98650</v>
      </c>
      <c r="E715" s="124">
        <f>'City of Winnipeg'!F713</f>
        <v>0.35103013913105363</v>
      </c>
    </row>
    <row r="716" spans="1:5" s="2" customFormat="1" ht="29.25" customHeight="1" thickBot="1" x14ac:dyDescent="0.3">
      <c r="A716" s="202" t="s">
        <v>318</v>
      </c>
      <c r="B716" s="203">
        <f>IF(ISNUMBER(C716),B715*C716,C716)</f>
        <v>317.85000000000002</v>
      </c>
      <c r="C716" s="127">
        <v>0.39</v>
      </c>
      <c r="D716" s="204">
        <f>'City of Winnipeg'!E714</f>
        <v>39460</v>
      </c>
      <c r="E716" s="100">
        <f>'City of Winnipeg'!F714</f>
        <v>0.4</v>
      </c>
    </row>
    <row r="717" spans="1:5" s="2" customFormat="1" ht="15.75" customHeight="1" thickTop="1" thickBot="1" x14ac:dyDescent="0.3">
      <c r="A717" s="205" t="s">
        <v>319</v>
      </c>
      <c r="B717" s="666">
        <v>646</v>
      </c>
      <c r="C717" s="667"/>
      <c r="D717" s="666">
        <f>'City of Winnipeg'!E715</f>
        <v>938</v>
      </c>
      <c r="E717" s="667"/>
    </row>
    <row r="718" spans="1:5" s="2" customFormat="1" ht="15" customHeight="1" thickTop="1" x14ac:dyDescent="0.25">
      <c r="A718" s="206" t="s">
        <v>320</v>
      </c>
      <c r="B718" s="26">
        <v>215</v>
      </c>
      <c r="C718" s="191">
        <f>IF(B$722&lt;&gt;0,B718/B$722,0)</f>
        <v>0.20873786407766989</v>
      </c>
      <c r="D718" s="201">
        <f>'City of Winnipeg'!E716</f>
        <v>182380</v>
      </c>
      <c r="E718" s="124">
        <f>'City of Winnipeg'!F716</f>
        <v>0.64896986086894637</v>
      </c>
    </row>
    <row r="719" spans="1:5" s="2" customFormat="1" ht="29.25" customHeight="1" thickBot="1" x14ac:dyDescent="0.3">
      <c r="A719" s="202" t="s">
        <v>321</v>
      </c>
      <c r="B719" s="203">
        <f>IF(ISNUMBER(C719),B718*C719,C719)</f>
        <v>45.15</v>
      </c>
      <c r="C719" s="127">
        <v>0.21</v>
      </c>
      <c r="D719" s="204">
        <f>'City of Winnipeg'!E717</f>
        <v>21886</v>
      </c>
      <c r="E719" s="100">
        <f>'City of Winnipeg'!F717</f>
        <v>0.12</v>
      </c>
    </row>
    <row r="720" spans="1:5" s="2" customFormat="1" ht="15" customHeight="1" thickTop="1" x14ac:dyDescent="0.25">
      <c r="A720" s="207" t="s">
        <v>322</v>
      </c>
      <c r="B720" s="669">
        <v>168279</v>
      </c>
      <c r="C720" s="670"/>
      <c r="D720" s="669">
        <f>'City of Winnipeg'!E718</f>
        <v>317516</v>
      </c>
      <c r="E720" s="670"/>
    </row>
    <row r="721" spans="1:5" s="2" customFormat="1" ht="15" customHeight="1" thickBot="1" x14ac:dyDescent="0.3">
      <c r="A721" s="208" t="s">
        <v>323</v>
      </c>
      <c r="B721" s="641">
        <v>763</v>
      </c>
      <c r="C721" s="642"/>
      <c r="D721" s="671">
        <f>'City of Winnipeg'!E719</f>
        <v>1158</v>
      </c>
      <c r="E721" s="672"/>
    </row>
    <row r="722" spans="1:5" s="2" customFormat="1" ht="15.75" customHeight="1" thickTop="1" thickBot="1" x14ac:dyDescent="0.3">
      <c r="A722" s="260" t="s">
        <v>155</v>
      </c>
      <c r="B722" s="209">
        <f>B715+B718</f>
        <v>1030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1995</v>
      </c>
      <c r="C739" s="85">
        <f>IF(B$744&lt;&gt;0,B739/B$744,0)</f>
        <v>0.71762589928057552</v>
      </c>
      <c r="D739" s="28">
        <f>'City of Winnipeg'!E736</f>
        <v>582085</v>
      </c>
      <c r="E739" s="29">
        <f>'City of Winnipeg'!F736</f>
        <v>0.85301552642569811</v>
      </c>
    </row>
    <row r="740" spans="1:5" s="2" customFormat="1" ht="14.4" customHeight="1" x14ac:dyDescent="0.25">
      <c r="A740" s="30" t="s">
        <v>327</v>
      </c>
      <c r="B740" s="26">
        <v>530</v>
      </c>
      <c r="C740" s="85">
        <f>IF(B$744&lt;&gt;0,B740/B$744,0)</f>
        <v>0.1906474820143885</v>
      </c>
      <c r="D740" s="28">
        <f>'City of Winnipeg'!E737</f>
        <v>75425</v>
      </c>
      <c r="E740" s="29">
        <f>'City of Winnipeg'!F737</f>
        <v>0.11053144485884069</v>
      </c>
    </row>
    <row r="741" spans="1:5" s="2" customFormat="1" ht="14.4" customHeight="1" x14ac:dyDescent="0.25">
      <c r="A741" s="30" t="s">
        <v>328</v>
      </c>
      <c r="B741" s="31">
        <v>20</v>
      </c>
      <c r="C741" s="85">
        <f>IF(B$744&lt;&gt;0,B741/B$744,0)</f>
        <v>7.1942446043165471E-3</v>
      </c>
      <c r="D741" s="28">
        <f>'City of Winnipeg'!E738</f>
        <v>6690</v>
      </c>
      <c r="E741" s="29">
        <f>'City of Winnipeg'!F738</f>
        <v>9.8038497329220303E-3</v>
      </c>
    </row>
    <row r="742" spans="1:5" s="2" customFormat="1" ht="14.4" customHeight="1" x14ac:dyDescent="0.25">
      <c r="A742" s="30" t="s">
        <v>329</v>
      </c>
      <c r="B742" s="96">
        <v>35</v>
      </c>
      <c r="C742" s="85">
        <f>IF(B$744&lt;&gt;0,B742/B$744,0)</f>
        <v>1.2589928057553957E-2</v>
      </c>
      <c r="D742" s="28">
        <f>'City of Winnipeg'!E739</f>
        <v>6160</v>
      </c>
      <c r="E742" s="29">
        <f>'City of Winnipeg'!F739</f>
        <v>9.0271620859192388E-3</v>
      </c>
    </row>
    <row r="743" spans="1:5" s="2" customFormat="1" ht="15" customHeight="1" thickBot="1" x14ac:dyDescent="0.3">
      <c r="A743" s="194" t="s">
        <v>330</v>
      </c>
      <c r="B743" s="71">
        <v>200</v>
      </c>
      <c r="C743" s="85">
        <f>IF(B$744&lt;&gt;0,B743/B$744,0)</f>
        <v>7.1942446043165464E-2</v>
      </c>
      <c r="D743" s="28">
        <f>'City of Winnipeg'!E740</f>
        <v>12025</v>
      </c>
      <c r="E743" s="100">
        <f>'City of Winnipeg'!F740</f>
        <v>1.7622016896619942E-2</v>
      </c>
    </row>
    <row r="744" spans="1:5" s="2" customFormat="1" ht="15" customHeight="1" thickBot="1" x14ac:dyDescent="0.3">
      <c r="A744" s="437" t="s">
        <v>67</v>
      </c>
      <c r="B744" s="98">
        <f>SUM(B739:B743)</f>
        <v>2780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890</v>
      </c>
      <c r="C748" s="85">
        <f>IF(B$753&lt;&gt;0,B748/B$753,0)</f>
        <v>0.35599999999999998</v>
      </c>
      <c r="D748" s="28">
        <f>'City of Winnipeg'!E745</f>
        <v>380270</v>
      </c>
      <c r="E748" s="29">
        <f>'City of Winnipeg'!F745</f>
        <v>0.58415005069280157</v>
      </c>
    </row>
    <row r="749" spans="1:5" s="2" customFormat="1" ht="14.4" customHeight="1" x14ac:dyDescent="0.25">
      <c r="A749" s="30" t="s">
        <v>327</v>
      </c>
      <c r="B749" s="26">
        <v>985</v>
      </c>
      <c r="C749" s="85">
        <f>IF(B$753&lt;&gt;0,B749/B$753,0)</f>
        <v>0.39400000000000002</v>
      </c>
      <c r="D749" s="28">
        <f>'City of Winnipeg'!E746</f>
        <v>183365</v>
      </c>
      <c r="E749" s="29">
        <f>'City of Winnipeg'!F746</f>
        <v>0.28167532028633752</v>
      </c>
    </row>
    <row r="750" spans="1:5" s="2" customFormat="1" ht="14.4" customHeight="1" x14ac:dyDescent="0.25">
      <c r="A750" s="30" t="s">
        <v>328</v>
      </c>
      <c r="B750" s="31">
        <v>75</v>
      </c>
      <c r="C750" s="85">
        <f>IF(B$753&lt;&gt;0,B750/B$753,0)</f>
        <v>0.03</v>
      </c>
      <c r="D750" s="28">
        <f>'City of Winnipeg'!E747</f>
        <v>18185</v>
      </c>
      <c r="E750" s="29">
        <f>'City of Winnipeg'!F747</f>
        <v>2.7934805984822883E-2</v>
      </c>
    </row>
    <row r="751" spans="1:5" s="2" customFormat="1" ht="14.4" customHeight="1" x14ac:dyDescent="0.25">
      <c r="A751" s="30" t="s">
        <v>329</v>
      </c>
      <c r="B751" s="96">
        <v>80</v>
      </c>
      <c r="C751" s="85">
        <f>IF(B$753&lt;&gt;0,B751/B$753,0)</f>
        <v>3.2000000000000001E-2</v>
      </c>
      <c r="D751" s="28">
        <f>'City of Winnipeg'!E748</f>
        <v>16290</v>
      </c>
      <c r="E751" s="29">
        <f>'City of Winnipeg'!F748</f>
        <v>2.5023810255307383E-2</v>
      </c>
    </row>
    <row r="752" spans="1:5" s="2" customFormat="1" ht="15" customHeight="1" thickBot="1" x14ac:dyDescent="0.3">
      <c r="A752" s="194" t="s">
        <v>330</v>
      </c>
      <c r="B752" s="71">
        <v>470</v>
      </c>
      <c r="C752" s="127">
        <f>IF(B$753&lt;&gt;0,B752/B$753,0)</f>
        <v>0.188</v>
      </c>
      <c r="D752" s="28">
        <f>'City of Winnipeg'!E749</f>
        <v>52870</v>
      </c>
      <c r="E752" s="100">
        <f>'City of Winnipeg'!F749</f>
        <v>8.1216012780730595E-2</v>
      </c>
    </row>
    <row r="753" spans="1:5" s="2" customFormat="1" ht="14.4" customHeight="1" thickBot="1" x14ac:dyDescent="0.3">
      <c r="A753" s="437" t="s">
        <v>67</v>
      </c>
      <c r="B753" s="98">
        <f>SUM(B748:B752)</f>
        <v>2500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Centennial</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Centennial Profile</vt:lpstr>
      <vt:lpstr>City of Winnipeg</vt:lpstr>
      <vt:lpstr>'Centennial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2019-07-24T21:49:14Z</dcterms:modified>
</cp:coreProperties>
</file>