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Holden Profile" sheetId="1" r:id="rId1"/>
    <sheet name="City of Winnipeg" sheetId="2" r:id="rId2"/>
  </sheets>
  <definedNames>
    <definedName name="_xlnm.Print_Area" localSheetId="1">'City of Winnipeg'!$C$1:$F$750</definedName>
    <definedName name="_xlnm.Print_Area" localSheetId="0">'Holden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<sst xmlns="http://schemas.openxmlformats.org/spreadsheetml/2006/main" count="1516" uniqueCount="565">
  <si>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</si>
  <si>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</si>
  <si>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</si>
  <si>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</si>
  <si>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</si>
  <si>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</si>
  <si>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</si>
  <si>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</si>
  <si>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</si>
  <si>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</si>
  <si>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</si>
  <si>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</si>
  <si>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</si>
  <si>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</si>
  <si>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</si>
  <si>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</si>
  <si>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</si>
  <si>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</si>
  <si>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</si>
  <si>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</si>
  <si>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</si>
  <si>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</si>
  <si>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</si>
  <si>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</si>
  <si>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</si>
  <si>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</si>
  <si>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</si>
  <si>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</si>
  <si>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</si>
  <si>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</si>
  <si>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</si>
  <si>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</si>
  <si>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</si>
  <si>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</si>
  <si>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</si>
  <si>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</si>
  <si>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</si>
  <si>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</si>
  <si>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</si>
  <si>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</si>
  <si>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</si>
  <si>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</si>
  <si>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</si>
  <si>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</si>
  <si>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</si>
  <si>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</si>
  <si>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</si>
  <si>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</si>
  <si>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</si>
  <si>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</si>
  <si>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</si>
  <si>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</si>
  <si>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</si>
  <si>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</si>
  <si>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</si>
  <si>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</si>
  <si>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</si>
  <si>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</si>
  <si>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</si>
  <si>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</si>
  <si>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</si>
  <si>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</si>
  <si>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</si>
  <si>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</si>
  <si>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</si>
  <si>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</si>
  <si>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</si>
  <si>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</si>
  <si>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</si>
  <si>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</si>
  <si>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</si>
  <si>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</si>
  <si>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</si>
  <si>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</si>
  <si>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</si>
  <si>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</si>
  <si>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</si>
  <si>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</si>
  <si>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</si>
  <si>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</si>
  <si>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</si>
  <si>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</si>
  <si>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</si>
  <si>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</si>
  <si>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</si>
  <si>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</si>
  <si>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</si>
  <si>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</si>
  <si>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</si>
  <si>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</si>
  <si>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</si>
  <si>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</si>
  <si>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</si>
  <si>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</si>
  <si>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</si>
  <si>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</si>
  <si>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</si>
  <si>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</si>
  <si>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</si>
  <si>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</si>
  <si>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</si>
  <si>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</si>
  <si>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</si>
  <si>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</si>
  <si>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</si>
  <si>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</si>
  <si>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</si>
  <si>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</si>
  <si>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</si>
  <si>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</si>
  <si>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</si>
  <si>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</si>
  <si>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</si>
  <si>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</si>
  <si>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</si>
  <si>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</si>
  <si>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</si>
  <si>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</si>
  <si>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</si>
  <si>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</si>
  <si>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</si>
  <si>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</si>
  <si>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</si>
  <si>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</si>
  <si>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</si>
  <si>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</si>
  <si>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</si>
  <si>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</si>
  <si>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</si>
  <si>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</si>
  <si>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</si>
  <si>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</si>
  <si>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</si>
  <si>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</si>
  <si>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</si>
  <si>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</si>
  <si>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</si>
  <si>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</si>
  <si>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</si>
  <si>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</si>
  <si>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</si>
  <si>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</si>
  <si>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</si>
  <si>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</si>
  <si>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</si>
  <si>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</si>
  <si>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</si>
  <si>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</si>
  <si>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</si>
  <si>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</si>
  <si>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</si>
  <si>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</si>
  <si>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</si>
  <si>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</si>
  <si>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</si>
  <si>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</si>
  <si>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</si>
  <si>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</si>
  <si>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</si>
  <si>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</si>
  <si>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</si>
  <si>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</si>
  <si>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</si>
  <si>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</si>
  <si>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</si>
  <si>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</si>
  <si>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</si>
  <si>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</si>
  <si>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</si>
  <si>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</si>
  <si>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</si>
  <si>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</si>
  <si>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</si>
  <si>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</si>
  <si>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</si>
  <si>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</si>
  <si>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</si>
  <si>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</si>
  <si>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</si>
  <si>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</si>
  <si>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</si>
  <si>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</si>
  <si>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</si>
  <si>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</si>
  <si>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</si>
  <si>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</si>
  <si>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</si>
  <si>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</si>
  <si>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</si>
  <si>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</si>
  <si>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</si>
  <si>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</si>
  <si>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</si>
  <si>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</si>
  <si>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</si>
  <si>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</si>
  <si>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</si>
  <si>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</si>
  <si>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</si>
  <si>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</si>
  <si>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</si>
  <si>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</si>
  <si>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</si>
  <si>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</si>
  <si>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</si>
  <si>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</si>
  <si>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</si>
  <si>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</si>
  <si>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</si>
  <si>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</si>
  <si>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</si>
  <si>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</si>
  <si>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</si>
  <si>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</si>
  <si>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</si>
  <si>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</si>
  <si>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</si>
  <si>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</si>
  <si>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</si>
  <si>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</si>
  <si>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</si>
  <si>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</si>
  <si>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</si>
  <si>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</si>
  <si>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</si>
  <si>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</si>
  <si>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</si>
  <si>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</si>
  <si>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</si>
  <si>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</si>
  <si>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</si>
  <si>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</si>
  <si>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</si>
  <si>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</si>
  <si>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</si>
  <si>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</si>
  <si>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</si>
  <si>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</si>
  <si>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</si>
  <si>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</si>
  <si>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</si>
  <si>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</si>
  <si>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</si>
  <si>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</si>
  <si>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</si>
  <si>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</si>
  <si>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</si>
  <si>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</si>
  <si>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</si>
  <si>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</si>
  <si>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</si>
  <si>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</si>
  <si>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</si>
  <si>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</si>
  <si>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</si>
  <si>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</si>
  <si>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</si>
  <si>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</si>
  <si>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</si>
  <si>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</si>
  <si>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</si>
  <si>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</si>
  <si>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</si>
  <si>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</si>
  <si>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</si>
  <si>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</si>
  <si>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</si>
  <si>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</si>
  <si>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</si>
  <si>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</si>
  <si>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</si>
  <si>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</si>
  <si>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</si>
  <si>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</si>
  <si>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</si>
  <si>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</si>
  <si>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</si>
  <si>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</si>
  <si>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</si>
  <si>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</si>
  <si>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</si>
  <si>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</si>
  <si>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</si>
  <si>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</si>
  <si>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</si>
  <si>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</si>
  <si>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</si>
  <si>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</si>
  <si>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</si>
  <si>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</si>
  <si>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</si>
  <si>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</si>
  <si>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</si>
  <si>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</si>
  <si>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</si>
  <si>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</si>
  <si>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</si>
  <si>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</si>
  <si>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</si>
  <si>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</si>
  <si>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</si>
  <si>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</si>
  <si>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</si>
  <si>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</si>
  <si>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</si>
  <si>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</si>
  <si>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</si>
  <si>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</si>
  <si>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</si>
  <si>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</si>
  <si>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</si>
  <si>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</si>
  <si>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</si>
  <si>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</si>
  <si>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</si>
  <si>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</si>
  <si>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</si>
  <si>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</si>
  <si>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</si>
  <si>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</si>
  <si>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</si>
  <si>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</si>
  <si>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</si>
  <si>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</si>
  <si>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</si>
  <si>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</si>
  <si>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</si>
  <si>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</si>
  <si>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</si>
  <si>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</si>
  <si>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</si>
  <si>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</si>
  <si>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</si>
  <si>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</si>
  <si>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</si>
  <si>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</si>
  <si>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</si>
  <si>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</si>
  <si>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</si>
  <si>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</si>
  <si>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</si>
  <si>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</si>
  <si>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</si>
  <si>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</si>
  <si>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</si>
  <si>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</si>
  <si>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</si>
  <si>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</si>
  <si>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</si>
  <si>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</si>
  <si>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</si>
  <si>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</si>
  <si>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</si>
  <si>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</si>
  <si>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</si>
  <si>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</si>
  <si>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</si>
  <si>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</si>
  <si>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</si>
  <si>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</si>
  <si>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</si>
  <si>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</si>
  <si>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</si>
  <si>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</si>
  <si>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</si>
  <si>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</si>
  <si>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</si>
  <si>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</si>
  <si>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</si>
  <si>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</si>
  <si>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</si>
  <si>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</si>
  <si>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</si>
  <si>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</si>
  <si>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</si>
  <si>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</si>
  <si>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</si>
  <si>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</si>
  <si>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</si>
  <si>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</si>
  <si>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</si>
  <si>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</si>
  <si>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</si>
  <si>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</si>
  <si>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</si>
  <si>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</si>
  <si>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</si>
  <si>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</si>
  <si>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</si>
  <si>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</si>
  <si>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</si>
  <si>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</si>
  <si>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</si>
  <si>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</si>
  <si>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</si>
  <si>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</si>
  <si>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</si>
  <si>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</si>
  <si>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</si>
  <si>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</si>
  <si>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</si>
  <si>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</si>
  <si>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</si>
  <si>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</si>
  <si>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</si>
  <si>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</si>
  <si>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</si>
  <si>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</si>
  <si>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</si>
  <si>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</si>
  <si>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</si>
  <si>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</si>
  <si>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</si>
  <si>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</si>
  <si>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</si>
  <si>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</si>
  <si>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</si>
  <si>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</si>
  <si>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</si>
  <si>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</si>
  <si>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</si>
  <si>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</si>
  <si>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</si>
  <si>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</si>
  <si>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</si>
  <si>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</si>
  <si>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</si>
  <si>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</si>
  <si>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</si>
  <si>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</si>
  <si>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</si>
  <si>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</si>
  <si>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</si>
  <si>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</si>
  <si>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</si>
  <si>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</si>
  <si>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</si>
  <si>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</si>
  <si>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</si>
  <si>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</si>
  <si>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</si>
  <si>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</si>
  <si>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</si>
  <si>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</si>
  <si>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</si>
  <si>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</si>
  <si>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</si>
  <si>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</si>
  <si>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</si>
  <si>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</si>
  <si>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</si>
  <si>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</si>
  <si>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</si>
  <si>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</si>
  <si>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</si>
  <si>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</si>
  <si>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</si>
  <si>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</si>
  <si>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</si>
  <si>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</si>
  <si>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</si>
  <si>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</si>
  <si>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</si>
  <si>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</si>
  <si>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</si>
  <si>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</si>
  <si>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</si>
  <si>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</si>
  <si>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</si>
  <si>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</si>
  <si>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</si>
  <si>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</si>
  <si>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</si>
  <si>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</si>
  <si>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</si>
  <si>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</si>
  <si>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</si>
  <si>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</si>
  <si>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</si>
  <si>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</si>
  <si>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</si>
  <si>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</si>
  <si>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</si>
  <si>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</si>
  <si>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</si>
  <si>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</si>
  <si>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</si>
  <si>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</si>
  <si>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</si>
  <si>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</si>
  <si>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</si>
  <si>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</si>
  <si>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</si>
  <si>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</si>
  <si>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</si>
  <si>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</si>
  <si>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</si>
  <si>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</si>
  <si>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</si>
  <si>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</si>
  <si>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</si>
  <si>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</si>
  <si>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</si>
  <si>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</si>
  <si>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</si>
  <si>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</si>
  <si>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</si>
  <si>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</si>
  <si>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</si>
  <si>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</si>
  <si>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</si>
  <si>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</si>
  <si>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</si>
  <si>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</si>
  <si>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</si>
  <si>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</si>
  <si>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</si>
  <si>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</si>
  <si>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</si>
  <si>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</si>
  <si>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</si>
  <si>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</si>
  <si>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</si>
  <si>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</si>
  <si>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</si>
  <si>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</si>
  <si>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</si>
  <si>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</si>
  <si>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</si>
  <si>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</si>
  <si>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</si>
  <si>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</si>
  <si>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</si>
  <si>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</si>
  <si>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</si>
  <si>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</si>
  <si>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</si>
  <si>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</si>
  <si>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</si>
  <si>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</si>
  <si>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</si>
  <si>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</si>
  <si>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</si>
  <si>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</si>
  <si>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</si>
  <si>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</si>
  <si>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</si>
  <si>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</si>
  <si>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</si>
  <si>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</si>
  <si>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</si>
  <si>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</si>
  <si>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</si>
  <si>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</si>
  <si>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</si>
  <si>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</si>
  <si>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</si>
  <si>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</si>
  <si>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</si>
  <si>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</si>
  <si>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</si>
  <si>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</si>
  <si>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Holden</t>
  </si>
  <si>
    <t>Holden 2016 Census global non-response rate - (10.3%)</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</si>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</sst>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180</v>
      </c>
      <c r="C55" s="27">
        <f t="shared" ref="C55:C64" si="0">IF(AND(B56&lt;&gt;0,ISNUMBER(B56)),(B55-B56)/B56,"-")</f>
        <v>5.8823529411764705E-2</v>
      </c>
      <c r="D55" s="231">
        <f>'City of Winnipeg'!E55</f>
        <v>705244</v>
      </c>
      <c r="E55" s="310">
        <f>'City of Winnipeg'!F55</f>
        <v>6.2727446704951798E-2</v>
      </c>
    </row>
    <row r="56" spans="1:5" ht="14.4" customHeight="1" x14ac:dyDescent="0.25">
      <c r="A56" s="25" t="s">
        <v>429</v>
      </c>
      <c r="B56" s="26">
        <v>170</v>
      </c>
      <c r="C56" s="27">
        <f t="shared" si="0"/>
        <v>0.17241379310344829</v>
      </c>
      <c r="D56" s="28">
        <f>'City of Winnipeg'!E56</f>
        <v>663617</v>
      </c>
      <c r="E56" s="29">
        <f>'City of Winnipeg'!F56</f>
        <v>4.7621678709166136E-2</v>
      </c>
    </row>
    <row r="57" spans="1:5" ht="14.4" customHeight="1" x14ac:dyDescent="0.25">
      <c r="A57" s="25" t="s">
        <v>28</v>
      </c>
      <c r="B57" s="26">
        <v>145</v>
      </c>
      <c r="C57" s="27">
        <f>IF(AND(B58&lt;&gt;0,ISNUMBER(B58)),(B57-B58)/B58,"-")</f>
        <v>0</v>
      </c>
      <c r="D57" s="28">
        <f>'City of Winnipeg'!E57</f>
        <v>633451</v>
      </c>
      <c r="E57" s="29">
        <f>'City of Winnipeg'!F57</f>
        <v>2.2447154681507691E-2</v>
      </c>
    </row>
    <row r="58" spans="1:5" ht="14.4" customHeight="1" x14ac:dyDescent="0.25">
      <c r="A58" s="25" t="s">
        <v>29</v>
      </c>
      <c r="B58" s="26">
        <v>145</v>
      </c>
      <c r="C58" s="27">
        <f t="shared" si="0"/>
        <v>-0.25641025641025639</v>
      </c>
      <c r="D58" s="28">
        <f>'City of Winnipeg'!E58</f>
        <v>619544</v>
      </c>
      <c r="E58" s="29">
        <f>'City of Winnipeg'!F58</f>
        <v>1.7252056260782535E-3</v>
      </c>
    </row>
    <row r="59" spans="1:5" ht="14.4" customHeight="1" x14ac:dyDescent="0.25">
      <c r="A59" s="30" t="s">
        <v>30</v>
      </c>
      <c r="B59" s="31">
        <v>195</v>
      </c>
      <c r="C59" s="27">
        <f t="shared" si="0"/>
        <v>-7.1428571428571425E-2</v>
      </c>
      <c r="D59" s="28">
        <f>'City of Winnipeg'!E59</f>
        <v>618477</v>
      </c>
      <c r="E59" s="29">
        <f>'City of Winnipeg'!F59</f>
        <v>5.3022114220231953E-3</v>
      </c>
    </row>
    <row r="60" spans="1:5" ht="14.4" customHeight="1" x14ac:dyDescent="0.25">
      <c r="A60" s="30" t="s">
        <v>31</v>
      </c>
      <c r="B60" s="31">
        <v>210</v>
      </c>
      <c r="C60" s="27">
        <f t="shared" si="0"/>
        <v>-8.6956521739130432E-2</v>
      </c>
      <c r="D60" s="28">
        <f>'City of Winnipeg'!E60</f>
        <v>615215</v>
      </c>
      <c r="E60" s="29">
        <f>'City of Winnipeg'!F60</f>
        <v>3.4748677582393556E-2</v>
      </c>
    </row>
    <row r="61" spans="1:5" ht="14.4" customHeight="1" x14ac:dyDescent="0.25">
      <c r="A61" s="30" t="s">
        <v>32</v>
      </c>
      <c r="B61" s="31">
        <v>230</v>
      </c>
      <c r="C61" s="27">
        <f t="shared" si="0"/>
        <v>2.2222222222222223E-2</v>
      </c>
      <c r="D61" s="28">
        <f>'City of Winnipeg'!E61</f>
        <v>594555</v>
      </c>
      <c r="E61" s="29">
        <f>'City of Winnipeg'!F61</f>
        <v>5.3288453873067895E-2</v>
      </c>
    </row>
    <row r="62" spans="1:5" ht="14.4" customHeight="1" x14ac:dyDescent="0.25">
      <c r="A62" s="30" t="s">
        <v>33</v>
      </c>
      <c r="B62" s="31">
        <v>225</v>
      </c>
      <c r="C62" s="27">
        <f t="shared" si="0"/>
        <v>-0.16666666666666666</v>
      </c>
      <c r="D62" s="28">
        <f>'City of Winnipeg'!E62</f>
        <v>564475</v>
      </c>
      <c r="E62" s="29">
        <f>'City of Winnipeg'!F62</f>
        <v>6.4185424559839539E-3</v>
      </c>
    </row>
    <row r="63" spans="1:5" ht="14.4" customHeight="1" x14ac:dyDescent="0.25">
      <c r="A63" s="30" t="s">
        <v>34</v>
      </c>
      <c r="B63" s="31">
        <v>270</v>
      </c>
      <c r="C63" s="27">
        <f t="shared" si="0"/>
        <v>-6.8965517241379309E-2</v>
      </c>
      <c r="D63" s="28">
        <f>'City of Winnipeg'!E63</f>
        <v>560875</v>
      </c>
      <c r="E63" s="29">
        <f>'City of Winnipeg'!F63</f>
        <v>4.8168566623061113E-2</v>
      </c>
    </row>
    <row r="64" spans="1:5" ht="15" customHeight="1" thickBot="1" x14ac:dyDescent="0.3">
      <c r="A64" s="32" t="s">
        <v>35</v>
      </c>
      <c r="B64" s="33">
        <v>290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9.8486000000000004E-2</v>
      </c>
      <c r="C74" s="40">
        <f>IF(B74&lt;&gt;0,$B$55/B74,0)</f>
        <v>1827.6709380013401</v>
      </c>
      <c r="D74" s="41">
        <f>IF(E74&lt;&gt;0,B74/E74,0)</f>
        <v>2.0725168350168351E-4</v>
      </c>
      <c r="E74" s="42">
        <f>'City of Winnipeg'!E74</f>
        <v>475.2</v>
      </c>
    </row>
    <row r="75" spans="1:5" ht="15" customHeight="1" thickBot="1" x14ac:dyDescent="0.3">
      <c r="A75" s="43" t="s">
        <v>41</v>
      </c>
      <c r="B75" s="44">
        <v>9.8486000000000004E-2</v>
      </c>
      <c r="C75" s="45">
        <f>IF(B75&lt;&gt;0,$B$55/B75,0)</f>
        <v>1827.6709380013401</v>
      </c>
      <c r="D75" s="34">
        <f>IF(E75&lt;&gt;0,B75/E75,0)</f>
        <v>2.6747963063552421E-4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0</v>
      </c>
      <c r="D100" s="64">
        <f t="shared" ref="D100:D120" si="1">IF((B$121+C$121)&lt;&gt;0,(B100+C100)/(B$121+C$121),0)</f>
        <v>0</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10</v>
      </c>
      <c r="C102" s="67">
        <v>0</v>
      </c>
      <c r="D102" s="68">
        <f t="shared" si="1"/>
        <v>4.878048780487805E-2</v>
      </c>
      <c r="E102" s="69">
        <f>'City of Winnipeg'!F102</f>
        <v>5.6768527308168899E-2</v>
      </c>
    </row>
    <row r="103" spans="1:5" ht="14.4" customHeight="1" x14ac:dyDescent="0.25">
      <c r="A103" s="66" t="s">
        <v>53</v>
      </c>
      <c r="B103" s="31">
        <v>0</v>
      </c>
      <c r="C103" s="67">
        <v>10</v>
      </c>
      <c r="D103" s="68">
        <f t="shared" si="1"/>
        <v>4.878048780487805E-2</v>
      </c>
      <c r="E103" s="69">
        <f>'City of Winnipeg'!F103</f>
        <v>6.2029434995905769E-2</v>
      </c>
    </row>
    <row r="104" spans="1:5" ht="14.4" customHeight="1" x14ac:dyDescent="0.25">
      <c r="A104" s="66" t="s">
        <v>54</v>
      </c>
      <c r="B104" s="31">
        <v>20</v>
      </c>
      <c r="C104" s="67">
        <v>0</v>
      </c>
      <c r="D104" s="68">
        <f t="shared" si="1"/>
        <v>9.7560975609756101E-2</v>
      </c>
      <c r="E104" s="69">
        <f>'City of Winnipeg'!F104</f>
        <v>7.2717918245784385E-2</v>
      </c>
    </row>
    <row r="105" spans="1:5" ht="14.4" customHeight="1" x14ac:dyDescent="0.25">
      <c r="A105" s="66" t="s">
        <v>55</v>
      </c>
      <c r="B105" s="31">
        <v>0</v>
      </c>
      <c r="C105" s="67">
        <v>0</v>
      </c>
      <c r="D105" s="68">
        <f t="shared" si="1"/>
        <v>0</v>
      </c>
      <c r="E105" s="69">
        <f>'City of Winnipeg'!F105</f>
        <v>7.50077899115211E-2</v>
      </c>
    </row>
    <row r="106" spans="1:5" ht="14.4" customHeight="1" x14ac:dyDescent="0.25">
      <c r="A106" s="66" t="s">
        <v>56</v>
      </c>
      <c r="B106" s="31">
        <v>15</v>
      </c>
      <c r="C106" s="67">
        <v>10</v>
      </c>
      <c r="D106" s="68">
        <f t="shared" si="1"/>
        <v>0.12195121951219512</v>
      </c>
      <c r="E106" s="69">
        <f>'City of Winnipeg'!F106</f>
        <v>7.3609229052384442E-2</v>
      </c>
    </row>
    <row r="107" spans="1:5" ht="14.4" customHeight="1" x14ac:dyDescent="0.25">
      <c r="A107" s="66" t="s">
        <v>57</v>
      </c>
      <c r="B107" s="31">
        <v>10</v>
      </c>
      <c r="C107" s="67">
        <v>15</v>
      </c>
      <c r="D107" s="68">
        <f t="shared" si="1"/>
        <v>0.12195121951219512</v>
      </c>
      <c r="E107" s="69">
        <f>'City of Winnipeg'!F107</f>
        <v>6.8964267857013456E-2</v>
      </c>
    </row>
    <row r="108" spans="1:5" ht="14.4" customHeight="1" x14ac:dyDescent="0.25">
      <c r="A108" s="66" t="s">
        <v>58</v>
      </c>
      <c r="B108" s="31">
        <v>0</v>
      </c>
      <c r="C108" s="67">
        <v>10</v>
      </c>
      <c r="D108" s="68">
        <f t="shared" si="1"/>
        <v>4.878048780487805E-2</v>
      </c>
      <c r="E108" s="69">
        <f>'City of Winnipeg'!F108</f>
        <v>6.5768592526032801E-2</v>
      </c>
    </row>
    <row r="109" spans="1:5" ht="14.4" customHeight="1" x14ac:dyDescent="0.25">
      <c r="A109" s="66" t="s">
        <v>59</v>
      </c>
      <c r="B109" s="31">
        <v>15</v>
      </c>
      <c r="C109" s="67">
        <v>10</v>
      </c>
      <c r="D109" s="68">
        <f t="shared" si="1"/>
        <v>0.12195121951219512</v>
      </c>
      <c r="E109" s="69">
        <f>'City of Winnipeg'!F109</f>
        <v>6.4920760295364463E-2</v>
      </c>
    </row>
    <row r="110" spans="1:5" ht="14.4" customHeight="1" x14ac:dyDescent="0.25">
      <c r="A110" s="66" t="s">
        <v>60</v>
      </c>
      <c r="B110" s="31">
        <v>0</v>
      </c>
      <c r="C110" s="67">
        <v>0</v>
      </c>
      <c r="D110" s="68">
        <f t="shared" si="1"/>
        <v>0</v>
      </c>
      <c r="E110" s="69">
        <f>'City of Winnipeg'!F110</f>
        <v>7.1964289596301426E-2</v>
      </c>
    </row>
    <row r="111" spans="1:5" ht="14.4" customHeight="1" x14ac:dyDescent="0.25">
      <c r="A111" s="66" t="s">
        <v>61</v>
      </c>
      <c r="B111" s="31">
        <v>10</v>
      </c>
      <c r="C111" s="67">
        <v>10</v>
      </c>
      <c r="D111" s="68">
        <f t="shared" si="1"/>
        <v>9.7560975609756101E-2</v>
      </c>
      <c r="E111" s="69">
        <f>'City of Winnipeg'!F111</f>
        <v>6.8659917825491495E-2</v>
      </c>
    </row>
    <row r="112" spans="1:5" ht="14.4" customHeight="1" x14ac:dyDescent="0.25">
      <c r="A112" s="66" t="s">
        <v>62</v>
      </c>
      <c r="B112" s="31">
        <v>10</v>
      </c>
      <c r="C112" s="67">
        <v>0</v>
      </c>
      <c r="D112" s="68">
        <f t="shared" si="1"/>
        <v>4.878048780487805E-2</v>
      </c>
      <c r="E112" s="69">
        <f>'City of Winnipeg'!F112</f>
        <v>6.0065652649656881E-2</v>
      </c>
    </row>
    <row r="113" spans="1:5" ht="14.4" customHeight="1" x14ac:dyDescent="0.25">
      <c r="A113" s="66" t="s">
        <v>63</v>
      </c>
      <c r="B113" s="31">
        <v>10</v>
      </c>
      <c r="C113" s="67">
        <v>10</v>
      </c>
      <c r="D113" s="68">
        <f t="shared" si="1"/>
        <v>9.7560975609756101E-2</v>
      </c>
      <c r="E113" s="69">
        <f>'City of Winnipeg'!F113</f>
        <v>5.056558380857832E-2</v>
      </c>
    </row>
    <row r="114" spans="1:5" ht="14.4" customHeight="1" x14ac:dyDescent="0.25">
      <c r="A114" s="66" t="s">
        <v>64</v>
      </c>
      <c r="B114" s="31">
        <v>10</v>
      </c>
      <c r="C114" s="67">
        <v>10</v>
      </c>
      <c r="D114" s="68">
        <f t="shared" si="1"/>
        <v>9.7560975609756101E-2</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10</v>
      </c>
      <c r="D117" s="68">
        <f>IF((B$121+C$121)&lt;&gt;0,(B117+C117)/(B$121+C$121),0)</f>
        <v>4.878048780487805E-2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110</v>
      </c>
      <c r="C121" s="76">
        <f>SUM(C100:C120)</f>
        <v>95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130</v>
      </c>
      <c r="C129" s="82">
        <f>IF(B$133&lt;&gt;0,B129/B$133,0)</f>
        <v>0.70270270270270274</v>
      </c>
      <c r="D129" s="83">
        <f>'City of Winnipeg'!E129</f>
        <v>608795</v>
      </c>
      <c r="E129" s="29">
        <f>'City of Winnipeg'!F129</f>
        <v>0.88229241393303048</v>
      </c>
    </row>
    <row r="130" spans="1:5" s="2" customFormat="1" ht="14.4" customHeight="1" x14ac:dyDescent="0.25">
      <c r="A130" s="66" t="s">
        <v>72</v>
      </c>
      <c r="B130" s="31">
        <v>55</v>
      </c>
      <c r="C130" s="27">
        <f>IF(B$133&lt;&gt;0,B130/B$133,0)</f>
        <v>0.29729729729729731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0.5</v>
      </c>
      <c r="D137" s="68">
        <f t="shared" ref="D137:D167" si="3">IF(B$51&lt;&gt;0,B137/B$51,0)</f>
        <v>5.5555555555555552E-2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0.5</v>
      </c>
      <c r="D146" s="68">
        <f t="shared" si="3"/>
        <v>5.5555555555555552E-2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20</v>
      </c>
      <c r="C168" s="87">
        <f>SUM(C137:C167)</f>
        <v>1</v>
      </c>
      <c r="D168" s="77">
        <f>SUM(D137:D167)</f>
        <v>0.1111111111111111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50</v>
      </c>
      <c r="C179" s="94">
        <f>IF(B$184 &lt;&gt; 0,B179/B$184,0)</f>
        <v>0.66666666666666663</v>
      </c>
      <c r="D179" s="68">
        <f>IF(B$51&lt;&gt;0,B179/B$51,0)</f>
        <v>0.27777777777777779</v>
      </c>
      <c r="E179" s="29">
        <f>'City of Winnipeg'!F179</f>
        <v>6.6136243414998228E-2</v>
      </c>
    </row>
    <row r="180" spans="1:5" s="2" customFormat="1" ht="14.4" customHeight="1" x14ac:dyDescent="0.25">
      <c r="A180" s="66" t="s">
        <v>108</v>
      </c>
      <c r="B180" s="96">
        <v>25</v>
      </c>
      <c r="C180" s="94">
        <f>IF(B$184 &lt;&gt; 0,B180/B$184,0)</f>
        <v>0.33333333333333331</v>
      </c>
      <c r="D180" s="68">
        <f>IF(B$51&lt;&gt;0,B180/B$51,0)</f>
        <v>0.1388888888888889</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75</v>
      </c>
      <c r="C184" s="87">
        <f>SUM(C179:C183)</f>
        <v>1</v>
      </c>
      <c r="D184" s="77">
        <f>SUM(D179:D183)</f>
        <v>0.41666666666666669</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v>
      </c>
      <c r="C191" s="94">
        <f>IF(B$194&lt;&gt;0,B191/B$194,0)</f>
        <v>0.15384615384615385</v>
      </c>
      <c r="D191" s="68">
        <f>IF(B$51&lt;&gt;0,B191/B$51,0)</f>
        <v>5.5555555555555552E-2</v>
      </c>
      <c r="E191" s="103">
        <f>'City of Winnipeg'!F191</f>
        <v>6.2346470728897201E-2</v>
      </c>
    </row>
    <row r="192" spans="1:5" s="2" customFormat="1" ht="14.4" customHeight="1" x14ac:dyDescent="0.25">
      <c r="A192" s="104" t="s">
        <v>115</v>
      </c>
      <c r="B192" s="96">
        <v>55</v>
      </c>
      <c r="C192" s="94">
        <f>IF(B$194&lt;&gt;0,B192/B$194,0)</f>
        <v>0.84615384615384615</v>
      </c>
      <c r="D192" s="68">
        <f>IF(B$51&lt;&gt;0,B192/B$51,0)</f>
        <v>0.30555555555555558</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65</v>
      </c>
      <c r="C194" s="87">
        <f>SUM(C191:C193)</f>
        <v>1</v>
      </c>
      <c r="D194" s="77">
        <f>SUM(D191:D193)</f>
        <v>0.36111111111111116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1</v>
      </c>
      <c r="D203" s="68">
        <f t="shared" ref="D203:D214" si="5">IF(B$51&lt;&gt;0,B203/B$51,0)</f>
        <v>8.3333333333333329E-2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15</v>
      </c>
      <c r="C215" s="87">
        <f>SUM(C203:C214)</f>
        <v>1</v>
      </c>
      <c r="D215" s="77">
        <f>SUM(D203:D214)</f>
        <v>8.3333333333333329E-2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175</v>
      </c>
      <c r="C223" s="94">
        <f>IF(B$225&lt;&gt;0,B223/B$225,0)</f>
        <v>0.94594594594594594</v>
      </c>
      <c r="D223" s="83">
        <f>'City of Winnipeg'!E223</f>
        <v>609450</v>
      </c>
      <c r="E223" s="29">
        <f>'City of Winnipeg'!F223</f>
        <v>0.88325446917051331</v>
      </c>
    </row>
    <row r="224" spans="1:5" s="2" customFormat="1" ht="15" customHeight="1" thickBot="1" x14ac:dyDescent="0.3">
      <c r="A224" s="109" t="s">
        <v>125</v>
      </c>
      <c r="B224" s="96">
        <v>10</v>
      </c>
      <c r="C224" s="94">
        <f>IF(B$225&lt;&gt;0,B224/B$225,0)</f>
        <v>5.4054054054054057E-2</v>
      </c>
      <c r="D224" s="110">
        <f>'City of Winnipeg'!E224</f>
        <v>80555</v>
      </c>
      <c r="E224" s="29">
        <f>'City of Winnipeg'!F224</f>
        <v>0.11674553082948674</v>
      </c>
    </row>
    <row r="225" spans="1:5" s="2" customFormat="1" ht="15" customHeight="1" thickBot="1" x14ac:dyDescent="0.3">
      <c r="A225" s="443" t="s">
        <v>67</v>
      </c>
      <c r="B225" s="98">
        <f>SUM(B223:B224)</f>
        <v>185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0.5</v>
      </c>
      <c r="D233" s="68">
        <f t="shared" ref="D233:D263" si="7">IF(B$51&lt;&gt;0,B233/B$51,0)</f>
        <v>5.5555555555555552E-2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0.5</v>
      </c>
      <c r="D237" s="68">
        <f t="shared" si="7"/>
        <v>5.5555555555555552E-2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20</v>
      </c>
      <c r="C264" s="87">
        <f>SUM(C233:C263)</f>
        <v>1</v>
      </c>
      <c r="D264" s="77">
        <f>SUM(D233:D263)</f>
        <v>0.1111111111111111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v>
      </c>
      <c r="C272" s="94">
        <f t="shared" ref="C272:C278" si="8">IF(B$279&lt;&gt;0,B272/B$279,0)</f>
        <v>0.5</v>
      </c>
      <c r="D272" s="68">
        <f t="shared" ref="D272:D278" si="9">IF(B$51&lt;&gt;0,B272/B$51,0)</f>
        <v>5.5555555555555552E-2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10</v>
      </c>
      <c r="C278" s="94">
        <f t="shared" si="8"/>
        <v>0.5</v>
      </c>
      <c r="D278" s="68">
        <f t="shared" si="9"/>
        <v>5.5555555555555552E-2</v>
      </c>
      <c r="E278" s="29">
        <f>'City of Winnipeg'!F277</f>
        <v>7.5389665442055609E-2</v>
      </c>
    </row>
    <row r="279" spans="1:5" s="2" customFormat="1" ht="15" customHeight="1" thickBot="1" x14ac:dyDescent="0.3">
      <c r="A279" s="423" t="s">
        <v>155</v>
      </c>
      <c r="B279" s="98">
        <f>SUM(B272:B275,B278)</f>
        <v>20</v>
      </c>
      <c r="C279" s="87">
        <f>SUM(C272:C275,C278)</f>
        <v>1</v>
      </c>
      <c r="D279" s="77">
        <f>SUM(D272:D275,D278)</f>
        <v>0.1111111111111111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15</v>
      </c>
      <c r="C285" s="94">
        <f>IF(B$288&lt;&gt;0,B285/B$288,0)</f>
        <v>8.1081081081081086E-2</v>
      </c>
      <c r="D285" s="68">
        <f>IF(B$51&lt;&gt;0,B285/B$51,0)</f>
        <v>8.3333333333333329E-2</v>
      </c>
      <c r="E285" s="29">
        <f>'City of Winnipeg'!F285</f>
        <v>0.27906639710730924</v>
      </c>
    </row>
    <row r="286" spans="1:5" s="2" customFormat="1" ht="14.4" customHeight="1" x14ac:dyDescent="0.25">
      <c r="A286" s="93" t="s">
        <v>370</v>
      </c>
      <c r="B286" s="96">
        <v>25</v>
      </c>
      <c r="C286" s="94">
        <f>IF(B$288&lt;&gt;0,B286/B$288,0)</f>
        <v>0.13513513513513514</v>
      </c>
      <c r="D286" s="68">
        <f>IF(B$51&lt;&gt;0,B286/B$51,0)</f>
        <v>0.1388888888888889</v>
      </c>
      <c r="E286" s="29">
        <f>'City of Winnipeg'!F286</f>
        <v>0.18536553553183627</v>
      </c>
    </row>
    <row r="287" spans="1:5" s="2" customFormat="1" ht="15" customHeight="1" thickBot="1" x14ac:dyDescent="0.3">
      <c r="A287" s="93" t="s">
        <v>435</v>
      </c>
      <c r="B287" s="96">
        <v>145</v>
      </c>
      <c r="C287" s="94">
        <f>IF(B$288&lt;&gt;0,B287/B$288,0)</f>
        <v>0.78378378378378377</v>
      </c>
      <c r="D287" s="68">
        <f>IF(B$51&lt;&gt;0,B287/B$51,0)</f>
        <v>0.80555555555555558</v>
      </c>
      <c r="E287" s="115">
        <f>'City of Winnipeg'!F287</f>
        <v>0.53557531358013954</v>
      </c>
    </row>
    <row r="288" spans="1:5" s="2" customFormat="1" ht="15" customHeight="1" thickBot="1" x14ac:dyDescent="0.3">
      <c r="A288" s="423" t="s">
        <v>155</v>
      </c>
      <c r="B288" s="98">
        <f>SUM(B285:B287)</f>
        <v>185</v>
      </c>
      <c r="C288" s="87">
        <f>SUM(C285:C287)</f>
        <v>1</v>
      </c>
      <c r="D288" s="77">
        <f>SUM(D285:D287)</f>
        <v>1.0277777777777777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1</v>
      </c>
      <c r="D294" s="68">
        <f t="shared" ref="D294:D324" si="11">IF(B$51&lt;&gt;0,B294/B$51,0)</f>
        <v>5.5555555555555552E-2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5.5555555555555552E-2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65</v>
      </c>
      <c r="C333" s="94">
        <f t="shared" ref="C333:C349" si="12">IF(B$350&lt;&gt;0,B333/B$350,0)</f>
        <v>1</v>
      </c>
      <c r="D333" s="68">
        <f t="shared" ref="D333:D348" si="13">IF(B$353&lt;&gt;0,B333/B$353,0)</f>
        <v>0.38235294117647056</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65</v>
      </c>
      <c r="C350" s="87">
        <f>SUM(C333:C349)</f>
        <v>1</v>
      </c>
      <c r="D350" s="77">
        <f>SUM(D333:D349)</f>
        <v>0.38235294117647056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75</v>
      </c>
      <c r="C357" s="82">
        <f t="shared" ref="C357:C364" si="14">IF(B$365&lt;&gt;0,B357/B$365,0)</f>
        <v>0.5</v>
      </c>
      <c r="D357" s="123">
        <f>'City of Winnipeg'!E357</f>
        <v>314565</v>
      </c>
      <c r="E357" s="124">
        <f>'City of Winnipeg'!F357</f>
        <v>0.55033328084816036</v>
      </c>
    </row>
    <row r="358" spans="1:5" s="2" customFormat="1" ht="14.4" customHeight="1" x14ac:dyDescent="0.25">
      <c r="A358" s="125" t="s">
        <v>193</v>
      </c>
      <c r="B358" s="31">
        <v>50</v>
      </c>
      <c r="C358" s="27">
        <f t="shared" si="14"/>
        <v>0.33333333333333331</v>
      </c>
      <c r="D358" s="126">
        <f>'City of Winnipeg'!E358</f>
        <v>265600</v>
      </c>
      <c r="E358" s="29">
        <f>'City of Winnipeg'!F358</f>
        <v>0.4646687310834689</v>
      </c>
    </row>
    <row r="359" spans="1:5" s="2" customFormat="1" ht="14.4" customHeight="1" x14ac:dyDescent="0.25">
      <c r="A359" s="125" t="s">
        <v>194</v>
      </c>
      <c r="B359" s="31">
        <v>30</v>
      </c>
      <c r="C359" s="127">
        <f t="shared" si="14"/>
        <v>0.2</v>
      </c>
      <c r="D359" s="126">
        <f>'City of Winnipeg'!E359</f>
        <v>48970</v>
      </c>
      <c r="E359" s="29">
        <f>'City of Winnipeg'!F359</f>
        <v>8.5673297293514583E-2</v>
      </c>
    </row>
    <row r="360" spans="1:5" s="2" customFormat="1" ht="14.4" customHeight="1" x14ac:dyDescent="0.25">
      <c r="A360" s="93" t="s">
        <v>195</v>
      </c>
      <c r="B360" s="31">
        <v>75</v>
      </c>
      <c r="C360" s="27">
        <f t="shared" si="14"/>
        <v>0.5</v>
      </c>
      <c r="D360" s="126">
        <f>'City of Winnipeg'!E360</f>
        <v>257025</v>
      </c>
      <c r="E360" s="29">
        <f>'City of Winnipeg'!F360</f>
        <v>0.44966671915183959</v>
      </c>
    </row>
    <row r="361" spans="1:5" s="2" customFormat="1" ht="14.4" customHeight="1" x14ac:dyDescent="0.25">
      <c r="A361" s="125" t="s">
        <v>196</v>
      </c>
      <c r="B361" s="31">
        <v>45</v>
      </c>
      <c r="C361" s="27">
        <f t="shared" si="14"/>
        <v>0.3</v>
      </c>
      <c r="D361" s="126">
        <f>'City of Winnipeg'!E361</f>
        <v>179510</v>
      </c>
      <c r="E361" s="29">
        <f>'City of Winnipeg'!F361</f>
        <v>0.31405377980720445</v>
      </c>
    </row>
    <row r="362" spans="1:5" s="2" customFormat="1" ht="14.4" customHeight="1" x14ac:dyDescent="0.25">
      <c r="A362" s="125" t="s">
        <v>197</v>
      </c>
      <c r="B362" s="31">
        <v>10</v>
      </c>
      <c r="C362" s="127">
        <f t="shared" si="14"/>
        <v>6.6666666666666666E-2</v>
      </c>
      <c r="D362" s="126">
        <f>'City of Winnipeg'!E362</f>
        <v>14680</v>
      </c>
      <c r="E362" s="29">
        <f>'City of Winnipeg'!F362</f>
        <v>2.5682744624643539E-2</v>
      </c>
    </row>
    <row r="363" spans="1:5" s="2" customFormat="1" ht="14.4" customHeight="1" x14ac:dyDescent="0.25">
      <c r="A363" s="125" t="s">
        <v>198</v>
      </c>
      <c r="B363" s="31">
        <v>10</v>
      </c>
      <c r="C363" s="27">
        <f t="shared" si="14"/>
        <v>6.6666666666666666E-2</v>
      </c>
      <c r="D363" s="126">
        <f>'City of Winnipeg'!E363</f>
        <v>34655</v>
      </c>
      <c r="E363" s="29">
        <f>'City of Winnipeg'!F363</f>
        <v>6.0629122272957886E-2</v>
      </c>
    </row>
    <row r="364" spans="1:5" s="2" customFormat="1" ht="15" customHeight="1" thickBot="1" x14ac:dyDescent="0.3">
      <c r="A364" s="128" t="s">
        <v>199</v>
      </c>
      <c r="B364" s="71">
        <v>10</v>
      </c>
      <c r="C364" s="127">
        <f t="shared" si="14"/>
        <v>6.6666666666666666E-2</v>
      </c>
      <c r="D364" s="129">
        <f>'City of Winnipeg'!E364</f>
        <v>28175</v>
      </c>
      <c r="E364" s="100">
        <f>'City of Winnipeg'!F364</f>
        <v>4.9292324918210603E-2</v>
      </c>
    </row>
    <row r="365" spans="1:5" s="2" customFormat="1" ht="15" customHeight="1" thickBot="1" x14ac:dyDescent="0.3">
      <c r="A365" s="101" t="s">
        <v>67</v>
      </c>
      <c r="B365" s="98">
        <f>B357+B360</f>
        <v>150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10</v>
      </c>
      <c r="D372" s="323">
        <f t="shared" ref="D372:D383" si="15">IF((B$384+C$384)&lt;&gt;0,(B372+C372)/(B$384+C$384),0)</f>
        <v>0.2857142857142857</v>
      </c>
      <c r="E372" s="65">
        <f>'City of Winnipeg'!F372</f>
        <v>0.21049253706781643</v>
      </c>
    </row>
    <row r="373" spans="1:5" s="2" customFormat="1" ht="14.4" customHeight="1" x14ac:dyDescent="0.25">
      <c r="A373" s="93" t="s">
        <v>205</v>
      </c>
      <c r="B373" s="321">
        <v>10</v>
      </c>
      <c r="C373" s="328">
        <v>0</v>
      </c>
      <c r="D373" s="322">
        <f t="shared" si="15"/>
        <v>0.14285714285714285</v>
      </c>
      <c r="E373" s="69">
        <f>'City of Winnipeg'!F373</f>
        <v>0.18004838152286604</v>
      </c>
    </row>
    <row r="374" spans="1:5" s="2" customFormat="1" ht="12.75" customHeight="1" x14ac:dyDescent="0.25">
      <c r="A374" s="93" t="s">
        <v>206</v>
      </c>
      <c r="B374" s="326">
        <v>0</v>
      </c>
      <c r="C374" s="327">
        <v>10</v>
      </c>
      <c r="D374" s="329">
        <f t="shared" si="15"/>
        <v>0.14285714285714285</v>
      </c>
      <c r="E374" s="69">
        <f>'City of Winnipeg'!F374</f>
        <v>0.17321901690062042</v>
      </c>
    </row>
    <row r="375" spans="1:5" s="2" customFormat="1" ht="14.4" customHeight="1" x14ac:dyDescent="0.25">
      <c r="A375" s="93" t="s">
        <v>207</v>
      </c>
      <c r="B375" s="326">
        <v>0</v>
      </c>
      <c r="C375" s="327">
        <v>10</v>
      </c>
      <c r="D375" s="329">
        <f t="shared" si="15"/>
        <v>0.14285714285714285</v>
      </c>
      <c r="E375" s="69">
        <f>'City of Winnipeg'!F375</f>
        <v>0.11221551170865766</v>
      </c>
    </row>
    <row r="376" spans="1:5" s="2" customFormat="1" ht="12.75" customHeight="1" x14ac:dyDescent="0.25">
      <c r="A376" s="93" t="s">
        <v>208</v>
      </c>
      <c r="B376" s="326">
        <v>0</v>
      </c>
      <c r="C376" s="327">
        <v>0</v>
      </c>
      <c r="D376" s="329">
        <f t="shared" si="15"/>
        <v>0</v>
      </c>
      <c r="E376" s="69">
        <f>'City of Winnipeg'!F376</f>
        <v>8.3482811394342327E-2</v>
      </c>
    </row>
    <row r="377" spans="1:5" s="2" customFormat="1" ht="12.75" customHeight="1" x14ac:dyDescent="0.25">
      <c r="A377" s="93" t="s">
        <v>209</v>
      </c>
      <c r="B377" s="326">
        <v>0</v>
      </c>
      <c r="C377" s="327">
        <v>10</v>
      </c>
      <c r="D377" s="329">
        <f t="shared" si="15"/>
        <v>0.14285714285714285</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10</v>
      </c>
      <c r="C379" s="327">
        <v>0</v>
      </c>
      <c r="D379" s="329">
        <f t="shared" si="15"/>
        <v>0.14285714285714285</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30</v>
      </c>
      <c r="C384" s="334">
        <f>SUM(C372:C383)</f>
        <v>40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55</v>
      </c>
      <c r="C388" s="82">
        <f t="shared" ref="C388:C396" si="16">IF(B$397&lt;&gt;0,B388/B$397,0)</f>
        <v>0.35483870967741937</v>
      </c>
      <c r="D388" s="133">
        <f>'City of Winnipeg'!E388</f>
        <v>96910</v>
      </c>
      <c r="E388" s="29">
        <f>'City of Winnipeg'!F388</f>
        <v>0.16954460364946902</v>
      </c>
    </row>
    <row r="389" spans="1:5" s="2" customFormat="1" ht="12.75" customHeight="1" x14ac:dyDescent="0.25">
      <c r="A389" s="104" t="s">
        <v>217</v>
      </c>
      <c r="B389" s="319">
        <v>50</v>
      </c>
      <c r="C389" s="320">
        <f t="shared" si="16"/>
        <v>0.32258064516129031</v>
      </c>
      <c r="D389" s="133">
        <f>'City of Winnipeg'!E389</f>
        <v>170845</v>
      </c>
      <c r="E389" s="29">
        <f>'City of Winnipeg'!F389</f>
        <v>0.29889431235675923</v>
      </c>
    </row>
    <row r="390" spans="1:5" s="2" customFormat="1" ht="14.4" customHeight="1" x14ac:dyDescent="0.25">
      <c r="A390" s="104" t="s">
        <v>218</v>
      </c>
      <c r="B390" s="31">
        <v>50</v>
      </c>
      <c r="C390" s="27">
        <f t="shared" si="16"/>
        <v>0.32258064516129031</v>
      </c>
      <c r="D390" s="133">
        <f>'City of Winnipeg'!E390</f>
        <v>303835</v>
      </c>
      <c r="E390" s="29">
        <f>'City of Winnipeg'!F390</f>
        <v>0.53156108399377178</v>
      </c>
    </row>
    <row r="391" spans="1:5" ht="14.4" customHeight="1" x14ac:dyDescent="0.25">
      <c r="A391" s="134" t="s">
        <v>219</v>
      </c>
      <c r="B391" s="31">
        <v>15</v>
      </c>
      <c r="C391" s="127">
        <f t="shared" si="16"/>
        <v>9.6774193548387094E-2</v>
      </c>
      <c r="D391" s="133">
        <f>'City of Winnipeg'!E391</f>
        <v>37375</v>
      </c>
      <c r="E391" s="29">
        <f>'City of Winnipeg'!F391</f>
        <v>6.5387777952728349E-2</v>
      </c>
    </row>
    <row r="392" spans="1:5" ht="14.4" customHeight="1" x14ac:dyDescent="0.25">
      <c r="A392" s="134" t="s">
        <v>220</v>
      </c>
      <c r="B392" s="31">
        <v>15</v>
      </c>
      <c r="C392" s="27">
        <f t="shared" si="16"/>
        <v>9.6774193548387094E-2</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20</v>
      </c>
      <c r="C394" s="127">
        <f t="shared" si="16"/>
        <v>0.12903225806451613</v>
      </c>
      <c r="D394" s="133">
        <f>'City of Winnipeg'!E394</f>
        <v>149035</v>
      </c>
      <c r="E394" s="29">
        <f>'City of Winnipeg'!F394</f>
        <v>0.26073759163036442</v>
      </c>
    </row>
    <row r="395" spans="1:5" ht="14.4" customHeight="1" x14ac:dyDescent="0.25">
      <c r="A395" s="135" t="s">
        <v>223</v>
      </c>
      <c r="B395" s="31">
        <v>10</v>
      </c>
      <c r="C395" s="27">
        <f t="shared" si="16"/>
        <v>6.4516129032258063E-2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155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50</v>
      </c>
      <c r="C405" s="327">
        <v>45</v>
      </c>
      <c r="D405" s="354">
        <v>95</v>
      </c>
      <c r="E405" s="133">
        <f>'City of Winnipeg'!F405</f>
        <v>383315</v>
      </c>
    </row>
    <row r="406" spans="1:5" s="2" customFormat="1" ht="14.4" customHeight="1" x14ac:dyDescent="0.25">
      <c r="A406" s="125" t="s">
        <v>229</v>
      </c>
      <c r="B406" s="326">
        <v>45</v>
      </c>
      <c r="C406" s="327">
        <v>50</v>
      </c>
      <c r="D406" s="354">
        <v>95</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25</v>
      </c>
      <c r="C408" s="327">
        <v>30</v>
      </c>
      <c r="D408" s="354">
        <v>55</v>
      </c>
      <c r="E408" s="141">
        <f>'City of Winnipeg'!F408</f>
        <v>188280</v>
      </c>
    </row>
    <row r="409" spans="1:5" s="2" customFormat="1" ht="15" customHeight="1" thickTop="1" x14ac:dyDescent="0.25">
      <c r="A409" s="508" t="s">
        <v>232</v>
      </c>
      <c r="B409" s="143">
        <v>0.67</v>
      </c>
      <c r="C409" s="144">
        <v>0.6</v>
      </c>
      <c r="D409" s="145">
        <v>0.63</v>
      </c>
      <c r="E409" s="145">
        <f>'City of Winnipeg'!F409</f>
        <v>0.67</v>
      </c>
    </row>
    <row r="410" spans="1:5" s="2" customFormat="1" ht="14.4" customHeight="1" x14ac:dyDescent="0.25">
      <c r="A410" s="507" t="s">
        <v>233</v>
      </c>
      <c r="B410" s="146">
        <v>0.6</v>
      </c>
      <c r="C410" s="147">
        <v>0.67</v>
      </c>
      <c r="D410" s="148">
        <v>0.63</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55</v>
      </c>
      <c r="C416" s="352">
        <v>50</v>
      </c>
      <c r="D416" s="68">
        <f>IF((SUM(B$415:B$418)+SUM(C$415:C$418))&lt;&gt;0,(B416+C416)/(SUM(B$415:B$418)+SUM(C$415:C$418)),0)</f>
        <v>0.5</v>
      </c>
      <c r="E416" s="342">
        <f>'City of Winnipeg'!F416</f>
        <v>0.495</v>
      </c>
    </row>
    <row r="417" spans="1:5" s="2" customFormat="1" ht="14.4" customHeight="1" x14ac:dyDescent="0.25">
      <c r="A417" s="344" t="s">
        <v>237</v>
      </c>
      <c r="B417" s="96">
        <v>40</v>
      </c>
      <c r="C417" s="352">
        <v>45</v>
      </c>
      <c r="D417" s="68">
        <f>IF((SUM(B$415:B$418)+SUM(C$415:C$418))&lt;&gt;0,(B417+C417)/(SUM(B$415:B$418)+SUM(C$415:C$418)),0)</f>
        <v>0.40476190476190477</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9.5238095238095233E-2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15</v>
      </c>
      <c r="C443" s="82">
        <f>IF(B$463&lt;&gt;0,B443/B$463,0)</f>
        <v>0.15</v>
      </c>
      <c r="D443" s="133">
        <f>'City of Winnipeg'!E443</f>
        <v>55735</v>
      </c>
      <c r="E443" s="29">
        <f>'City of Winnipeg'!F443</f>
        <v>0.14837541762615306</v>
      </c>
    </row>
    <row r="444" spans="1:5" s="2" customFormat="1" ht="13.8" x14ac:dyDescent="0.25">
      <c r="A444" s="446" t="s">
        <v>374</v>
      </c>
      <c r="B444" s="319">
        <v>10</v>
      </c>
      <c r="C444" s="499">
        <f t="shared" ref="C444:C462" si="17">IF(B$463&lt;&gt;0,B444/B$463,0)</f>
        <v>0.1</v>
      </c>
      <c r="D444" s="133">
        <f>'City of Winnipeg'!E444</f>
        <v>41905</v>
      </c>
      <c r="E444" s="29">
        <f>'City of Winnipeg'!F444</f>
        <v>0.11155776218935935</v>
      </c>
    </row>
    <row r="445" spans="1:5" s="2" customFormat="1" ht="13.8" x14ac:dyDescent="0.25">
      <c r="A445" s="446" t="s">
        <v>375</v>
      </c>
      <c r="B445" s="31">
        <v>15</v>
      </c>
      <c r="C445" s="499">
        <f t="shared" si="17"/>
        <v>0.15</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10</v>
      </c>
      <c r="C447" s="499">
        <f t="shared" si="17"/>
        <v>0.1</v>
      </c>
      <c r="D447" s="133">
        <f>'City of Winnipeg'!E447</f>
        <v>28600</v>
      </c>
      <c r="E447" s="29">
        <f>'City of Winnipeg'!F447</f>
        <v>7.6137740093441778E-2</v>
      </c>
    </row>
    <row r="448" spans="1:5" s="2" customFormat="1" ht="13.8" x14ac:dyDescent="0.25">
      <c r="A448" s="446" t="s">
        <v>376</v>
      </c>
      <c r="B448" s="31">
        <v>10</v>
      </c>
      <c r="C448" s="499">
        <f t="shared" si="17"/>
        <v>0.1</v>
      </c>
      <c r="D448" s="133">
        <f>'City of Winnipeg'!E448</f>
        <v>26930</v>
      </c>
      <c r="E448" s="29">
        <f>'City of Winnipeg'!F448</f>
        <v>7.1691934990083458E-2</v>
      </c>
    </row>
    <row r="449" spans="1:5" s="2" customFormat="1" ht="13.8" x14ac:dyDescent="0.25">
      <c r="A449" s="446" t="s">
        <v>379</v>
      </c>
      <c r="B449" s="31">
        <v>20</v>
      </c>
      <c r="C449" s="499">
        <f t="shared" si="17"/>
        <v>0.2</v>
      </c>
      <c r="D449" s="133">
        <f>'City of Winnipeg'!E449</f>
        <v>23535</v>
      </c>
      <c r="E449" s="29">
        <f>'City of Winnipeg'!F449</f>
        <v>6.2653906052417913E-2</v>
      </c>
    </row>
    <row r="450" spans="1:5" s="2" customFormat="1" ht="13.8" x14ac:dyDescent="0.25">
      <c r="A450" s="446" t="s">
        <v>381</v>
      </c>
      <c r="B450" s="319">
        <v>0</v>
      </c>
      <c r="C450" s="499">
        <f t="shared" si="17"/>
        <v>0</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10</v>
      </c>
      <c r="C452" s="499">
        <f t="shared" si="17"/>
        <v>0.1</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10</v>
      </c>
      <c r="C454" s="499">
        <f t="shared" si="17"/>
        <v>0.1</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0</v>
      </c>
      <c r="C462" s="498">
        <f t="shared" si="17"/>
        <v>0</v>
      </c>
      <c r="D462" s="141">
        <f>'City of Winnipeg'!E462</f>
        <v>16375</v>
      </c>
      <c r="E462" s="100">
        <f>'City of Winnipeg'!F462</f>
        <v>4.3592849441612201E-2</v>
      </c>
    </row>
    <row r="463" spans="1:5" s="2" customFormat="1" ht="15" customHeight="1" thickBot="1" x14ac:dyDescent="0.3">
      <c r="A463" s="448" t="s">
        <v>155</v>
      </c>
      <c r="B463" s="98">
        <f>SUM(B443:B462)</f>
        <v>100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40</v>
      </c>
      <c r="C467" s="351">
        <v>45</v>
      </c>
      <c r="D467" s="68">
        <f>IF((SUM(B$467:B$470)+SUM(C$467:C$470))&lt;&gt;0,(B467+C467)/(SUM(B$467:B$470)+SUM(C$467:C$470)),0)</f>
        <v>0.89473684210526316</v>
      </c>
      <c r="E467" s="115">
        <f>'City of Winnipeg'!F467</f>
        <v>0.85764121455682074</v>
      </c>
    </row>
    <row r="468" spans="1:5" s="2" customFormat="1" ht="14.4" customHeight="1" x14ac:dyDescent="0.25">
      <c r="A468" s="164" t="s">
        <v>241</v>
      </c>
      <c r="B468" s="331">
        <v>10</v>
      </c>
      <c r="C468" s="352">
        <v>0</v>
      </c>
      <c r="D468" s="68">
        <f>IF((SUM(B$467:B$470)+SUM(C$467:C$470))&lt;&gt;0,(B468+C468)/(SUM(B$467:B$470)+SUM(C$467:C$470)),0)</f>
        <v>0.10526315789473684</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35</v>
      </c>
      <c r="C477" s="355">
        <v>25</v>
      </c>
      <c r="D477" s="68">
        <f t="shared" ref="D477:D482" si="18">IF((B$483+C$483)&lt;&gt;0,(B477+C477)/(B$483+C$483),0)</f>
        <v>0.6</v>
      </c>
      <c r="E477" s="69">
        <f>'City of Winnipeg'!F477</f>
        <v>0.70005990036086319</v>
      </c>
    </row>
    <row r="478" spans="1:5" s="2" customFormat="1" ht="14.4" customHeight="1" x14ac:dyDescent="0.25">
      <c r="A478" s="164" t="s">
        <v>243</v>
      </c>
      <c r="B478" s="96">
        <v>0</v>
      </c>
      <c r="C478" s="355">
        <v>10</v>
      </c>
      <c r="D478" s="68">
        <f t="shared" si="18"/>
        <v>0.1</v>
      </c>
      <c r="E478" s="166">
        <f>'City of Winnipeg'!F478</f>
        <v>0.14918111823746841</v>
      </c>
    </row>
    <row r="479" spans="1:5" s="2" customFormat="1" ht="14.4" customHeight="1" x14ac:dyDescent="0.25">
      <c r="A479" s="164" t="s">
        <v>244</v>
      </c>
      <c r="B479" s="96">
        <v>10</v>
      </c>
      <c r="C479" s="355">
        <v>0</v>
      </c>
      <c r="D479" s="68">
        <f t="shared" si="18"/>
        <v>0.1</v>
      </c>
      <c r="E479" s="69">
        <f>'City of Winnipeg'!F479</f>
        <v>7.3575174952883252E-2</v>
      </c>
    </row>
    <row r="480" spans="1:5" s="2" customFormat="1" ht="14.4" customHeight="1" x14ac:dyDescent="0.25">
      <c r="A480" s="164" t="s">
        <v>528</v>
      </c>
      <c r="B480" s="96">
        <v>0</v>
      </c>
      <c r="C480" s="355">
        <v>10</v>
      </c>
      <c r="D480" s="68">
        <f t="shared" si="18"/>
        <v>0.1</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0.1</v>
      </c>
      <c r="E482" s="115">
        <f>'City of Winnipeg'!F482</f>
        <v>1.0343769631978026E-2</v>
      </c>
    </row>
    <row r="483" spans="1:5" s="2" customFormat="1" ht="15" customHeight="1" thickBot="1" x14ac:dyDescent="0.3">
      <c r="A483" s="260" t="s">
        <v>155</v>
      </c>
      <c r="B483" s="333">
        <f>SUM(B477:B482)</f>
        <v>45</v>
      </c>
      <c r="C483" s="334">
        <f>SUM(C477:C482)</f>
        <v>55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45</v>
      </c>
      <c r="C498" s="519">
        <v>35</v>
      </c>
      <c r="D498" s="328">
        <v>80</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15</v>
      </c>
      <c r="C500" s="520">
        <v>20</v>
      </c>
      <c r="D500" s="558">
        <v>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v>
      </c>
      <c r="C577" s="27">
        <f>IF(B$582&lt;&gt;0,B577/B$582,0)</f>
        <v>0.36842105263157893</v>
      </c>
      <c r="D577" s="83">
        <f>'City of Winnipeg'!E577</f>
        <v>84615</v>
      </c>
      <c r="E577" s="29">
        <f>'City of Winnipeg'!F577</f>
        <v>0.30107278193883541</v>
      </c>
    </row>
    <row r="578" spans="1:5" s="2" customFormat="1" ht="12.75" customHeight="1" x14ac:dyDescent="0.25">
      <c r="A578" s="30" t="s">
        <v>270</v>
      </c>
      <c r="B578" s="31">
        <v>40</v>
      </c>
      <c r="C578" s="27">
        <f>IF(B$582&lt;&gt;0,B578/B$582,0)</f>
        <v>0.42105263157894735</v>
      </c>
      <c r="D578" s="190">
        <f>'City of Winnipeg'!E578</f>
        <v>90000</v>
      </c>
      <c r="E578" s="29">
        <f>'City of Winnipeg'!F578</f>
        <v>0.32023341457773669</v>
      </c>
    </row>
    <row r="579" spans="1:5" s="2" customFormat="1" ht="14.4" customHeight="1" x14ac:dyDescent="0.25">
      <c r="A579" s="30" t="s">
        <v>271</v>
      </c>
      <c r="B579" s="31">
        <v>0</v>
      </c>
      <c r="C579" s="27">
        <f>IF(B$582&lt;&gt;0,B579/B$582,0)</f>
        <v>0</v>
      </c>
      <c r="D579" s="84">
        <f>'City of Winnipeg'!E579</f>
        <v>42625</v>
      </c>
      <c r="E579" s="29">
        <f>'City of Winnipeg'!F579</f>
        <v>0.15166610329306696</v>
      </c>
    </row>
    <row r="580" spans="1:5" s="2" customFormat="1" ht="14.4" customHeight="1" x14ac:dyDescent="0.25">
      <c r="A580" s="30" t="s">
        <v>272</v>
      </c>
      <c r="B580" s="31">
        <v>10</v>
      </c>
      <c r="C580" s="27">
        <f>IF(B$582&lt;&gt;0,B580/B$582,0)</f>
        <v>0.10526315789473684</v>
      </c>
      <c r="D580" s="28">
        <f>'City of Winnipeg'!E580</f>
        <v>38375</v>
      </c>
      <c r="E580" s="29">
        <f>'City of Winnipeg'!F580</f>
        <v>0.13654396982689604</v>
      </c>
    </row>
    <row r="581" spans="1:5" s="2" customFormat="1" ht="14.4" customHeight="1" thickBot="1" x14ac:dyDescent="0.3">
      <c r="A581" s="119" t="s">
        <v>450</v>
      </c>
      <c r="B581" s="96">
        <v>10</v>
      </c>
      <c r="C581" s="27">
        <f>IF(B$582&lt;&gt;0,B581/B$582,0)</f>
        <v>0.10526315789473684</v>
      </c>
      <c r="D581" s="28">
        <f>'City of Winnipeg'!E581</f>
        <v>25430</v>
      </c>
      <c r="E581" s="100">
        <f>'City of Winnipeg'!F581</f>
        <v>9.0483730363464923E-2</v>
      </c>
    </row>
    <row r="582" spans="1:5" s="2" customFormat="1" ht="15" customHeight="1" thickBot="1" x14ac:dyDescent="0.3">
      <c r="A582" s="439" t="s">
        <v>67</v>
      </c>
      <c r="B582" s="98">
        <f>SUM(B577:B581)</f>
        <v>95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45</v>
      </c>
      <c r="C588" s="85">
        <f>IF(B$591&lt;&gt;0,B588/B$591,0)</f>
        <v>0.47368421052631576</v>
      </c>
      <c r="D588" s="28">
        <f>'City of Winnipeg'!E588</f>
        <v>176950</v>
      </c>
      <c r="E588" s="29">
        <f>'City of Winnipeg'!F588</f>
        <v>0.62961447455033892</v>
      </c>
    </row>
    <row r="589" spans="1:5" s="2" customFormat="1" ht="14.4" customHeight="1" x14ac:dyDescent="0.25">
      <c r="A589" s="30" t="s">
        <v>276</v>
      </c>
      <c r="B589" s="31">
        <v>10</v>
      </c>
      <c r="C589" s="85">
        <f>IF(B$591&lt;&gt;0,B589/B$591,0)</f>
        <v>0.10526315789473684</v>
      </c>
      <c r="D589" s="28">
        <f>'City of Winnipeg'!E589</f>
        <v>6030</v>
      </c>
      <c r="E589" s="29">
        <f>'City of Winnipeg'!F589</f>
        <v>2.1455638776708356E-2</v>
      </c>
    </row>
    <row r="590" spans="1:5" s="2" customFormat="1" ht="15" customHeight="1" thickBot="1" x14ac:dyDescent="0.3">
      <c r="A590" s="194" t="s">
        <v>277</v>
      </c>
      <c r="B590" s="96">
        <v>40</v>
      </c>
      <c r="C590" s="85">
        <f>IF(B$591&lt;&gt;0,B590/B$591,0)</f>
        <v>0.42105263157894735</v>
      </c>
      <c r="D590" s="28">
        <f>'City of Winnipeg'!E590</f>
        <v>98065</v>
      </c>
      <c r="E590" s="100">
        <f>'City of Winnipeg'!F590</f>
        <v>0.34892988667295272</v>
      </c>
    </row>
    <row r="591" spans="1:5" s="2" customFormat="1" ht="15" customHeight="1" thickBot="1" x14ac:dyDescent="0.3">
      <c r="A591" s="437" t="s">
        <v>67</v>
      </c>
      <c r="B591" s="98">
        <f>SUM(B588:B590)</f>
        <v>95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30</v>
      </c>
      <c r="C623" s="85">
        <f>IF(B$627&lt;&gt;0,B623/B$627,0)</f>
        <v>0.6</v>
      </c>
      <c r="D623" s="28">
        <f>'City of Winnipeg'!E623</f>
        <v>92130</v>
      </c>
      <c r="E623" s="29">
        <f>'City of Winnipeg'!F623</f>
        <v>0.48654643394681946</v>
      </c>
    </row>
    <row r="624" spans="1:5" ht="14.4" customHeight="1" x14ac:dyDescent="0.25">
      <c r="A624" s="30" t="s">
        <v>291</v>
      </c>
      <c r="B624" s="31">
        <v>10</v>
      </c>
      <c r="C624" s="85">
        <f>IF(B$627&lt;&gt;0,B624/B$627,0)</f>
        <v>0.2</v>
      </c>
      <c r="D624" s="28">
        <f>'City of Winnipeg'!E624</f>
        <v>42130</v>
      </c>
      <c r="E624" s="29">
        <f>'City of Winnipeg'!F624</f>
        <v>0.22249214438488554</v>
      </c>
    </row>
    <row r="625" spans="1:5" ht="14.4" customHeight="1" x14ac:dyDescent="0.25">
      <c r="A625" s="30" t="s">
        <v>292</v>
      </c>
      <c r="B625" s="31">
        <v>10</v>
      </c>
      <c r="C625" s="85">
        <f>IF(B$627&lt;&gt;0,B625/B$627,0)</f>
        <v>0.2</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50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v>
      </c>
      <c r="C633" s="85">
        <f>IF(B$637&lt;&gt;0,B633/B$637,0)</f>
        <v>0.2</v>
      </c>
      <c r="D633" s="28">
        <f>'City of Winnipeg'!E633</f>
        <v>83585</v>
      </c>
      <c r="E633" s="29">
        <f>'City of Winnipeg'!F633</f>
        <v>0.44140790029573301</v>
      </c>
    </row>
    <row r="634" spans="1:5" ht="14.4" customHeight="1" x14ac:dyDescent="0.25">
      <c r="A634" s="365" t="s">
        <v>496</v>
      </c>
      <c r="B634" s="26">
        <v>25</v>
      </c>
      <c r="C634" s="85">
        <f>IF(B$637&lt;&gt;0,B634/B$637,0)</f>
        <v>0.5</v>
      </c>
      <c r="D634" s="28">
        <f>'City of Winnipeg'!E634</f>
        <v>70750</v>
      </c>
      <c r="E634" s="29">
        <f>'City of Winnipeg'!F634</f>
        <v>0.37362695395014789</v>
      </c>
    </row>
    <row r="635" spans="1:5" ht="14.4" customHeight="1" x14ac:dyDescent="0.25">
      <c r="A635" s="30" t="s">
        <v>296</v>
      </c>
      <c r="B635" s="31">
        <v>15</v>
      </c>
      <c r="C635" s="85">
        <f>IF(B$637&lt;&gt;0,B635/B$637,0)</f>
        <v>0.3</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20</v>
      </c>
      <c r="C641" s="85">
        <f>IF(B$644&lt;&gt;0,B641/B$644,0)</f>
        <v>0.66666666666666663</v>
      </c>
      <c r="D641" s="28">
        <f>'City of Winnipeg'!E641</f>
        <v>54035</v>
      </c>
      <c r="E641" s="29">
        <f>'City of Winnipeg'!F641</f>
        <v>0.45558787572193415</v>
      </c>
    </row>
    <row r="642" spans="1:5" ht="14.4" customHeight="1" x14ac:dyDescent="0.25">
      <c r="A642" s="30" t="s">
        <v>300</v>
      </c>
      <c r="B642" s="31">
        <v>10</v>
      </c>
      <c r="C642" s="85">
        <f>IF(B$644&lt;&gt;0,B642/B$644,0)</f>
        <v>0.33333333333333331</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65</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65</v>
      </c>
      <c r="C692" s="82">
        <f>IF(B$694&lt;&gt;0,B692/B$694,0)</f>
        <v>0.76470588235294112</v>
      </c>
      <c r="D692" s="28">
        <f>'City of Winnipeg'!E690</f>
        <v>182395</v>
      </c>
      <c r="E692" s="29">
        <f>'City of Winnipeg'!F690</f>
        <v>0.64897705034691333</v>
      </c>
    </row>
    <row r="693" spans="1:5" ht="15" customHeight="1" thickBot="1" x14ac:dyDescent="0.3">
      <c r="A693" s="119" t="s">
        <v>308</v>
      </c>
      <c r="B693" s="96">
        <v>20</v>
      </c>
      <c r="C693" s="27">
        <f>IF(B$694&lt;&gt;0,B693/B$694,0)</f>
        <v>0.23529411764705882</v>
      </c>
      <c r="D693" s="28">
        <f>'City of Winnipeg'!E691</f>
        <v>98655</v>
      </c>
      <c r="E693" s="29">
        <f>'City of Winnipeg'!F691</f>
        <v>0.35102294965308661</v>
      </c>
    </row>
    <row r="694" spans="1:5" ht="15" customHeight="1" thickBot="1" x14ac:dyDescent="0.3">
      <c r="A694" s="260" t="s">
        <v>155</v>
      </c>
      <c r="B694" s="98">
        <f>SUM(B692:B693)</f>
        <v>85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75</v>
      </c>
      <c r="C698" s="27">
        <f>IF(B$700&lt;&gt;0,B698/B$700,0)</f>
        <v>0.83333333333333337</v>
      </c>
      <c r="D698" s="28">
        <f>'City of Winnipeg'!E696</f>
        <v>259035</v>
      </c>
      <c r="E698" s="29">
        <f>'City of Winnipeg'!F696</f>
        <v>0.92168513939048902</v>
      </c>
    </row>
    <row r="699" spans="1:5" ht="15" customHeight="1" thickBot="1" x14ac:dyDescent="0.3">
      <c r="A699" s="112" t="s">
        <v>426</v>
      </c>
      <c r="B699" s="31">
        <v>15</v>
      </c>
      <c r="C699" s="27">
        <f>IF(B$700&lt;&gt;0,B699/B$700,0)</f>
        <v>0.16666666666666666</v>
      </c>
      <c r="D699" s="28">
        <f>'City of Winnipeg'!E697</f>
        <v>22010</v>
      </c>
      <c r="E699" s="29">
        <f>'City of Winnipeg'!F697</f>
        <v>7.8314860609510928E-2</v>
      </c>
    </row>
    <row r="700" spans="1:5" ht="15" customHeight="1" thickBot="1" x14ac:dyDescent="0.3">
      <c r="A700" s="437" t="s">
        <v>67</v>
      </c>
      <c r="B700" s="98">
        <f>SUM(B698:B699)</f>
        <v>90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45</v>
      </c>
      <c r="C704" s="503">
        <f t="shared" ref="C704:C710" si="33">IF(B$711&lt;&gt;0,B704/B$711,0)</f>
        <v>0.5</v>
      </c>
      <c r="D704" s="28">
        <f>'City of Winnipeg'!E702</f>
        <v>97100</v>
      </c>
      <c r="E704" s="29">
        <f>'City of Winnipeg'!F702</f>
        <v>0.34549627283886925</v>
      </c>
    </row>
    <row r="705" spans="1:5" s="2" customFormat="1" ht="14.4" customHeight="1" x14ac:dyDescent="0.25">
      <c r="A705" s="523" t="s">
        <v>312</v>
      </c>
      <c r="B705" s="526">
        <v>25</v>
      </c>
      <c r="C705" s="503">
        <f t="shared" si="33"/>
        <v>0.27777777777777779</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0.1111111111111111</v>
      </c>
      <c r="D707" s="28">
        <f>'City of Winnipeg'!E705</f>
        <v>17865</v>
      </c>
      <c r="E707" s="29">
        <f>'City of Winnipeg'!F705</f>
        <v>6.3566332793680722E-2</v>
      </c>
    </row>
    <row r="708" spans="1:5" s="2" customFormat="1" ht="14.4" customHeight="1" x14ac:dyDescent="0.25">
      <c r="A708" s="523" t="s">
        <v>315</v>
      </c>
      <c r="B708" s="527">
        <v>10</v>
      </c>
      <c r="C708" s="503">
        <f t="shared" si="33"/>
        <v>0.1111111111111111</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90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25</v>
      </c>
      <c r="C715" s="191">
        <f>IF(B$722&lt;&gt;0,B715/B$722,0)</f>
        <v>0.27777777777777779</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65</v>
      </c>
      <c r="C718" s="191">
        <f>IF(B$722&lt;&gt;0,B718/B$722,0)</f>
        <v>0.72222222222222221</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206907</v>
      </c>
      <c r="C720" s="670"/>
      <c r="D720" s="669">
        <f>'City of Winnipeg'!E718</f>
        <v>317516</v>
      </c>
      <c r="E720" s="670"/>
    </row>
    <row r="721" spans="1:5" s="2" customFormat="1" ht="15" customHeight="1" thickBot="1" x14ac:dyDescent="0.3">
      <c r="A721" s="208" t="s">
        <v>323</v>
      </c>
      <c r="B721" s="641">
        <v>873</v>
      </c>
      <c r="C721" s="642"/>
      <c r="D721" s="671">
        <f>'City of Winnipeg'!E719</f>
        <v>1158</v>
      </c>
      <c r="E721" s="672"/>
    </row>
    <row r="722" spans="1:5" s="2" customFormat="1" ht="15.75" customHeight="1" thickTop="1" thickBot="1" x14ac:dyDescent="0.3">
      <c r="A722" s="260" t="s">
        <v>155</v>
      </c>
      <c r="B722" s="209">
        <f>B715+B718</f>
        <v>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170</v>
      </c>
      <c r="C739" s="85">
        <f>IF(B$744&lt;&gt;0,B739/B$744,0)</f>
        <v>0.94444444444444442</v>
      </c>
      <c r="D739" s="28">
        <f>'City of Winnipeg'!E736</f>
        <v>582085</v>
      </c>
      <c r="E739" s="29">
        <f>'City of Winnipeg'!F736</f>
        <v>0.85301552642569811</v>
      </c>
    </row>
    <row r="740" spans="1:5" s="2" customFormat="1" ht="14.4" customHeight="1" x14ac:dyDescent="0.25">
      <c r="A740" s="30" t="s">
        <v>327</v>
      </c>
      <c r="B740" s="26">
        <v>10</v>
      </c>
      <c r="C740" s="85">
        <f>IF(B$744&lt;&gt;0,B740/B$744,0)</f>
        <v>5.5555555555555552E-2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115</v>
      </c>
      <c r="C748" s="85">
        <f>IF(B$753&lt;&gt;0,B748/B$753,0)</f>
        <v>0.69696969696969702</v>
      </c>
      <c r="D748" s="28">
        <f>'City of Winnipeg'!E745</f>
        <v>380270</v>
      </c>
      <c r="E748" s="29">
        <f>'City of Winnipeg'!F745</f>
        <v>0.58415005069280157</v>
      </c>
    </row>
    <row r="749" spans="1:5" s="2" customFormat="1" ht="14.4" customHeight="1" x14ac:dyDescent="0.25">
      <c r="A749" s="30" t="s">
        <v>327</v>
      </c>
      <c r="B749" s="26">
        <v>40</v>
      </c>
      <c r="C749" s="85">
        <f>IF(B$753&lt;&gt;0,B749/B$753,0)</f>
        <v>0.24242424242424243</v>
      </c>
      <c r="D749" s="28">
        <f>'City of Winnipeg'!E746</f>
        <v>183365</v>
      </c>
      <c r="E749" s="29">
        <f>'City of Winnipeg'!F746</f>
        <v>0.28167532028633752</v>
      </c>
    </row>
    <row r="750" spans="1:5" s="2" customFormat="1" ht="14.4" customHeight="1" x14ac:dyDescent="0.25">
      <c r="A750" s="30" t="s">
        <v>328</v>
      </c>
      <c r="B750" s="31">
        <v>0</v>
      </c>
      <c r="C750" s="85">
        <f>IF(B$753&lt;&gt;0,B750/B$753,0)</f>
        <v>0</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10</v>
      </c>
      <c r="C752" s="127">
        <f>IF(B$753&lt;&gt;0,B752/B$753,0)</f>
        <v>6.0606060606060608E-2</v>
      </c>
      <c r="D752" s="28">
        <f>'City of Winnipeg'!E749</f>
        <v>52870</v>
      </c>
      <c r="E752" s="100">
        <f>'City of Winnipeg'!F749</f>
        <v>8.1216012780730595E-2</v>
      </c>
    </row>
    <row r="753" spans="1:5" s="2" customFormat="1" ht="14.4" customHeight="1" thickBot="1" x14ac:dyDescent="0.3">
      <c r="A753" s="437" t="s">
        <v>67</v>
      </c>
      <c r="B753" s="98">
        <f>SUM(B748:B752)</f>
        <v>165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Holden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Holden Profile</vt:lpstr>
      <vt:lpstr>City of Winnipeg</vt:lpstr>
      <vt:lpstr>'City of Winnipeg'!Print_Area</vt:lpstr>
      <vt:lpstr>'Holden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2019-07-24T21:52:19Z</dcterms:modified>
</cp:coreProperties>
</file>