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arlton Profile" sheetId="1" r:id="rId1"/>
    <sheet name="City of Winnipeg" sheetId="2" r:id="rId2"/>
  </sheets>
  <definedNames>
    <definedName name="_xlnm.Print_Area" localSheetId="1">'City of Winnipeg'!$C$1:$F$750</definedName>
    <definedName name="_xlnm.Print_Area" localSheetId="0">'Marlton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<sst xmlns="http://schemas.openxmlformats.org/spreadsheetml/2006/main" count="1409" uniqueCount="564">
  <si>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</si>
  <si>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</si>
  <si>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</si>
  <si>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</si>
  <si>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</si>
  <si>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</si>
  <si>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</si>
  <si>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</si>
  <si>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</si>
  <si>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</si>
  <si>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</si>
  <si>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</si>
  <si>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</si>
  <si>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</si>
  <si>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</si>
  <si>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</si>
  <si>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</si>
  <si>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</si>
  <si>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</si>
  <si>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</si>
  <si>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</si>
  <si>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</si>
  <si>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</si>
  <si>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</si>
  <si>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</si>
  <si>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</si>
  <si>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</si>
  <si>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</si>
  <si>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</si>
  <si>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</si>
  <si>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</si>
  <si>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</si>
  <si>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</si>
  <si>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</si>
  <si>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</si>
  <si>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</si>
  <si>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</si>
  <si>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</si>
  <si>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</si>
  <si>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</si>
  <si>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</si>
  <si>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</si>
  <si>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</si>
  <si>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</si>
  <si>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</si>
  <si>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</si>
  <si>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</si>
  <si>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</si>
  <si>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</si>
  <si>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</si>
  <si>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</si>
  <si>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</si>
  <si>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</si>
  <si>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</si>
  <si>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</si>
  <si>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</si>
  <si>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</si>
  <si>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</si>
  <si>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</si>
  <si>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</si>
  <si>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</si>
  <si>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</si>
  <si>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</si>
  <si>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</si>
  <si>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</si>
  <si>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</si>
  <si>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</si>
  <si>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</si>
  <si>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</si>
  <si>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</si>
  <si>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</si>
  <si>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</si>
  <si>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</si>
  <si>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</si>
  <si>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</si>
  <si>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</si>
  <si>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</si>
  <si>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</si>
  <si>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</si>
  <si>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</si>
  <si>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</si>
  <si>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</si>
  <si>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</si>
  <si>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</si>
  <si>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</si>
  <si>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</si>
  <si>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</si>
  <si>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</si>
  <si>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</si>
  <si>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</si>
  <si>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</si>
  <si>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</si>
  <si>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</si>
  <si>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</si>
  <si>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</si>
  <si>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</si>
  <si>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</si>
  <si>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</si>
  <si>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</si>
  <si>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</si>
  <si>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</si>
  <si>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</si>
  <si>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</si>
  <si>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</si>
  <si>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</si>
  <si>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</si>
  <si>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</si>
  <si>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</si>
  <si>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</si>
  <si>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</si>
  <si>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</si>
  <si>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</si>
  <si>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</si>
  <si>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</si>
  <si>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</si>
  <si>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</si>
  <si>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</si>
  <si>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</si>
  <si>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</si>
  <si>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</si>
  <si>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</si>
  <si>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</si>
  <si>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</si>
  <si>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</si>
  <si>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</si>
  <si>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</si>
  <si>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</si>
  <si>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</si>
  <si>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</si>
  <si>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</si>
  <si>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</si>
  <si>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</si>
  <si>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</si>
  <si>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</si>
  <si>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</si>
  <si>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</si>
  <si>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</si>
  <si>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</si>
  <si>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</si>
  <si>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</si>
  <si>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</si>
  <si>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</si>
  <si>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</si>
  <si>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</si>
  <si>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</si>
  <si>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</si>
  <si>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</si>
  <si>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</si>
  <si>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</si>
  <si>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</si>
  <si>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</si>
  <si>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</si>
  <si>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</si>
  <si>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</si>
  <si>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</si>
  <si>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</si>
  <si>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</si>
  <si>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</si>
  <si>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</si>
  <si>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</si>
  <si>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</si>
  <si>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</si>
  <si>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</si>
  <si>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</si>
  <si>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</si>
  <si>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</si>
  <si>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</si>
  <si>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</si>
  <si>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</si>
  <si>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</si>
  <si>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</si>
  <si>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</si>
  <si>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</si>
  <si>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</si>
  <si>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</si>
  <si>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</si>
  <si>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</si>
  <si>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</si>
  <si>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</si>
  <si>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</si>
  <si>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</si>
  <si>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</si>
  <si>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</si>
  <si>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</si>
  <si>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</si>
  <si>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</si>
  <si>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</si>
  <si>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</si>
  <si>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</si>
  <si>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</si>
  <si>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</si>
  <si>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</si>
  <si>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</si>
  <si>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</si>
  <si>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</si>
  <si>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</si>
  <si>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</si>
  <si>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</si>
  <si>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</si>
  <si>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</si>
  <si>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</si>
  <si>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</si>
  <si>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</si>
  <si>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</si>
  <si>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</si>
  <si>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</si>
  <si>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</si>
  <si>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</si>
  <si>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</si>
  <si>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</si>
  <si>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</si>
  <si>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</si>
  <si>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</si>
  <si>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</si>
  <si>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</si>
  <si>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</si>
  <si>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</si>
  <si>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</si>
  <si>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</si>
  <si>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</si>
  <si>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</si>
  <si>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</si>
  <si>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</si>
  <si>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</si>
  <si>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</si>
  <si>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</si>
  <si>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</si>
  <si>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</si>
  <si>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</si>
  <si>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</si>
  <si>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</si>
  <si>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</si>
  <si>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</si>
  <si>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</si>
  <si>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</si>
  <si>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</si>
  <si>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</si>
  <si>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</si>
  <si>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</si>
  <si>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</si>
  <si>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</si>
  <si>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</si>
  <si>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</si>
  <si>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</si>
  <si>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</si>
  <si>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</si>
  <si>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</si>
  <si>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</si>
  <si>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</si>
  <si>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</si>
  <si>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</si>
  <si>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</si>
  <si>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</si>
  <si>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</si>
  <si>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</si>
  <si>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</si>
  <si>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</si>
  <si>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</si>
  <si>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</si>
  <si>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</si>
  <si>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</si>
  <si>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</si>
  <si>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</si>
  <si>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</si>
  <si>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</si>
  <si>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</si>
  <si>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</si>
  <si>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</si>
  <si>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</si>
  <si>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</si>
  <si>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</si>
  <si>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</si>
  <si>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</si>
  <si>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</si>
  <si>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</si>
  <si>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</si>
  <si>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</si>
  <si>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</si>
  <si>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</si>
  <si>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</si>
  <si>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</si>
  <si>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</si>
  <si>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</si>
  <si>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</si>
  <si>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</si>
  <si>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</si>
  <si>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</si>
  <si>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</si>
  <si>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</si>
  <si>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</si>
  <si>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</si>
  <si>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</si>
  <si>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</si>
  <si>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</si>
  <si>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</si>
  <si>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</si>
  <si>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</si>
  <si>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</si>
  <si>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</si>
  <si>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</si>
  <si>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</si>
  <si>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</si>
  <si>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</si>
  <si>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</si>
  <si>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</si>
  <si>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</si>
  <si>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</si>
  <si>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</si>
  <si>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</si>
  <si>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</si>
  <si>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</si>
  <si>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</si>
  <si>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</si>
  <si>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</si>
  <si>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</si>
  <si>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</si>
  <si>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</si>
  <si>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</si>
  <si>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</si>
  <si>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</si>
  <si>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</si>
  <si>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</si>
  <si>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</si>
  <si>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</si>
  <si>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</si>
  <si>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</si>
  <si>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</si>
  <si>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</si>
  <si>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</si>
  <si>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</si>
  <si>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</si>
  <si>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</si>
  <si>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</si>
  <si>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</si>
  <si>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</si>
  <si>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</si>
  <si>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</si>
  <si>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</si>
  <si>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</si>
  <si>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</si>
  <si>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</si>
  <si>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</si>
  <si>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</si>
  <si>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</si>
  <si>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</si>
  <si>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</si>
  <si>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</si>
  <si>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</si>
  <si>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</si>
  <si>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</si>
  <si>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</si>
  <si>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</si>
  <si>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</si>
  <si>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</si>
  <si>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</si>
  <si>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</si>
  <si>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</si>
  <si>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</si>
  <si>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</si>
  <si>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</si>
  <si>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</si>
  <si>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</si>
  <si>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</si>
  <si>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</si>
  <si>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</si>
  <si>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</si>
  <si>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</si>
  <si>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</si>
  <si>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</si>
  <si>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</si>
  <si>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</si>
  <si>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</si>
  <si>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</si>
  <si>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</si>
  <si>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</si>
  <si>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</si>
  <si>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</si>
  <si>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</si>
  <si>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</si>
  <si>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</si>
  <si>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</si>
  <si>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</si>
  <si>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</si>
  <si>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</si>
  <si>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</si>
  <si>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</si>
  <si>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</si>
  <si>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</si>
  <si>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</si>
  <si>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</si>
  <si>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</si>
  <si>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</si>
  <si>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</si>
  <si>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</si>
  <si>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</si>
  <si>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</si>
  <si>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</si>
  <si>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</si>
  <si>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</si>
  <si>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</si>
  <si>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</si>
  <si>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</si>
  <si>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</si>
  <si>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</si>
  <si>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</si>
  <si>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</si>
  <si>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</si>
  <si>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</si>
  <si>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</si>
  <si>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</si>
  <si>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</si>
  <si>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</si>
  <si>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</si>
  <si>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</si>
  <si>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</si>
  <si>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</si>
  <si>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</si>
  <si>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</si>
  <si>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</si>
  <si>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</si>
  <si>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</si>
  <si>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</si>
  <si>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</si>
  <si>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</si>
  <si>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</si>
  <si>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</si>
  <si>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</si>
  <si>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</si>
  <si>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</si>
  <si>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</si>
  <si>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</si>
  <si>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</si>
  <si>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</si>
  <si>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</si>
  <si>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</si>
  <si>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</si>
  <si>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</si>
  <si>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</si>
  <si>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</si>
  <si>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</si>
  <si>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</si>
  <si>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</si>
  <si>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</si>
  <si>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</si>
  <si>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</si>
  <si>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</si>
  <si>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</si>
  <si>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</si>
  <si>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</si>
  <si>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</si>
  <si>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</si>
  <si>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</si>
  <si>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</si>
  <si>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</si>
  <si>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</si>
  <si>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</si>
  <si>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</si>
  <si>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</si>
  <si>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</si>
  <si>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</si>
  <si>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</si>
  <si>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</si>
  <si>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</si>
  <si>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</si>
  <si>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</si>
  <si>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</si>
  <si>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</si>
  <si>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</si>
  <si>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</si>
  <si>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</si>
  <si>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</si>
  <si>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</si>
  <si>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</si>
  <si>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</si>
  <si>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</si>
  <si>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</si>
  <si>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</si>
  <si>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</si>
  <si>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</si>
  <si>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</si>
  <si>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</si>
  <si>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</si>
  <si>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</si>
  <si>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</si>
  <si>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</si>
  <si>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</si>
  <si>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</si>
  <si>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</si>
  <si>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</si>
  <si>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</si>
  <si>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</si>
  <si>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</si>
  <si>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</si>
  <si>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</si>
  <si>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</si>
  <si>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</si>
  <si>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</si>
  <si>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</si>
  <si>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</si>
  <si>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</si>
  <si>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</si>
  <si>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</si>
  <si>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</si>
  <si>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</si>
  <si>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</si>
  <si>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</si>
  <si>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</si>
  <si>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</si>
  <si>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</si>
  <si>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</si>
  <si>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</si>
  <si>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</si>
  <si>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</si>
  <si>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</si>
  <si>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</si>
  <si>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</si>
  <si>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</si>
  <si>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</si>
  <si>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</si>
  <si>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</si>
  <si>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</si>
  <si>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</si>
  <si>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</si>
  <si>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</si>
  <si>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</si>
  <si>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</si>
  <si>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</si>
  <si>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</si>
  <si>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</si>
  <si>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</si>
  <si>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</si>
  <si>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</si>
  <si>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</si>
  <si>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</si>
  <si>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</si>
  <si>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</si>
  <si>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</si>
  <si>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</si>
  <si>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</si>
  <si>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</si>
  <si>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</si>
  <si>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</si>
  <si>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</si>
  <si>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</si>
  <si>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</si>
  <si>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</si>
  <si>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</si>
  <si>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</si>
  <si>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</si>
  <si>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</si>
  <si>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</si>
  <si>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</si>
  <si>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</si>
  <si>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</si>
  <si>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</si>
  <si>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</si>
  <si>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</si>
  <si>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</si>
  <si>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</si>
  <si>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</si>
  <si>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</si>
  <si>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</si>
  <si>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Marlton</t>
  </si>
  <si>
    <t>Marlton 2016 Census global non-response rate - (10.2%)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</si>
</sst>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635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635</v>
      </c>
      <c r="C55" s="27">
        <f t="shared" ref="C55:C64" si="0">IF(AND(B56&lt;&gt;0,ISNUMBER(B56)),(B55-B56)/B56,"-")</f>
        <v>-0.11188811188811189</v>
      </c>
      <c r="D55" s="231">
        <f>'City of Winnipeg'!E55</f>
        <v>705244</v>
      </c>
      <c r="E55" s="310">
        <f>'City of Winnipeg'!F55</f>
        <v>6.2727446704951798E-2</v>
      </c>
    </row>
    <row r="56" spans="1:5" ht="14.4" customHeight="1" x14ac:dyDescent="0.25">
      <c r="A56" s="25" t="s">
        <v>429</v>
      </c>
      <c r="B56" s="26">
        <v>715</v>
      </c>
      <c r="C56" s="27">
        <f t="shared" si="0"/>
        <v>-7.7419354838709681E-2</v>
      </c>
      <c r="D56" s="28">
        <f>'City of Winnipeg'!E56</f>
        <v>663617</v>
      </c>
      <c r="E56" s="29">
        <f>'City of Winnipeg'!F56</f>
        <v>4.7621678709166136E-2</v>
      </c>
    </row>
    <row r="57" spans="1:5" ht="14.4" customHeight="1" x14ac:dyDescent="0.25">
      <c r="A57" s="25" t="s">
        <v>28</v>
      </c>
      <c r="B57" s="26">
        <v>775</v>
      </c>
      <c r="C57" s="27">
        <f>IF(AND(B58&lt;&gt;0,ISNUMBER(B58)),(B57-B58)/B58,"-")</f>
        <v>7.6388888888888895E-2</v>
      </c>
      <c r="D57" s="28">
        <f>'City of Winnipeg'!E57</f>
        <v>633451</v>
      </c>
      <c r="E57" s="29">
        <f>'City of Winnipeg'!F57</f>
        <v>2.2447154681507691E-2</v>
      </c>
    </row>
    <row r="58" spans="1:5" ht="14.4" customHeight="1" x14ac:dyDescent="0.25">
      <c r="A58" s="25" t="s">
        <v>29</v>
      </c>
      <c r="B58" s="26">
        <v>720</v>
      </c>
      <c r="C58" s="27">
        <f t="shared" si="0"/>
        <v>-6.8965517241379309E-3</v>
      </c>
      <c r="D58" s="28">
        <f>'City of Winnipeg'!E58</f>
        <v>619544</v>
      </c>
      <c r="E58" s="29">
        <f>'City of Winnipeg'!F58</f>
        <v>1.7252056260782535E-3</v>
      </c>
    </row>
    <row r="59" spans="1:5" ht="14.4" customHeight="1" x14ac:dyDescent="0.25">
      <c r="A59" s="30" t="s">
        <v>30</v>
      </c>
      <c r="B59" s="31">
        <v>725</v>
      </c>
      <c r="C59" s="27">
        <f t="shared" si="0"/>
        <v>6.9444444444444441E-3</v>
      </c>
      <c r="D59" s="28">
        <f>'City of Winnipeg'!E59</f>
        <v>618477</v>
      </c>
      <c r="E59" s="29">
        <f>'City of Winnipeg'!F59</f>
        <v>5.3022114220231953E-3</v>
      </c>
    </row>
    <row r="60" spans="1:5" ht="14.4" customHeight="1" x14ac:dyDescent="0.25">
      <c r="A60" s="30" t="s">
        <v>31</v>
      </c>
      <c r="B60" s="31">
        <v>720</v>
      </c>
      <c r="C60" s="27">
        <f t="shared" si="0"/>
        <v>3.5971223021582732E-2</v>
      </c>
      <c r="D60" s="28">
        <f>'City of Winnipeg'!E60</f>
        <v>615215</v>
      </c>
      <c r="E60" s="29">
        <f>'City of Winnipeg'!F60</f>
        <v>3.4748677582393556E-2</v>
      </c>
    </row>
    <row r="61" spans="1:5" ht="14.4" customHeight="1" x14ac:dyDescent="0.25">
      <c r="A61" s="30" t="s">
        <v>32</v>
      </c>
      <c r="B61" s="31">
        <v>695</v>
      </c>
      <c r="C61" s="27">
        <f t="shared" si="0"/>
        <v>6.9230769230769235E-2</v>
      </c>
      <c r="D61" s="28">
        <f>'City of Winnipeg'!E61</f>
        <v>594555</v>
      </c>
      <c r="E61" s="29">
        <f>'City of Winnipeg'!F61</f>
        <v>5.3288453873067895E-2</v>
      </c>
    </row>
    <row r="62" spans="1:5" ht="14.4" customHeight="1" x14ac:dyDescent="0.25">
      <c r="A62" s="30" t="s">
        <v>33</v>
      </c>
      <c r="B62" s="31">
        <v>650</v>
      </c>
      <c r="C62" s="27">
        <f t="shared" si="0"/>
        <v>0.3</v>
      </c>
      <c r="D62" s="28">
        <f>'City of Winnipeg'!E62</f>
        <v>564475</v>
      </c>
      <c r="E62" s="29">
        <f>'City of Winnipeg'!F62</f>
        <v>6.4185424559839539E-3</v>
      </c>
    </row>
    <row r="63" spans="1:5" ht="14.4" customHeight="1" x14ac:dyDescent="0.25">
      <c r="A63" s="30" t="s">
        <v>34</v>
      </c>
      <c r="B63" s="31">
        <v>500</v>
      </c>
      <c r="C63" s="27">
        <f t="shared" si="0"/>
        <v>-2.9126213592233011E-2</v>
      </c>
      <c r="D63" s="28">
        <f>'City of Winnipeg'!E63</f>
        <v>560875</v>
      </c>
      <c r="E63" s="29">
        <f>'City of Winnipeg'!F63</f>
        <v>4.8168566623061113E-2</v>
      </c>
    </row>
    <row r="64" spans="1:5" ht="15" customHeight="1" thickBot="1" x14ac:dyDescent="0.3">
      <c r="A64" s="32" t="s">
        <v>35</v>
      </c>
      <c r="B64" s="33">
        <v>515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0.56516599999999995</v>
      </c>
      <c r="C74" s="40">
        <f>IF(B74&lt;&gt;0,$B$55/B74,0)</f>
        <v>1123.563696329928</v>
      </c>
      <c r="D74" s="41">
        <f>IF(E74&lt;&gt;0,B74/E74,0)</f>
        <v>1.1893223905723904E-3</v>
      </c>
      <c r="E74" s="42">
        <f>'City of Winnipeg'!E74</f>
        <v>475.2</v>
      </c>
    </row>
    <row r="75" spans="1:5" ht="15" customHeight="1" thickBot="1" x14ac:dyDescent="0.3">
      <c r="A75" s="43" t="s">
        <v>41</v>
      </c>
      <c r="B75" s="44">
        <v>0.56516599999999995</v>
      </c>
      <c r="C75" s="45">
        <f>IF(B75&lt;&gt;0,$B$55/B75,0)</f>
        <v>1123.563696329928</v>
      </c>
      <c r="D75" s="34">
        <f>IF(E75&lt;&gt;0,B75/E75,0)</f>
        <v>1.5349429657794675E-3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10</v>
      </c>
      <c r="D100" s="64">
        <f t="shared" ref="D100:D120" si="1">IF((B$121+C$121)&lt;&gt;0,(B100+C100)/(B$121+C$121),0)</f>
        <v>4.0983606557377046E-2</v>
      </c>
      <c r="E100" s="65">
        <f>'City of Winnipeg'!F100</f>
        <v>5.6572873716476207E-2</v>
      </c>
    </row>
    <row r="101" spans="1:5" ht="14.4" customHeight="1" x14ac:dyDescent="0.25">
      <c r="A101" s="66" t="s">
        <v>51</v>
      </c>
      <c r="B101" s="31">
        <v>15</v>
      </c>
      <c r="C101" s="67">
        <v>35</v>
      </c>
      <c r="D101" s="68">
        <f t="shared" si="1"/>
        <v>8.1967213114754092E-2</v>
      </c>
      <c r="E101" s="69">
        <f>'City of Winnipeg'!F101</f>
        <v>5.8290277465778736E-2</v>
      </c>
    </row>
    <row r="102" spans="1:5" ht="14.4" customHeight="1" x14ac:dyDescent="0.25">
      <c r="A102" s="66" t="s">
        <v>52</v>
      </c>
      <c r="B102" s="31">
        <v>25</v>
      </c>
      <c r="C102" s="67">
        <v>25</v>
      </c>
      <c r="D102" s="68">
        <f t="shared" si="1"/>
        <v>8.1967213114754092E-2</v>
      </c>
      <c r="E102" s="69">
        <f>'City of Winnipeg'!F102</f>
        <v>5.6768527308168899E-2</v>
      </c>
    </row>
    <row r="103" spans="1:5" ht="14.4" customHeight="1" x14ac:dyDescent="0.25">
      <c r="A103" s="66" t="s">
        <v>53</v>
      </c>
      <c r="B103" s="31">
        <v>20</v>
      </c>
      <c r="C103" s="67">
        <v>0</v>
      </c>
      <c r="D103" s="68">
        <f t="shared" si="1"/>
        <v>3.2786885245901641E-2</v>
      </c>
      <c r="E103" s="69">
        <f>'City of Winnipeg'!F103</f>
        <v>6.2029434995905769E-2</v>
      </c>
    </row>
    <row r="104" spans="1:5" ht="14.4" customHeight="1" x14ac:dyDescent="0.25">
      <c r="A104" s="66" t="s">
        <v>54</v>
      </c>
      <c r="B104" s="31">
        <v>10</v>
      </c>
      <c r="C104" s="67">
        <v>20</v>
      </c>
      <c r="D104" s="68">
        <f t="shared" si="1"/>
        <v>4.9180327868852458E-2</v>
      </c>
      <c r="E104" s="69">
        <f>'City of Winnipeg'!F104</f>
        <v>7.2717918245784385E-2</v>
      </c>
    </row>
    <row r="105" spans="1:5" ht="14.4" customHeight="1" x14ac:dyDescent="0.25">
      <c r="A105" s="66" t="s">
        <v>55</v>
      </c>
      <c r="B105" s="31">
        <v>30</v>
      </c>
      <c r="C105" s="67">
        <v>0</v>
      </c>
      <c r="D105" s="68">
        <f t="shared" si="1"/>
        <v>4.9180327868852458E-2</v>
      </c>
      <c r="E105" s="69">
        <f>'City of Winnipeg'!F105</f>
        <v>7.50077899115211E-2</v>
      </c>
    </row>
    <row r="106" spans="1:5" ht="14.4" customHeight="1" x14ac:dyDescent="0.25">
      <c r="A106" s="66" t="s">
        <v>56</v>
      </c>
      <c r="B106" s="31">
        <v>15</v>
      </c>
      <c r="C106" s="67">
        <v>30</v>
      </c>
      <c r="D106" s="68">
        <f t="shared" si="1"/>
        <v>7.3770491803278687E-2</v>
      </c>
      <c r="E106" s="69">
        <f>'City of Winnipeg'!F106</f>
        <v>7.3609229052384442E-2</v>
      </c>
    </row>
    <row r="107" spans="1:5" ht="14.4" customHeight="1" x14ac:dyDescent="0.25">
      <c r="A107" s="66" t="s">
        <v>57</v>
      </c>
      <c r="B107" s="31">
        <v>40</v>
      </c>
      <c r="C107" s="67">
        <v>20</v>
      </c>
      <c r="D107" s="68">
        <f t="shared" si="1"/>
        <v>9.8360655737704916E-2</v>
      </c>
      <c r="E107" s="69">
        <f>'City of Winnipeg'!F107</f>
        <v>6.8964267857013456E-2</v>
      </c>
    </row>
    <row r="108" spans="1:5" ht="14.4" customHeight="1" x14ac:dyDescent="0.25">
      <c r="A108" s="66" t="s">
        <v>58</v>
      </c>
      <c r="B108" s="31">
        <v>10</v>
      </c>
      <c r="C108" s="67">
        <v>15</v>
      </c>
      <c r="D108" s="68">
        <f t="shared" si="1"/>
        <v>4.0983606557377046E-2</v>
      </c>
      <c r="E108" s="69">
        <f>'City of Winnipeg'!F108</f>
        <v>6.5768592526032801E-2</v>
      </c>
    </row>
    <row r="109" spans="1:5" ht="14.4" customHeight="1" x14ac:dyDescent="0.25">
      <c r="A109" s="66" t="s">
        <v>59</v>
      </c>
      <c r="B109" s="31">
        <v>35</v>
      </c>
      <c r="C109" s="67">
        <v>40</v>
      </c>
      <c r="D109" s="68">
        <f t="shared" si="1"/>
        <v>0.12295081967213115</v>
      </c>
      <c r="E109" s="69">
        <f>'City of Winnipeg'!F109</f>
        <v>6.4920760295364463E-2</v>
      </c>
    </row>
    <row r="110" spans="1:5" ht="14.4" customHeight="1" x14ac:dyDescent="0.25">
      <c r="A110" s="66" t="s">
        <v>60</v>
      </c>
      <c r="B110" s="31">
        <v>30</v>
      </c>
      <c r="C110" s="67">
        <v>25</v>
      </c>
      <c r="D110" s="68">
        <f t="shared" si="1"/>
        <v>9.0163934426229511E-2</v>
      </c>
      <c r="E110" s="69">
        <f>'City of Winnipeg'!F110</f>
        <v>7.1964289596301426E-2</v>
      </c>
    </row>
    <row r="111" spans="1:5" ht="14.4" customHeight="1" x14ac:dyDescent="0.25">
      <c r="A111" s="66" t="s">
        <v>61</v>
      </c>
      <c r="B111" s="31">
        <v>0</v>
      </c>
      <c r="C111" s="67">
        <v>20</v>
      </c>
      <c r="D111" s="68">
        <f t="shared" si="1"/>
        <v>3.2786885245901641E-2</v>
      </c>
      <c r="E111" s="69">
        <f>'City of Winnipeg'!F111</f>
        <v>6.8659917825491495E-2</v>
      </c>
    </row>
    <row r="112" spans="1:5" ht="14.4" customHeight="1" x14ac:dyDescent="0.25">
      <c r="A112" s="66" t="s">
        <v>62</v>
      </c>
      <c r="B112" s="31">
        <v>0</v>
      </c>
      <c r="C112" s="67">
        <v>25</v>
      </c>
      <c r="D112" s="68">
        <f t="shared" si="1"/>
        <v>4.0983606557377046E-2</v>
      </c>
      <c r="E112" s="69">
        <f>'City of Winnipeg'!F112</f>
        <v>6.0065652649656881E-2</v>
      </c>
    </row>
    <row r="113" spans="1:5" ht="14.4" customHeight="1" x14ac:dyDescent="0.25">
      <c r="A113" s="66" t="s">
        <v>63</v>
      </c>
      <c r="B113" s="31">
        <v>25</v>
      </c>
      <c r="C113" s="67">
        <v>15</v>
      </c>
      <c r="D113" s="68">
        <f t="shared" si="1"/>
        <v>6.5573770491803282E-2</v>
      </c>
      <c r="E113" s="69">
        <f>'City of Winnipeg'!F113</f>
        <v>5.056558380857832E-2</v>
      </c>
    </row>
    <row r="114" spans="1:5" ht="14.4" customHeight="1" x14ac:dyDescent="0.25">
      <c r="A114" s="66" t="s">
        <v>64</v>
      </c>
      <c r="B114" s="31">
        <v>15</v>
      </c>
      <c r="C114" s="67">
        <v>10</v>
      </c>
      <c r="D114" s="68">
        <f t="shared" si="1"/>
        <v>4.0983606557377046E-2</v>
      </c>
      <c r="E114" s="69">
        <f>'City of Winnipeg'!F114</f>
        <v>3.4746628598757962E-2</v>
      </c>
    </row>
    <row r="115" spans="1:5" ht="14.4" customHeight="1" x14ac:dyDescent="0.25">
      <c r="A115" s="66" t="s">
        <v>65</v>
      </c>
      <c r="B115" s="31">
        <v>15</v>
      </c>
      <c r="C115" s="67">
        <v>10</v>
      </c>
      <c r="D115" s="68">
        <f t="shared" si="1"/>
        <v>4.0983606557377046E-2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1.6393442622950821E-2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300</v>
      </c>
      <c r="C121" s="76">
        <f>SUM(C100:C120)</f>
        <v>310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560</v>
      </c>
      <c r="C129" s="82">
        <f>IF(B$133&lt;&gt;0,B129/B$133,0)</f>
        <v>0.88188976377952755</v>
      </c>
      <c r="D129" s="83">
        <f>'City of Winnipeg'!E129</f>
        <v>608795</v>
      </c>
      <c r="E129" s="29">
        <f>'City of Winnipeg'!F129</f>
        <v>0.88229241393303048</v>
      </c>
    </row>
    <row r="130" spans="1:5" s="2" customFormat="1" ht="14.4" customHeight="1" x14ac:dyDescent="0.25">
      <c r="A130" s="66" t="s">
        <v>72</v>
      </c>
      <c r="B130" s="31">
        <v>75</v>
      </c>
      <c r="C130" s="27">
        <f>IF(B$133&lt;&gt;0,B130/B$133,0)</f>
        <v>0.11811023622047244</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0.13333333333333333</v>
      </c>
      <c r="D137" s="68">
        <f t="shared" ref="D137:D167" si="3">IF(B$51&lt;&gt;0,B137/B$51,0)</f>
        <v>1.5748031496062992E-2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0.13333333333333333</v>
      </c>
      <c r="D139" s="68">
        <f t="shared" si="3"/>
        <v>1.5748031496062992E-2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20</v>
      </c>
      <c r="C142" s="94">
        <f t="shared" si="2"/>
        <v>0.26666666666666666</v>
      </c>
      <c r="D142" s="68">
        <f t="shared" si="3"/>
        <v>3.1496062992125984E-2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15</v>
      </c>
      <c r="C148" s="94">
        <f t="shared" si="2"/>
        <v>0.2</v>
      </c>
      <c r="D148" s="68">
        <f t="shared" si="3"/>
        <v>2.3622047244094488E-2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0.13333333333333333</v>
      </c>
      <c r="D166" s="68">
        <f t="shared" si="3"/>
        <v>1.5748031496062992E-2</v>
      </c>
      <c r="E166" s="95">
        <f>'City of Winnipeg'!F166</f>
        <v>1.318811909886017E-3</v>
      </c>
    </row>
    <row r="167" spans="1:5" s="2" customFormat="1" ht="16.8" thickBot="1" x14ac:dyDescent="0.3">
      <c r="A167" s="97" t="s">
        <v>543</v>
      </c>
      <c r="B167" s="96">
        <v>10</v>
      </c>
      <c r="C167" s="94">
        <f t="shared" si="2"/>
        <v>0.13333333333333333</v>
      </c>
      <c r="D167" s="68">
        <f t="shared" si="3"/>
        <v>1.5748031496062992E-2</v>
      </c>
      <c r="E167" s="95">
        <f>'City of Winnipeg'!F167</f>
        <v>2.9006615798207284E-2</v>
      </c>
    </row>
    <row r="168" spans="1:5" s="2" customFormat="1" ht="15" customHeight="1" thickBot="1" x14ac:dyDescent="0.3">
      <c r="A168" s="442" t="s">
        <v>67</v>
      </c>
      <c r="B168" s="98">
        <f>SUM(B137:B167)</f>
        <v>75</v>
      </c>
      <c r="C168" s="87">
        <f>SUM(C137:C167)</f>
        <v>1</v>
      </c>
      <c r="D168" s="77">
        <f>SUM(D137:D167)</f>
        <v>0.11811023622047244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40</v>
      </c>
      <c r="C179" s="94">
        <f>IF(B$184 &lt;&gt; 0,B179/B$184,0)</f>
        <v>1</v>
      </c>
      <c r="D179" s="68">
        <f>IF(B$51&lt;&gt;0,B179/B$51,0)</f>
        <v>6.2992125984251968E-2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40</v>
      </c>
      <c r="C184" s="87">
        <f>SUM(C179:C183)</f>
        <v>1</v>
      </c>
      <c r="D184" s="77">
        <f>SUM(D179:D183)</f>
        <v>6.2992125984251968E-2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35</v>
      </c>
      <c r="C192" s="94">
        <f>IF(B$194&lt;&gt;0,B192/B$194,0)</f>
        <v>1</v>
      </c>
      <c r="D192" s="68">
        <f>IF(B$51&lt;&gt;0,B192/B$51,0)</f>
        <v>5.5118110236220472E-2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35</v>
      </c>
      <c r="C194" s="87">
        <f>SUM(C191:C193)</f>
        <v>1</v>
      </c>
      <c r="D194" s="77">
        <f>SUM(D191:D193)</f>
        <v>5.5118110236220472E-2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0.21428571428571427</v>
      </c>
      <c r="D203" s="68">
        <f t="shared" ref="D203:D214" si="5">IF(B$51&lt;&gt;0,B203/B$51,0)</f>
        <v>2.3622047244094488E-2</v>
      </c>
      <c r="E203" s="103">
        <f>'City of Winnipeg'!F203</f>
        <v>0.1063237755700963</v>
      </c>
    </row>
    <row r="204" spans="1:5" s="2" customFormat="1" ht="14.4" customHeight="1" x14ac:dyDescent="0.25">
      <c r="A204" s="539" t="s">
        <v>476</v>
      </c>
      <c r="B204" s="96">
        <v>15</v>
      </c>
      <c r="C204" s="94">
        <f t="shared" si="4"/>
        <v>0.21428571428571427</v>
      </c>
      <c r="D204" s="68">
        <f t="shared" si="5"/>
        <v>2.3622047244094488E-2</v>
      </c>
      <c r="E204" s="69">
        <f>'City of Winnipeg'!F204</f>
        <v>5.4448091708151271E-2</v>
      </c>
    </row>
    <row r="205" spans="1:5" s="2" customFormat="1" ht="14.4" customHeight="1" x14ac:dyDescent="0.25">
      <c r="A205" s="540" t="s">
        <v>478</v>
      </c>
      <c r="B205" s="96">
        <v>10</v>
      </c>
      <c r="C205" s="94">
        <f t="shared" si="4"/>
        <v>0.14285714285714285</v>
      </c>
      <c r="D205" s="68">
        <f t="shared" si="5"/>
        <v>1.5748031496062992E-2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20</v>
      </c>
      <c r="C207" s="94">
        <f t="shared" si="4"/>
        <v>0.2857142857142857</v>
      </c>
      <c r="D207" s="68">
        <f t="shared" si="5"/>
        <v>3.1496062992125984E-2</v>
      </c>
      <c r="E207" s="69">
        <f>'City of Winnipeg'!F207</f>
        <v>1.1420041593298697E-2</v>
      </c>
    </row>
    <row r="208" spans="1:5" s="2" customFormat="1" ht="14.4" customHeight="1" x14ac:dyDescent="0.25">
      <c r="A208" s="538" t="s">
        <v>480</v>
      </c>
      <c r="B208" s="96">
        <v>10</v>
      </c>
      <c r="C208" s="94">
        <f t="shared" si="4"/>
        <v>0.14285714285714285</v>
      </c>
      <c r="D208" s="68">
        <f t="shared" si="5"/>
        <v>1.5748031496062992E-2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70</v>
      </c>
      <c r="C215" s="87">
        <f>SUM(C203:C214)</f>
        <v>1</v>
      </c>
      <c r="D215" s="77">
        <f>SUM(D203:D214)</f>
        <v>0.11023622047244094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615</v>
      </c>
      <c r="C223" s="94">
        <f>IF(B$225&lt;&gt;0,B223/B$225,0)</f>
        <v>0.96850393700787396</v>
      </c>
      <c r="D223" s="83">
        <f>'City of Winnipeg'!E223</f>
        <v>609450</v>
      </c>
      <c r="E223" s="29">
        <f>'City of Winnipeg'!F223</f>
        <v>0.88325446917051331</v>
      </c>
    </row>
    <row r="224" spans="1:5" s="2" customFormat="1" ht="15" customHeight="1" thickBot="1" x14ac:dyDescent="0.3">
      <c r="A224" s="109" t="s">
        <v>125</v>
      </c>
      <c r="B224" s="96">
        <v>20</v>
      </c>
      <c r="C224" s="94">
        <f>IF(B$225&lt;&gt;0,B224/B$225,0)</f>
        <v>3.1496062992125984E-2</v>
      </c>
      <c r="D224" s="110">
        <f>'City of Winnipeg'!E224</f>
        <v>80555</v>
      </c>
      <c r="E224" s="29">
        <f>'City of Winnipeg'!F224</f>
        <v>0.11674553082948674</v>
      </c>
    </row>
    <row r="225" spans="1:5" s="2" customFormat="1" ht="15" customHeight="1" thickBot="1" x14ac:dyDescent="0.3">
      <c r="A225" s="443" t="s">
        <v>67</v>
      </c>
      <c r="B225" s="98">
        <f>SUM(B223:B224)</f>
        <v>635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0.2</v>
      </c>
      <c r="D233" s="68">
        <f t="shared" ref="D233:D263" si="7">IF(B$51&lt;&gt;0,B233/B$51,0)</f>
        <v>2.3622047244094488E-2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0.26666666666666666</v>
      </c>
      <c r="D238" s="68">
        <f t="shared" si="7"/>
        <v>3.1496062992125984E-2</v>
      </c>
      <c r="E238" s="29">
        <f>'City of Winnipeg'!F238</f>
        <v>5.949146033057252E-3</v>
      </c>
    </row>
    <row r="239" spans="1:5" s="2" customFormat="1" ht="14.4" customHeight="1" x14ac:dyDescent="0.25">
      <c r="A239" s="93" t="s">
        <v>136</v>
      </c>
      <c r="B239" s="96">
        <v>15</v>
      </c>
      <c r="C239" s="94">
        <f t="shared" si="6"/>
        <v>0.2</v>
      </c>
      <c r="D239" s="68">
        <f t="shared" si="7"/>
        <v>2.3622047244094488E-2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v>
      </c>
      <c r="C263" s="94">
        <f t="shared" si="6"/>
        <v>0.33333333333333331</v>
      </c>
      <c r="D263" s="68">
        <f t="shared" si="7"/>
        <v>3.937007874015748E-2</v>
      </c>
      <c r="E263" s="100">
        <f>'City of Winnipeg'!F263</f>
        <v>4.4622218357571936E-2</v>
      </c>
    </row>
    <row r="264" spans="1:5" s="2" customFormat="1" ht="14.4" customHeight="1" thickBot="1" x14ac:dyDescent="0.3">
      <c r="A264" s="423" t="s">
        <v>155</v>
      </c>
      <c r="B264" s="98">
        <f>SUM(B233:B263)</f>
        <v>75</v>
      </c>
      <c r="C264" s="87">
        <f>SUM(C233:C263)</f>
        <v>1</v>
      </c>
      <c r="D264" s="77">
        <f>SUM(D233:D263)</f>
        <v>0.11811023622047244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40</v>
      </c>
      <c r="C272" s="94">
        <f t="shared" ref="C272:C278" si="8">IF(B$279&lt;&gt;0,B272/B$279,0)</f>
        <v>0.53333333333333333</v>
      </c>
      <c r="D272" s="68">
        <f t="shared" ref="D272:D278" si="9">IF(B$51&lt;&gt;0,B272/B$51,0)</f>
        <v>6.2992125984251968E-2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35</v>
      </c>
      <c r="C275" s="94">
        <f t="shared" si="8"/>
        <v>0.46666666666666667</v>
      </c>
      <c r="D275" s="68">
        <f t="shared" si="9"/>
        <v>5.5118110236220472E-2</v>
      </c>
      <c r="E275" s="29">
        <f>'City of Winnipeg'!F274</f>
        <v>7.6005594081288083E-2</v>
      </c>
    </row>
    <row r="276" spans="1:5" s="2" customFormat="1" ht="14.4" customHeight="1" x14ac:dyDescent="0.25">
      <c r="A276" s="93" t="s">
        <v>315</v>
      </c>
      <c r="B276" s="96">
        <v>15</v>
      </c>
      <c r="C276" s="94">
        <f t="shared" si="8"/>
        <v>0.2</v>
      </c>
      <c r="D276" s="68">
        <f t="shared" si="9"/>
        <v>2.3622047244094488E-2</v>
      </c>
      <c r="E276" s="29">
        <f>'City of Winnipeg'!F275</f>
        <v>2.3100947080860561E-2</v>
      </c>
    </row>
    <row r="277" spans="1:5" s="2" customFormat="1" ht="14.4" customHeight="1" x14ac:dyDescent="0.25">
      <c r="A277" s="93" t="s">
        <v>486</v>
      </c>
      <c r="B277" s="96">
        <v>25</v>
      </c>
      <c r="C277" s="94">
        <f t="shared" si="8"/>
        <v>0.33333333333333331</v>
      </c>
      <c r="D277" s="68">
        <f t="shared" si="9"/>
        <v>3.937007874015748E-2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75</v>
      </c>
      <c r="C279" s="87">
        <f>SUM(C272:C275,C278)</f>
        <v>1</v>
      </c>
      <c r="D279" s="77">
        <f>SUM(D272:D275,D278)</f>
        <v>0.11811023622047244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105</v>
      </c>
      <c r="C285" s="94">
        <f>IF(B$288&lt;&gt;0,B285/B$288,0)</f>
        <v>0.1640625</v>
      </c>
      <c r="D285" s="68">
        <f>IF(B$51&lt;&gt;0,B285/B$51,0)</f>
        <v>0.16535433070866143</v>
      </c>
      <c r="E285" s="29">
        <f>'City of Winnipeg'!F285</f>
        <v>0.27906639710730924</v>
      </c>
    </row>
    <row r="286" spans="1:5" s="2" customFormat="1" ht="14.4" customHeight="1" x14ac:dyDescent="0.25">
      <c r="A286" s="93" t="s">
        <v>370</v>
      </c>
      <c r="B286" s="96">
        <v>95</v>
      </c>
      <c r="C286" s="94">
        <f>IF(B$288&lt;&gt;0,B286/B$288,0)</f>
        <v>0.1484375</v>
      </c>
      <c r="D286" s="68">
        <f>IF(B$51&lt;&gt;0,B286/B$51,0)</f>
        <v>0.14960629921259844</v>
      </c>
      <c r="E286" s="29">
        <f>'City of Winnipeg'!F286</f>
        <v>0.18536553553183627</v>
      </c>
    </row>
    <row r="287" spans="1:5" s="2" customFormat="1" ht="15" customHeight="1" thickBot="1" x14ac:dyDescent="0.3">
      <c r="A287" s="93" t="s">
        <v>435</v>
      </c>
      <c r="B287" s="96">
        <v>440</v>
      </c>
      <c r="C287" s="94">
        <f>IF(B$288&lt;&gt;0,B287/B$288,0)</f>
        <v>0.6875</v>
      </c>
      <c r="D287" s="68">
        <f>IF(B$51&lt;&gt;0,B287/B$51,0)</f>
        <v>0.69291338582677164</v>
      </c>
      <c r="E287" s="115">
        <f>'City of Winnipeg'!F287</f>
        <v>0.53557531358013954</v>
      </c>
    </row>
    <row r="288" spans="1:5" s="2" customFormat="1" ht="15" customHeight="1" thickBot="1" x14ac:dyDescent="0.3">
      <c r="A288" s="423" t="s">
        <v>155</v>
      </c>
      <c r="B288" s="98">
        <f>SUM(B285:B287)</f>
        <v>640</v>
      </c>
      <c r="C288" s="87">
        <f>SUM(C285:C287)</f>
        <v>1</v>
      </c>
      <c r="D288" s="77">
        <f>SUM(D285:D287)</f>
        <v>1.0078740157480315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130</v>
      </c>
      <c r="C333" s="94">
        <f t="shared" ref="C333:C349" si="12">IF(B$350&lt;&gt;0,B333/B$350,0)</f>
        <v>0.20155038759689922</v>
      </c>
      <c r="D333" s="68">
        <f t="shared" ref="D333:D348" si="13">IF(B$353&lt;&gt;0,B333/B$353,0)</f>
        <v>0.18181818181818182</v>
      </c>
      <c r="E333" s="29">
        <f>'City of Winnipeg'!F333</f>
        <v>0.29444020744356314</v>
      </c>
    </row>
    <row r="334" spans="1:5" s="2" customFormat="1" ht="14.4" customHeight="1" x14ac:dyDescent="0.25">
      <c r="A334" s="93" t="s">
        <v>174</v>
      </c>
      <c r="B334" s="96">
        <v>105</v>
      </c>
      <c r="C334" s="94">
        <f t="shared" si="12"/>
        <v>0.16279069767441862</v>
      </c>
      <c r="D334" s="68">
        <f t="shared" si="13"/>
        <v>0.14685314685314685</v>
      </c>
      <c r="E334" s="29">
        <f>'City of Winnipeg'!F334</f>
        <v>8.0765710799267851E-2</v>
      </c>
    </row>
    <row r="335" spans="1:5" s="2" customFormat="1" ht="14.4" customHeight="1" x14ac:dyDescent="0.25">
      <c r="A335" s="93" t="s">
        <v>175</v>
      </c>
      <c r="B335" s="96">
        <v>70</v>
      </c>
      <c r="C335" s="94">
        <f t="shared" si="12"/>
        <v>0.10852713178294573</v>
      </c>
      <c r="D335" s="68">
        <f t="shared" si="13"/>
        <v>9.7902097902097904E-2</v>
      </c>
      <c r="E335" s="29">
        <f>'City of Winnipeg'!F335</f>
        <v>4.5179987797437461E-2</v>
      </c>
    </row>
    <row r="336" spans="1:5" s="2" customFormat="1" ht="14.4" customHeight="1" x14ac:dyDescent="0.25">
      <c r="A336" s="93" t="s">
        <v>176</v>
      </c>
      <c r="B336" s="96">
        <v>25</v>
      </c>
      <c r="C336" s="94">
        <f t="shared" si="12"/>
        <v>3.875968992248062E-2</v>
      </c>
      <c r="D336" s="68">
        <f t="shared" si="13"/>
        <v>3.4965034965034968E-2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20</v>
      </c>
      <c r="C338" s="94">
        <f t="shared" si="12"/>
        <v>3.1007751937984496E-2</v>
      </c>
      <c r="D338" s="68">
        <f t="shared" si="13"/>
        <v>2.7972027972027972E-2</v>
      </c>
      <c r="E338" s="105">
        <f>'City of Winnipeg'!F338</f>
        <v>1.6069249542403904E-2</v>
      </c>
    </row>
    <row r="339" spans="1:5" s="2" customFormat="1" ht="14.4" customHeight="1" x14ac:dyDescent="0.25">
      <c r="A339" s="93" t="s">
        <v>179</v>
      </c>
      <c r="B339" s="96">
        <v>20</v>
      </c>
      <c r="C339" s="94">
        <f t="shared" si="12"/>
        <v>3.1007751937984496E-2</v>
      </c>
      <c r="D339" s="68">
        <f t="shared" si="13"/>
        <v>2.7972027972027972E-2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2.3255813953488372E-2</v>
      </c>
      <c r="D344" s="68">
        <f t="shared" si="13"/>
        <v>2.097902097902098E-2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70</v>
      </c>
      <c r="C347" s="94">
        <f t="shared" si="12"/>
        <v>0.10852713178294573</v>
      </c>
      <c r="D347" s="68">
        <f t="shared" si="13"/>
        <v>9.7902097902097904E-2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190</v>
      </c>
      <c r="C349" s="94">
        <f t="shared" si="12"/>
        <v>0.29457364341085274</v>
      </c>
      <c r="D349" s="68">
        <f>IF(B$353&lt;&gt;0,B349/B$353,0)</f>
        <v>0.26573426573426573</v>
      </c>
      <c r="E349" s="105">
        <f>'City of Winnipeg'!F349</f>
        <v>0.28448749237339843</v>
      </c>
    </row>
    <row r="350" spans="1:5" s="2" customFormat="1" ht="15" customHeight="1" thickBot="1" x14ac:dyDescent="0.3">
      <c r="A350" s="423" t="s">
        <v>67</v>
      </c>
      <c r="B350" s="98">
        <f>SUM(B333:B349)</f>
        <v>645</v>
      </c>
      <c r="C350" s="87">
        <f>SUM(C333:C349)</f>
        <v>1</v>
      </c>
      <c r="D350" s="77">
        <f>SUM(D333:D349)</f>
        <v>0.90209790209790208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275</v>
      </c>
      <c r="C357" s="82">
        <f t="shared" ref="C357:C364" si="14">IF(B$365&lt;&gt;0,B357/B$365,0)</f>
        <v>0.55000000000000004</v>
      </c>
      <c r="D357" s="123">
        <f>'City of Winnipeg'!E357</f>
        <v>314565</v>
      </c>
      <c r="E357" s="124">
        <f>'City of Winnipeg'!F357</f>
        <v>0.55033328084816036</v>
      </c>
    </row>
    <row r="358" spans="1:5" s="2" customFormat="1" ht="14.4" customHeight="1" x14ac:dyDescent="0.25">
      <c r="A358" s="125" t="s">
        <v>193</v>
      </c>
      <c r="B358" s="31">
        <v>235</v>
      </c>
      <c r="C358" s="27">
        <f t="shared" si="14"/>
        <v>0.47</v>
      </c>
      <c r="D358" s="126">
        <f>'City of Winnipeg'!E358</f>
        <v>265600</v>
      </c>
      <c r="E358" s="29">
        <f>'City of Winnipeg'!F358</f>
        <v>0.4646687310834689</v>
      </c>
    </row>
    <row r="359" spans="1:5" s="2" customFormat="1" ht="14.4" customHeight="1" x14ac:dyDescent="0.25">
      <c r="A359" s="125" t="s">
        <v>194</v>
      </c>
      <c r="B359" s="31">
        <v>40</v>
      </c>
      <c r="C359" s="127">
        <f t="shared" si="14"/>
        <v>0.08</v>
      </c>
      <c r="D359" s="126">
        <f>'City of Winnipeg'!E359</f>
        <v>48970</v>
      </c>
      <c r="E359" s="29">
        <f>'City of Winnipeg'!F359</f>
        <v>8.5673297293514583E-2</v>
      </c>
    </row>
    <row r="360" spans="1:5" s="2" customFormat="1" ht="14.4" customHeight="1" x14ac:dyDescent="0.25">
      <c r="A360" s="93" t="s">
        <v>195</v>
      </c>
      <c r="B360" s="31">
        <v>225</v>
      </c>
      <c r="C360" s="27">
        <f t="shared" si="14"/>
        <v>0.45</v>
      </c>
      <c r="D360" s="126">
        <f>'City of Winnipeg'!E360</f>
        <v>257025</v>
      </c>
      <c r="E360" s="29">
        <f>'City of Winnipeg'!F360</f>
        <v>0.44966671915183959</v>
      </c>
    </row>
    <row r="361" spans="1:5" s="2" customFormat="1" ht="14.4" customHeight="1" x14ac:dyDescent="0.25">
      <c r="A361" s="125" t="s">
        <v>196</v>
      </c>
      <c r="B361" s="31">
        <v>165</v>
      </c>
      <c r="C361" s="27">
        <f t="shared" si="14"/>
        <v>0.33</v>
      </c>
      <c r="D361" s="126">
        <f>'City of Winnipeg'!E361</f>
        <v>179510</v>
      </c>
      <c r="E361" s="29">
        <f>'City of Winnipeg'!F361</f>
        <v>0.31405377980720445</v>
      </c>
    </row>
    <row r="362" spans="1:5" s="2" customFormat="1" ht="14.4" customHeight="1" x14ac:dyDescent="0.25">
      <c r="A362" s="125" t="s">
        <v>197</v>
      </c>
      <c r="B362" s="31">
        <v>10</v>
      </c>
      <c r="C362" s="127">
        <f t="shared" si="14"/>
        <v>0.02</v>
      </c>
      <c r="D362" s="126">
        <f>'City of Winnipeg'!E362</f>
        <v>14680</v>
      </c>
      <c r="E362" s="29">
        <f>'City of Winnipeg'!F362</f>
        <v>2.5682744624643539E-2</v>
      </c>
    </row>
    <row r="363" spans="1:5" s="2" customFormat="1" ht="14.4" customHeight="1" x14ac:dyDescent="0.25">
      <c r="A363" s="125" t="s">
        <v>198</v>
      </c>
      <c r="B363" s="31">
        <v>40</v>
      </c>
      <c r="C363" s="27">
        <f t="shared" si="14"/>
        <v>0.08</v>
      </c>
      <c r="D363" s="126">
        <f>'City of Winnipeg'!E363</f>
        <v>34655</v>
      </c>
      <c r="E363" s="29">
        <f>'City of Winnipeg'!F363</f>
        <v>6.0629122272957886E-2</v>
      </c>
    </row>
    <row r="364" spans="1:5" s="2" customFormat="1" ht="15" customHeight="1" thickBot="1" x14ac:dyDescent="0.3">
      <c r="A364" s="128" t="s">
        <v>199</v>
      </c>
      <c r="B364" s="71">
        <v>15</v>
      </c>
      <c r="C364" s="127">
        <f t="shared" si="14"/>
        <v>0.03</v>
      </c>
      <c r="D364" s="129">
        <f>'City of Winnipeg'!E364</f>
        <v>28175</v>
      </c>
      <c r="E364" s="100">
        <f>'City of Winnipeg'!F364</f>
        <v>4.9292324918210603E-2</v>
      </c>
    </row>
    <row r="365" spans="1:5" s="2" customFormat="1" ht="15" customHeight="1" thickBot="1" x14ac:dyDescent="0.3">
      <c r="A365" s="101" t="s">
        <v>67</v>
      </c>
      <c r="B365" s="98">
        <f>B357+B360</f>
        <v>500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45</v>
      </c>
      <c r="D372" s="323">
        <f t="shared" ref="D372:D383" si="15">IF((B$384+C$384)&lt;&gt;0,(B372+C372)/(B$384+C$384),0)</f>
        <v>0.29310344827586204</v>
      </c>
      <c r="E372" s="65">
        <f>'City of Winnipeg'!F372</f>
        <v>0.21049253706781643</v>
      </c>
    </row>
    <row r="373" spans="1:5" s="2" customFormat="1" ht="14.4" customHeight="1" x14ac:dyDescent="0.25">
      <c r="A373" s="93" t="s">
        <v>205</v>
      </c>
      <c r="B373" s="321">
        <v>40</v>
      </c>
      <c r="C373" s="328">
        <v>0</v>
      </c>
      <c r="D373" s="322">
        <f t="shared" si="15"/>
        <v>0.13793103448275862</v>
      </c>
      <c r="E373" s="69">
        <f>'City of Winnipeg'!F373</f>
        <v>0.18004838152286604</v>
      </c>
    </row>
    <row r="374" spans="1:5" s="2" customFormat="1" ht="12.75" customHeight="1" x14ac:dyDescent="0.25">
      <c r="A374" s="93" t="s">
        <v>206</v>
      </c>
      <c r="B374" s="326">
        <v>0</v>
      </c>
      <c r="C374" s="327">
        <v>30</v>
      </c>
      <c r="D374" s="329">
        <f t="shared" si="15"/>
        <v>0.10344827586206896</v>
      </c>
      <c r="E374" s="69">
        <f>'City of Winnipeg'!F374</f>
        <v>0.17321901690062042</v>
      </c>
    </row>
    <row r="375" spans="1:5" s="2" customFormat="1" ht="14.4" customHeight="1" x14ac:dyDescent="0.25">
      <c r="A375" s="93" t="s">
        <v>207</v>
      </c>
      <c r="B375" s="326">
        <v>25</v>
      </c>
      <c r="C375" s="327">
        <v>10</v>
      </c>
      <c r="D375" s="329">
        <f t="shared" si="15"/>
        <v>0.1206896551724138</v>
      </c>
      <c r="E375" s="69">
        <f>'City of Winnipeg'!F375</f>
        <v>0.11221551170865766</v>
      </c>
    </row>
    <row r="376" spans="1:5" s="2" customFormat="1" ht="12.75" customHeight="1" x14ac:dyDescent="0.25">
      <c r="A376" s="93" t="s">
        <v>208</v>
      </c>
      <c r="B376" s="326">
        <v>10</v>
      </c>
      <c r="C376" s="327">
        <v>15</v>
      </c>
      <c r="D376" s="329">
        <f t="shared" si="15"/>
        <v>8.6206896551724144E-2</v>
      </c>
      <c r="E376" s="69">
        <f>'City of Winnipeg'!F376</f>
        <v>8.3482811394342327E-2</v>
      </c>
    </row>
    <row r="377" spans="1:5" s="2" customFormat="1" ht="12.75" customHeight="1" x14ac:dyDescent="0.25">
      <c r="A377" s="93" t="s">
        <v>209</v>
      </c>
      <c r="B377" s="326">
        <v>15</v>
      </c>
      <c r="C377" s="327">
        <v>10</v>
      </c>
      <c r="D377" s="329">
        <f t="shared" si="15"/>
        <v>8.6206896551724144E-2</v>
      </c>
      <c r="E377" s="69">
        <f>'City of Winnipeg'!F377</f>
        <v>5.2725986143795152E-2</v>
      </c>
    </row>
    <row r="378" spans="1:5" s="2" customFormat="1" ht="14.4" customHeight="1" x14ac:dyDescent="0.25">
      <c r="A378" s="93" t="s">
        <v>211</v>
      </c>
      <c r="B378" s="326">
        <v>10</v>
      </c>
      <c r="C378" s="327">
        <v>10</v>
      </c>
      <c r="D378" s="329">
        <f t="shared" si="15"/>
        <v>6.8965517241379309E-2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10</v>
      </c>
      <c r="C380" s="327">
        <v>0</v>
      </c>
      <c r="D380" s="329">
        <f t="shared" si="15"/>
        <v>3.4482758620689655E-2</v>
      </c>
      <c r="E380" s="69">
        <f>'City of Winnipeg'!F380</f>
        <v>4.0285023121101916E-2</v>
      </c>
    </row>
    <row r="381" spans="1:5" s="2" customFormat="1" ht="14.4" customHeight="1" x14ac:dyDescent="0.25">
      <c r="A381" s="93" t="s">
        <v>213</v>
      </c>
      <c r="B381" s="326">
        <v>0</v>
      </c>
      <c r="C381" s="327">
        <v>10</v>
      </c>
      <c r="D381" s="329">
        <f t="shared" si="15"/>
        <v>3.4482758620689655E-2</v>
      </c>
      <c r="E381" s="69">
        <f>'City of Winnipeg'!F381</f>
        <v>3.2353086379120245E-2</v>
      </c>
    </row>
    <row r="382" spans="1:5" s="2" customFormat="1" ht="14.4" customHeight="1" x14ac:dyDescent="0.25">
      <c r="A382" s="93" t="s">
        <v>214</v>
      </c>
      <c r="B382" s="326">
        <v>10</v>
      </c>
      <c r="C382" s="327">
        <v>0</v>
      </c>
      <c r="D382" s="329">
        <f t="shared" si="15"/>
        <v>3.4482758620689655E-2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160</v>
      </c>
      <c r="C384" s="334">
        <f>SUM(C372:C383)</f>
        <v>130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v>
      </c>
      <c r="C388" s="82">
        <f t="shared" ref="C388:C396" si="16">IF(B$397&lt;&gt;0,B388/B$397,0)</f>
        <v>0.10784313725490197</v>
      </c>
      <c r="D388" s="133">
        <f>'City of Winnipeg'!E388</f>
        <v>96910</v>
      </c>
      <c r="E388" s="29">
        <f>'City of Winnipeg'!F388</f>
        <v>0.16954460364946902</v>
      </c>
    </row>
    <row r="389" spans="1:5" s="2" customFormat="1" ht="12.75" customHeight="1" x14ac:dyDescent="0.25">
      <c r="A389" s="104" t="s">
        <v>217</v>
      </c>
      <c r="B389" s="319">
        <v>160</v>
      </c>
      <c r="C389" s="320">
        <f t="shared" si="16"/>
        <v>0.31372549019607843</v>
      </c>
      <c r="D389" s="133">
        <f>'City of Winnipeg'!E389</f>
        <v>170845</v>
      </c>
      <c r="E389" s="29">
        <f>'City of Winnipeg'!F389</f>
        <v>0.29889431235675923</v>
      </c>
    </row>
    <row r="390" spans="1:5" s="2" customFormat="1" ht="14.4" customHeight="1" x14ac:dyDescent="0.25">
      <c r="A390" s="104" t="s">
        <v>218</v>
      </c>
      <c r="B390" s="31">
        <v>295</v>
      </c>
      <c r="C390" s="27">
        <f t="shared" si="16"/>
        <v>0.57843137254901966</v>
      </c>
      <c r="D390" s="133">
        <f>'City of Winnipeg'!E390</f>
        <v>303835</v>
      </c>
      <c r="E390" s="29">
        <f>'City of Winnipeg'!F390</f>
        <v>0.53156108399377178</v>
      </c>
    </row>
    <row r="391" spans="1:5" ht="14.4" customHeight="1" x14ac:dyDescent="0.25">
      <c r="A391" s="134" t="s">
        <v>219</v>
      </c>
      <c r="B391" s="31">
        <v>35</v>
      </c>
      <c r="C391" s="127">
        <f t="shared" si="16"/>
        <v>6.8627450980392163E-2</v>
      </c>
      <c r="D391" s="133">
        <f>'City of Winnipeg'!E391</f>
        <v>37375</v>
      </c>
      <c r="E391" s="29">
        <f>'City of Winnipeg'!F391</f>
        <v>6.5387777952728349E-2</v>
      </c>
    </row>
    <row r="392" spans="1:5" ht="14.4" customHeight="1" x14ac:dyDescent="0.25">
      <c r="A392" s="134" t="s">
        <v>220</v>
      </c>
      <c r="B392" s="31">
        <v>85</v>
      </c>
      <c r="C392" s="27">
        <f t="shared" si="16"/>
        <v>0.16666666666666666</v>
      </c>
      <c r="D392" s="133">
        <f>'City of Winnipeg'!E392</f>
        <v>101645</v>
      </c>
      <c r="E392" s="29">
        <f>'City of Winnipeg'!F392</f>
        <v>0.17782851344495179</v>
      </c>
    </row>
    <row r="393" spans="1:5" ht="14.4" customHeight="1" x14ac:dyDescent="0.25">
      <c r="A393" s="134" t="s">
        <v>221</v>
      </c>
      <c r="B393" s="31">
        <v>20</v>
      </c>
      <c r="C393" s="27">
        <f t="shared" si="16"/>
        <v>3.9215686274509803E-2</v>
      </c>
      <c r="D393" s="133">
        <f>'City of Winnipeg'!E393</f>
        <v>15775</v>
      </c>
      <c r="E393" s="29">
        <f>'City of Winnipeg'!F393</f>
        <v>2.7598453436904074E-2</v>
      </c>
    </row>
    <row r="394" spans="1:5" ht="14.4" customHeight="1" x14ac:dyDescent="0.25">
      <c r="A394" s="134" t="s">
        <v>222</v>
      </c>
      <c r="B394" s="31">
        <v>165</v>
      </c>
      <c r="C394" s="127">
        <f t="shared" si="16"/>
        <v>0.3235294117647059</v>
      </c>
      <c r="D394" s="133">
        <f>'City of Winnipeg'!E394</f>
        <v>149035</v>
      </c>
      <c r="E394" s="29">
        <f>'City of Winnipeg'!F394</f>
        <v>0.26073759163036442</v>
      </c>
    </row>
    <row r="395" spans="1:5" ht="14.4" customHeight="1" x14ac:dyDescent="0.25">
      <c r="A395" s="135" t="s">
        <v>223</v>
      </c>
      <c r="B395" s="31">
        <v>120</v>
      </c>
      <c r="C395" s="27">
        <f t="shared" si="16"/>
        <v>0.23529411764705882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510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180</v>
      </c>
      <c r="C405" s="327">
        <v>170</v>
      </c>
      <c r="D405" s="354">
        <v>350</v>
      </c>
      <c r="E405" s="133">
        <f>'City of Winnipeg'!F405</f>
        <v>383315</v>
      </c>
    </row>
    <row r="406" spans="1:5" s="2" customFormat="1" ht="14.4" customHeight="1" x14ac:dyDescent="0.25">
      <c r="A406" s="125" t="s">
        <v>229</v>
      </c>
      <c r="B406" s="326">
        <v>175</v>
      </c>
      <c r="C406" s="327">
        <v>160</v>
      </c>
      <c r="D406" s="354">
        <v>335</v>
      </c>
      <c r="E406" s="133">
        <f>'City of Winnipeg'!F406</f>
        <v>358320</v>
      </c>
    </row>
    <row r="407" spans="1:5" s="2" customFormat="1" ht="14.4" customHeight="1" x14ac:dyDescent="0.25">
      <c r="A407" s="125" t="s">
        <v>230</v>
      </c>
      <c r="B407" s="326">
        <v>10</v>
      </c>
      <c r="C407" s="327">
        <v>10</v>
      </c>
      <c r="D407" s="354">
        <v>20</v>
      </c>
      <c r="E407" s="133">
        <f>'City of Winnipeg'!F407</f>
        <v>24990</v>
      </c>
    </row>
    <row r="408" spans="1:5" s="2" customFormat="1" ht="15" customHeight="1" thickBot="1" x14ac:dyDescent="0.3">
      <c r="A408" s="140" t="s">
        <v>231</v>
      </c>
      <c r="B408" s="326">
        <v>85</v>
      </c>
      <c r="C408" s="327">
        <v>70</v>
      </c>
      <c r="D408" s="354">
        <v>155</v>
      </c>
      <c r="E408" s="141">
        <f>'City of Winnipeg'!F408</f>
        <v>188280</v>
      </c>
    </row>
    <row r="409" spans="1:5" s="2" customFormat="1" ht="15" customHeight="1" thickTop="1" x14ac:dyDescent="0.25">
      <c r="A409" s="508" t="s">
        <v>232</v>
      </c>
      <c r="B409" s="143">
        <v>0.68</v>
      </c>
      <c r="C409" s="144">
        <v>0.71</v>
      </c>
      <c r="D409" s="145">
        <v>0.69</v>
      </c>
      <c r="E409" s="145">
        <f>'City of Winnipeg'!F409</f>
        <v>0.67</v>
      </c>
    </row>
    <row r="410" spans="1:5" s="2" customFormat="1" ht="14.4" customHeight="1" x14ac:dyDescent="0.25">
      <c r="A410" s="507" t="s">
        <v>233</v>
      </c>
      <c r="B410" s="146">
        <v>0.66</v>
      </c>
      <c r="C410" s="147">
        <v>0.67</v>
      </c>
      <c r="D410" s="148">
        <v>0.66</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1.4285714285714285E-2</v>
      </c>
      <c r="E415" s="342">
        <f>'City of Winnipeg'!F415</f>
        <v>0.01</v>
      </c>
    </row>
    <row r="416" spans="1:5" s="2" customFormat="1" ht="14.4" customHeight="1" x14ac:dyDescent="0.25">
      <c r="A416" s="343" t="s">
        <v>236</v>
      </c>
      <c r="B416" s="96">
        <v>180</v>
      </c>
      <c r="C416" s="352">
        <v>165</v>
      </c>
      <c r="D416" s="68">
        <f>IF((SUM(B$415:B$418)+SUM(C$415:C$418))&lt;&gt;0,(B416+C416)/(SUM(B$415:B$418)+SUM(C$415:C$418)),0)</f>
        <v>0.49285714285714288</v>
      </c>
      <c r="E416" s="342">
        <f>'City of Winnipeg'!F416</f>
        <v>0.495</v>
      </c>
    </row>
    <row r="417" spans="1:5" s="2" customFormat="1" ht="14.4" customHeight="1" x14ac:dyDescent="0.25">
      <c r="A417" s="344" t="s">
        <v>237</v>
      </c>
      <c r="B417" s="96">
        <v>150</v>
      </c>
      <c r="C417" s="352">
        <v>160</v>
      </c>
      <c r="D417" s="68">
        <f>IF((SUM(B$415:B$418)+SUM(C$415:C$418))&lt;&gt;0,(B417+C417)/(SUM(B$415:B$418)+SUM(C$415:C$418)),0)</f>
        <v>0.44285714285714284</v>
      </c>
      <c r="E417" s="345">
        <f>'City of Winnipeg'!F417</f>
        <v>0.45600000000000002</v>
      </c>
    </row>
    <row r="418" spans="1:5" s="2" customFormat="1" ht="14.4" customHeight="1" thickBot="1" x14ac:dyDescent="0.3">
      <c r="A418" s="346" t="s">
        <v>238</v>
      </c>
      <c r="B418" s="347">
        <v>35</v>
      </c>
      <c r="C418" s="353">
        <v>0</v>
      </c>
      <c r="D418" s="348">
        <f>IF((SUM(B$415:B$418)+SUM(C$415:C$418))&lt;&gt;0,(B418+C418)/(SUM(B$415:B$418)+SUM(C$415:C$418)),0)</f>
        <v>0.05</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45</v>
      </c>
      <c r="C443" s="82">
        <f>IF(B$463&lt;&gt;0,B443/B$463,0)</f>
        <v>0.125</v>
      </c>
      <c r="D443" s="133">
        <f>'City of Winnipeg'!E443</f>
        <v>55735</v>
      </c>
      <c r="E443" s="29">
        <f>'City of Winnipeg'!F443</f>
        <v>0.14837541762615306</v>
      </c>
    </row>
    <row r="444" spans="1:5" s="2" customFormat="1" ht="13.8" x14ac:dyDescent="0.25">
      <c r="A444" s="446" t="s">
        <v>374</v>
      </c>
      <c r="B444" s="319">
        <v>65</v>
      </c>
      <c r="C444" s="499">
        <f t="shared" ref="C444:C462" si="17">IF(B$463&lt;&gt;0,B444/B$463,0)</f>
        <v>0.18055555555555555</v>
      </c>
      <c r="D444" s="133">
        <f>'City of Winnipeg'!E444</f>
        <v>41905</v>
      </c>
      <c r="E444" s="29">
        <f>'City of Winnipeg'!F444</f>
        <v>0.11155776218935935</v>
      </c>
    </row>
    <row r="445" spans="1:5" s="2" customFormat="1" ht="13.8" x14ac:dyDescent="0.25">
      <c r="A445" s="446" t="s">
        <v>375</v>
      </c>
      <c r="B445" s="31">
        <v>20</v>
      </c>
      <c r="C445" s="499">
        <f t="shared" si="17"/>
        <v>5.5555555555555552E-2</v>
      </c>
      <c r="D445" s="133">
        <f>'City of Winnipeg'!E445</f>
        <v>32870</v>
      </c>
      <c r="E445" s="29">
        <f>'City of Winnipeg'!F445</f>
        <v>8.7505157932567523E-2</v>
      </c>
    </row>
    <row r="446" spans="1:5" s="2" customFormat="1" ht="13.8" x14ac:dyDescent="0.25">
      <c r="A446" s="446" t="s">
        <v>377</v>
      </c>
      <c r="B446" s="31">
        <v>15</v>
      </c>
      <c r="C446" s="499">
        <f t="shared" si="17"/>
        <v>4.1666666666666664E-2</v>
      </c>
      <c r="D446" s="133">
        <f>'City of Winnipeg'!E446</f>
        <v>31850</v>
      </c>
      <c r="E446" s="29">
        <f>'City of Winnipeg'!F446</f>
        <v>8.4789756013151057E-2</v>
      </c>
    </row>
    <row r="447" spans="1:5" s="2" customFormat="1" ht="13.8" x14ac:dyDescent="0.25">
      <c r="A447" s="446" t="s">
        <v>378</v>
      </c>
      <c r="B447" s="319">
        <v>15</v>
      </c>
      <c r="C447" s="499">
        <f t="shared" si="17"/>
        <v>4.1666666666666664E-2</v>
      </c>
      <c r="D447" s="133">
        <f>'City of Winnipeg'!E447</f>
        <v>28600</v>
      </c>
      <c r="E447" s="29">
        <f>'City of Winnipeg'!F447</f>
        <v>7.6137740093441778E-2</v>
      </c>
    </row>
    <row r="448" spans="1:5" s="2" customFormat="1" ht="13.8" x14ac:dyDescent="0.25">
      <c r="A448" s="446" t="s">
        <v>376</v>
      </c>
      <c r="B448" s="31">
        <v>30</v>
      </c>
      <c r="C448" s="499">
        <f t="shared" si="17"/>
        <v>8.3333333333333329E-2</v>
      </c>
      <c r="D448" s="133">
        <f>'City of Winnipeg'!E448</f>
        <v>26930</v>
      </c>
      <c r="E448" s="29">
        <f>'City of Winnipeg'!F448</f>
        <v>7.1691934990083458E-2</v>
      </c>
    </row>
    <row r="449" spans="1:5" s="2" customFormat="1" ht="13.8" x14ac:dyDescent="0.25">
      <c r="A449" s="446" t="s">
        <v>379</v>
      </c>
      <c r="B449" s="31">
        <v>20</v>
      </c>
      <c r="C449" s="499">
        <f t="shared" si="17"/>
        <v>5.5555555555555552E-2</v>
      </c>
      <c r="D449" s="133">
        <f>'City of Winnipeg'!E449</f>
        <v>23535</v>
      </c>
      <c r="E449" s="29">
        <f>'City of Winnipeg'!F449</f>
        <v>6.2653906052417913E-2</v>
      </c>
    </row>
    <row r="450" spans="1:5" s="2" customFormat="1" ht="13.8" x14ac:dyDescent="0.25">
      <c r="A450" s="446" t="s">
        <v>381</v>
      </c>
      <c r="B450" s="319">
        <v>25</v>
      </c>
      <c r="C450" s="499">
        <f t="shared" si="17"/>
        <v>6.9444444444444448E-2</v>
      </c>
      <c r="D450" s="133">
        <f>'City of Winnipeg'!E450</f>
        <v>21325</v>
      </c>
      <c r="E450" s="29">
        <f>'City of Winnipeg'!F450</f>
        <v>5.6770535227015584E-2</v>
      </c>
    </row>
    <row r="451" spans="1:5" s="2" customFormat="1" ht="13.8" x14ac:dyDescent="0.25">
      <c r="A451" s="446" t="s">
        <v>380</v>
      </c>
      <c r="B451" s="31">
        <v>25</v>
      </c>
      <c r="C451" s="499">
        <f t="shared" si="17"/>
        <v>6.9444444444444448E-2</v>
      </c>
      <c r="D451" s="133">
        <f>'City of Winnipeg'!E451</f>
        <v>20515</v>
      </c>
      <c r="E451" s="29">
        <f>'City of Winnipeg'!F451</f>
        <v>5.4614186643949576E-2</v>
      </c>
    </row>
    <row r="452" spans="1:5" s="2" customFormat="1" ht="13.8" x14ac:dyDescent="0.25">
      <c r="A452" s="446" t="s">
        <v>382</v>
      </c>
      <c r="B452" s="31">
        <v>20</v>
      </c>
      <c r="C452" s="499">
        <f t="shared" si="17"/>
        <v>5.5555555555555552E-2</v>
      </c>
      <c r="D452" s="133">
        <f>'City of Winnipeg'!E452</f>
        <v>18110</v>
      </c>
      <c r="E452" s="29">
        <f>'City of Winnipeg'!F452</f>
        <v>4.8211694863364705E-2</v>
      </c>
    </row>
    <row r="453" spans="1:5" s="2" customFormat="1" ht="30" customHeight="1" x14ac:dyDescent="0.25">
      <c r="A453" s="444" t="s">
        <v>383</v>
      </c>
      <c r="B453" s="319">
        <v>20</v>
      </c>
      <c r="C453" s="499">
        <f t="shared" si="17"/>
        <v>5.5555555555555552E-2</v>
      </c>
      <c r="D453" s="133">
        <f>'City of Winnipeg'!E453</f>
        <v>15080</v>
      </c>
      <c r="E453" s="29">
        <f>'City of Winnipeg'!F453</f>
        <v>4.014535386745112E-2</v>
      </c>
    </row>
    <row r="454" spans="1:5" s="2" customFormat="1" ht="13.8" x14ac:dyDescent="0.25">
      <c r="A454" s="446" t="s">
        <v>384</v>
      </c>
      <c r="B454" s="31">
        <v>10</v>
      </c>
      <c r="C454" s="499">
        <f t="shared" si="17"/>
        <v>2.7777777777777776E-2</v>
      </c>
      <c r="D454" s="133">
        <f>'City of Winnipeg'!E454</f>
        <v>13540</v>
      </c>
      <c r="E454" s="29">
        <f>'City of Winnipeg'!F454</f>
        <v>3.6045629400881171E-2</v>
      </c>
    </row>
    <row r="455" spans="1:5" s="2" customFormat="1" ht="13.8" x14ac:dyDescent="0.25">
      <c r="A455" s="446" t="s">
        <v>385</v>
      </c>
      <c r="B455" s="31">
        <v>15</v>
      </c>
      <c r="C455" s="499">
        <f t="shared" si="17"/>
        <v>4.1666666666666664E-2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2.7777777777777776E-2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2.7777777777777776E-2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4.1666666666666664E-2</v>
      </c>
      <c r="D462" s="141">
        <f>'City of Winnipeg'!E462</f>
        <v>16375</v>
      </c>
      <c r="E462" s="100">
        <f>'City of Winnipeg'!F462</f>
        <v>4.3592849441612201E-2</v>
      </c>
    </row>
    <row r="463" spans="1:5" s="2" customFormat="1" ht="15" customHeight="1" thickBot="1" x14ac:dyDescent="0.3">
      <c r="A463" s="448" t="s">
        <v>155</v>
      </c>
      <c r="B463" s="98">
        <f>SUM(B443:B462)</f>
        <v>360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135</v>
      </c>
      <c r="C467" s="351">
        <v>155</v>
      </c>
      <c r="D467" s="68">
        <f>IF((SUM(B$467:B$470)+SUM(C$467:C$470))&lt;&gt;0,(B467+C467)/(SUM(B$467:B$470)+SUM(C$467:C$470)),0)</f>
        <v>0.8529411764705882</v>
      </c>
      <c r="E467" s="115">
        <f>'City of Winnipeg'!F467</f>
        <v>0.85764121455682074</v>
      </c>
    </row>
    <row r="468" spans="1:5" s="2" customFormat="1" ht="14.4" customHeight="1" x14ac:dyDescent="0.25">
      <c r="A468" s="164" t="s">
        <v>241</v>
      </c>
      <c r="B468" s="331">
        <v>20</v>
      </c>
      <c r="C468" s="352">
        <v>10</v>
      </c>
      <c r="D468" s="68">
        <f>IF((SUM(B$467:B$470)+SUM(C$467:C$470))&lt;&gt;0,(B468+C468)/(SUM(B$467:B$470)+SUM(C$467:C$470)),0)</f>
        <v>8.8235294117647065E-2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2.9411764705882353E-2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2.9411764705882353E-2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145</v>
      </c>
      <c r="C477" s="355">
        <v>105</v>
      </c>
      <c r="D477" s="68">
        <f t="shared" ref="D477:D482" si="18">IF((B$483+C$483)&lt;&gt;0,(B477+C477)/(B$483+C$483),0)</f>
        <v>0.80645161290322576</v>
      </c>
      <c r="E477" s="69">
        <f>'City of Winnipeg'!F477</f>
        <v>0.70005990036086319</v>
      </c>
    </row>
    <row r="478" spans="1:5" s="2" customFormat="1" ht="14.4" customHeight="1" x14ac:dyDescent="0.25">
      <c r="A478" s="164" t="s">
        <v>243</v>
      </c>
      <c r="B478" s="96">
        <v>0</v>
      </c>
      <c r="C478" s="355">
        <v>25</v>
      </c>
      <c r="D478" s="68">
        <f t="shared" si="18"/>
        <v>8.0645161290322578E-2</v>
      </c>
      <c r="E478" s="166">
        <f>'City of Winnipeg'!F478</f>
        <v>0.14918111823746841</v>
      </c>
    </row>
    <row r="479" spans="1:5" s="2" customFormat="1" ht="14.4" customHeight="1" x14ac:dyDescent="0.25">
      <c r="A479" s="164" t="s">
        <v>244</v>
      </c>
      <c r="B479" s="96">
        <v>0</v>
      </c>
      <c r="C479" s="355">
        <v>10</v>
      </c>
      <c r="D479" s="68">
        <f t="shared" si="18"/>
        <v>3.2258064516129031E-2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15</v>
      </c>
      <c r="D482" s="330">
        <f t="shared" si="18"/>
        <v>8.0645161290322578E-2</v>
      </c>
      <c r="E482" s="115">
        <f>'City of Winnipeg'!F482</f>
        <v>1.0343769631978026E-2</v>
      </c>
    </row>
    <row r="483" spans="1:5" s="2" customFormat="1" ht="15" customHeight="1" thickBot="1" x14ac:dyDescent="0.3">
      <c r="A483" s="260" t="s">
        <v>155</v>
      </c>
      <c r="B483" s="333">
        <f>SUM(B477:B482)</f>
        <v>155</v>
      </c>
      <c r="C483" s="334">
        <f>SUM(C477:C482)</f>
        <v>155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0.82</v>
      </c>
      <c r="D491" s="329">
        <v>0.77</v>
      </c>
      <c r="E491" s="124">
        <f>'City of Winnipeg'!F491</f>
        <v>0.74</v>
      </c>
    </row>
    <row r="492" spans="1:5" s="2" customFormat="1" ht="12.75" customHeight="1" x14ac:dyDescent="0.25">
      <c r="A492" s="169" t="s">
        <v>250</v>
      </c>
      <c r="B492" s="400">
        <v>7.0000000000000007E-2</v>
      </c>
      <c r="C492" s="401">
        <v>0.09</v>
      </c>
      <c r="D492" s="329">
        <v>0.08</v>
      </c>
      <c r="E492" s="170">
        <f>'City of Winnipeg'!F492</f>
        <v>0.11</v>
      </c>
    </row>
    <row r="493" spans="1:5" s="2" customFormat="1" ht="15" customHeight="1" thickBot="1" x14ac:dyDescent="0.3">
      <c r="A493" s="171" t="s">
        <v>251</v>
      </c>
      <c r="B493" s="517">
        <f>1-B491-B492</f>
        <v>0.16999999999999998</v>
      </c>
      <c r="C493" s="516">
        <f>1-C491-C492</f>
        <v>9.0000000000000052E-2</v>
      </c>
      <c r="D493" s="402">
        <f>1-D491-D492</f>
        <v>0.14999999999999997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140</v>
      </c>
      <c r="C498" s="519">
        <v>100</v>
      </c>
      <c r="D498" s="328">
        <v>235</v>
      </c>
      <c r="E498" s="551">
        <f>'City of Winnipeg'!F498</f>
        <v>203700</v>
      </c>
    </row>
    <row r="499" spans="1:5" s="2" customFormat="1" ht="15" customHeight="1" x14ac:dyDescent="0.25">
      <c r="A499" s="549" t="s">
        <v>254</v>
      </c>
      <c r="B499" s="555">
        <v>73683</v>
      </c>
      <c r="C499" s="530">
        <v>70103</v>
      </c>
      <c r="D499" s="556">
        <v>72178</v>
      </c>
      <c r="E499" s="552">
        <f>'City of Winnipeg'!F499</f>
        <v>61164</v>
      </c>
    </row>
    <row r="500" spans="1:5" s="424" customFormat="1" ht="14.4" thickBot="1" x14ac:dyDescent="0.3">
      <c r="A500" s="550" t="s">
        <v>541</v>
      </c>
      <c r="B500" s="557">
        <v>55</v>
      </c>
      <c r="C500" s="520">
        <v>70</v>
      </c>
      <c r="D500" s="558">
        <v>120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15</v>
      </c>
      <c r="D504" s="358">
        <f t="shared" ref="D504:D515" si="19">IF((B$516+C$516)&lt;&gt;0,(B504+C504)/(B$516+C$516),0)</f>
        <v>6.3157894736842107E-2</v>
      </c>
      <c r="E504" s="69">
        <f>'City of Winnipeg'!F504</f>
        <v>0.1380505428437474</v>
      </c>
    </row>
    <row r="505" spans="1:5" s="2" customFormat="1" ht="13.8" x14ac:dyDescent="0.25">
      <c r="A505" s="566" t="s">
        <v>452</v>
      </c>
      <c r="B505" s="569">
        <v>10</v>
      </c>
      <c r="C505" s="359">
        <v>35</v>
      </c>
      <c r="D505" s="68">
        <f t="shared" si="19"/>
        <v>9.4736842105263161E-2</v>
      </c>
      <c r="E505" s="69">
        <f>'City of Winnipeg'!F505</f>
        <v>0.15340277075538478</v>
      </c>
    </row>
    <row r="506" spans="1:5" s="2" customFormat="1" ht="13.8" x14ac:dyDescent="0.25">
      <c r="A506" s="566" t="s">
        <v>453</v>
      </c>
      <c r="B506" s="569">
        <v>15</v>
      </c>
      <c r="C506" s="359">
        <v>30</v>
      </c>
      <c r="D506" s="68">
        <f t="shared" si="19"/>
        <v>9.4736842105263161E-2</v>
      </c>
      <c r="E506" s="69">
        <f>'City of Winnipeg'!F506</f>
        <v>0.14072569153972733</v>
      </c>
    </row>
    <row r="507" spans="1:5" s="2" customFormat="1" ht="13.8" x14ac:dyDescent="0.25">
      <c r="A507" s="566" t="s">
        <v>454</v>
      </c>
      <c r="B507" s="569">
        <v>35</v>
      </c>
      <c r="C507" s="359">
        <v>25</v>
      </c>
      <c r="D507" s="68">
        <f t="shared" si="19"/>
        <v>0.12631578947368421</v>
      </c>
      <c r="E507" s="69">
        <f>'City of Winnipeg'!F507</f>
        <v>0.13274621020601401</v>
      </c>
    </row>
    <row r="508" spans="1:5" s="2" customFormat="1" ht="13.8" x14ac:dyDescent="0.25">
      <c r="A508" s="566" t="s">
        <v>455</v>
      </c>
      <c r="B508" s="569">
        <v>20</v>
      </c>
      <c r="C508" s="359">
        <v>30</v>
      </c>
      <c r="D508" s="68">
        <f t="shared" si="19"/>
        <v>0.10526315789473684</v>
      </c>
      <c r="E508" s="69">
        <f>'City of Winnipeg'!F508</f>
        <v>0.11753187655705605</v>
      </c>
    </row>
    <row r="509" spans="1:5" s="2" customFormat="1" ht="13.8" x14ac:dyDescent="0.25">
      <c r="A509" s="566" t="s">
        <v>456</v>
      </c>
      <c r="B509" s="569">
        <v>40</v>
      </c>
      <c r="C509" s="359">
        <v>25</v>
      </c>
      <c r="D509" s="68">
        <f t="shared" si="19"/>
        <v>0.1368421052631579</v>
      </c>
      <c r="E509" s="69">
        <f>'City of Winnipeg'!F509</f>
        <v>8.9033728936651374E-2</v>
      </c>
    </row>
    <row r="510" spans="1:5" s="2" customFormat="1" ht="13.8" x14ac:dyDescent="0.25">
      <c r="A510" s="566" t="s">
        <v>457</v>
      </c>
      <c r="B510" s="569">
        <v>15</v>
      </c>
      <c r="C510" s="359">
        <v>15</v>
      </c>
      <c r="D510" s="68">
        <f t="shared" si="19"/>
        <v>6.3157894736842107E-2</v>
      </c>
      <c r="E510" s="69">
        <f>'City of Winnipeg'!F510</f>
        <v>6.2171926566708648E-2</v>
      </c>
    </row>
    <row r="511" spans="1:5" s="2" customFormat="1" ht="13.8" x14ac:dyDescent="0.25">
      <c r="A511" s="566" t="s">
        <v>458</v>
      </c>
      <c r="B511" s="569">
        <v>25</v>
      </c>
      <c r="C511" s="359">
        <v>25</v>
      </c>
      <c r="D511" s="68">
        <f t="shared" si="19"/>
        <v>0.10526315789473684</v>
      </c>
      <c r="E511" s="69">
        <f>'City of Winnipeg'!F511</f>
        <v>4.6038297833221484E-2</v>
      </c>
    </row>
    <row r="512" spans="1:5" s="2" customFormat="1" ht="13.8" x14ac:dyDescent="0.25">
      <c r="A512" s="566" t="s">
        <v>459</v>
      </c>
      <c r="B512" s="569">
        <v>10</v>
      </c>
      <c r="C512" s="359">
        <v>10</v>
      </c>
      <c r="D512" s="68">
        <f t="shared" si="19"/>
        <v>4.2105263157894736E-2</v>
      </c>
      <c r="E512" s="69">
        <f>'City of Winnipeg'!F512</f>
        <v>3.5641070427196428E-2</v>
      </c>
    </row>
    <row r="513" spans="1:5" s="2" customFormat="1" ht="13.8" x14ac:dyDescent="0.25">
      <c r="A513" s="566" t="s">
        <v>460</v>
      </c>
      <c r="B513" s="569">
        <v>25</v>
      </c>
      <c r="C513" s="359">
        <v>10</v>
      </c>
      <c r="D513" s="68">
        <f t="shared" si="19"/>
        <v>7.3684210526315783E-2</v>
      </c>
      <c r="E513" s="69">
        <f>'City of Winnipeg'!F513</f>
        <v>2.3120271375908955E-2</v>
      </c>
    </row>
    <row r="514" spans="1:5" s="2" customFormat="1" ht="13.8" x14ac:dyDescent="0.25">
      <c r="A514" s="566" t="s">
        <v>508</v>
      </c>
      <c r="B514" s="569">
        <v>25</v>
      </c>
      <c r="C514" s="359">
        <v>10</v>
      </c>
      <c r="D514" s="68">
        <f t="shared" si="19"/>
        <v>7.3684210526315783E-2</v>
      </c>
      <c r="E514" s="69">
        <f>'City of Winnipeg'!F514</f>
        <v>4.2480625856093544E-2</v>
      </c>
    </row>
    <row r="515" spans="1:5" s="2" customFormat="1" ht="14.4" thickBot="1" x14ac:dyDescent="0.3">
      <c r="A515" s="567" t="s">
        <v>471</v>
      </c>
      <c r="B515" s="570">
        <v>10</v>
      </c>
      <c r="C515" s="359">
        <v>0</v>
      </c>
      <c r="D515" s="68">
        <f t="shared" si="19"/>
        <v>2.1052631578947368E-2</v>
      </c>
      <c r="E515" s="69">
        <f>'City of Winnipeg'!F515</f>
        <v>1.9056987102289966E-2</v>
      </c>
    </row>
    <row r="516" spans="1:5" s="2" customFormat="1" ht="15" customHeight="1" thickBot="1" x14ac:dyDescent="0.3">
      <c r="A516" s="541" t="s">
        <v>67</v>
      </c>
      <c r="B516" s="98">
        <f>SUM(B504:B515)</f>
        <v>245</v>
      </c>
      <c r="C516" s="76">
        <f>SUM(C504:C515)</f>
        <v>230</v>
      </c>
      <c r="D516" s="64">
        <f>SUM(D504:D515)</f>
        <v>1</v>
      </c>
      <c r="E516" s="78">
        <f>'City of Winnipeg'!F516</f>
        <v>1.0000000000000002</v>
      </c>
    </row>
    <row r="517" spans="1:5" s="2" customFormat="1" ht="15" customHeight="1" thickTop="1" x14ac:dyDescent="0.25">
      <c r="A517" s="542" t="s">
        <v>255</v>
      </c>
      <c r="B517" s="179">
        <v>64190</v>
      </c>
      <c r="C517" s="180">
        <v>52997</v>
      </c>
      <c r="D517" s="181">
        <v>58668</v>
      </c>
      <c r="E517" s="360">
        <f>'City of Winnipeg'!F517</f>
        <v>44915</v>
      </c>
    </row>
    <row r="518" spans="1:5" s="2" customFormat="1" ht="15" customHeight="1" thickBot="1" x14ac:dyDescent="0.3">
      <c r="A518" s="543" t="s">
        <v>492</v>
      </c>
      <c r="B518" s="182">
        <v>55509</v>
      </c>
      <c r="C518" s="183">
        <v>43418</v>
      </c>
      <c r="D518" s="184">
        <v>48863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145</v>
      </c>
      <c r="C522" s="85">
        <f t="shared" si="20"/>
        <v>0.2283464566929134</v>
      </c>
      <c r="D522" s="133">
        <f>'City of Winnipeg'!E522</f>
        <v>143700</v>
      </c>
      <c r="E522" s="170">
        <f>'City of Winnipeg'!F522</f>
        <v>0.20825634225342926</v>
      </c>
    </row>
    <row r="523" spans="1:5" ht="14.4" customHeight="1" x14ac:dyDescent="0.25">
      <c r="A523" s="456" t="s">
        <v>261</v>
      </c>
      <c r="B523" s="31">
        <v>35</v>
      </c>
      <c r="C523" s="85">
        <f t="shared" si="20"/>
        <v>5.5118110236220472E-2</v>
      </c>
      <c r="D523" s="133">
        <f>'City of Winnipeg'!E523</f>
        <v>47035</v>
      </c>
      <c r="E523" s="170">
        <f>'City of Winnipeg'!F523</f>
        <v>6.8165184814822866E-2</v>
      </c>
    </row>
    <row r="524" spans="1:5" ht="14.4" customHeight="1" x14ac:dyDescent="0.25">
      <c r="A524" s="456" t="s">
        <v>262</v>
      </c>
      <c r="B524" s="31">
        <v>385</v>
      </c>
      <c r="C524" s="85">
        <f t="shared" si="20"/>
        <v>0.60629921259842523</v>
      </c>
      <c r="D524" s="133">
        <f>'City of Winnipeg'!E524</f>
        <v>446490</v>
      </c>
      <c r="E524" s="170">
        <f>'City of Winnipeg'!F524</f>
        <v>0.64707288971978871</v>
      </c>
    </row>
    <row r="525" spans="1:5" ht="14.4" customHeight="1" thickBot="1" x14ac:dyDescent="0.3">
      <c r="A525" s="465" t="s">
        <v>263</v>
      </c>
      <c r="B525" s="96">
        <v>100</v>
      </c>
      <c r="C525" s="127">
        <f t="shared" si="20"/>
        <v>0.15748031496062992</v>
      </c>
      <c r="D525" s="141">
        <f>'City of Winnipeg'!E525</f>
        <v>99825</v>
      </c>
      <c r="E525" s="300">
        <f>'City of Winnipeg'!F525</f>
        <v>0.14467076802678203</v>
      </c>
    </row>
    <row r="526" spans="1:5" ht="14.4" thickTop="1" x14ac:dyDescent="0.25">
      <c r="A526" s="467" t="s">
        <v>534</v>
      </c>
      <c r="B526" s="468">
        <v>35</v>
      </c>
      <c r="C526" s="469">
        <f t="shared" si="20"/>
        <v>5.5118110236220472E-2</v>
      </c>
      <c r="D526" s="470">
        <f>'City of Winnipeg'!E526</f>
        <v>109545</v>
      </c>
      <c r="E526" s="471">
        <f>'City of Winnipeg'!F526</f>
        <v>0.15875741831699311</v>
      </c>
    </row>
    <row r="527" spans="1:5" ht="14.4" customHeight="1" x14ac:dyDescent="0.25">
      <c r="A527" s="472" t="s">
        <v>260</v>
      </c>
      <c r="B527" s="31">
        <v>10</v>
      </c>
      <c r="C527" s="85">
        <f>IF(AND(B522&lt;&gt;"x",B522&lt;&gt;"-",B522&lt;&gt;"",B522&lt;&gt;0),B527/B522,B522)</f>
        <v>6.8965517241379309E-2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20</v>
      </c>
      <c r="C529" s="85">
        <f t="shared" si="21"/>
        <v>5.1948051948051951E-2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20</v>
      </c>
      <c r="C531" s="85">
        <f t="shared" ref="C531" si="22">IF(AND(B$521&lt;&gt;"x",B$521&lt;&gt;"-",B$521&lt;&gt;"",B$521&lt;&gt;0),B531/B$521,B$521)</f>
        <v>3.1496062992125984E-2</v>
      </c>
      <c r="D531" s="133">
        <f>'City of Winnipeg'!E531</f>
        <v>91415</v>
      </c>
      <c r="E531" s="29">
        <f>'City of Winnipeg'!F531</f>
        <v>0.13248262718926401</v>
      </c>
    </row>
    <row r="532" spans="1:5" ht="14.4" customHeight="1" x14ac:dyDescent="0.25">
      <c r="A532" s="457" t="s">
        <v>260</v>
      </c>
      <c r="B532" s="31">
        <v>10</v>
      </c>
      <c r="C532" s="85">
        <f>IF(AND(B522&lt;&gt;"x",B522&lt;&gt;"-",B522&lt;&gt;"",B522&lt;&gt;0),B532/B522,B522)</f>
        <v>6.8965517241379309E-2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15</v>
      </c>
      <c r="C534" s="85">
        <f t="shared" si="23"/>
        <v>3.896103896103896E-2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75</v>
      </c>
      <c r="C540" s="85">
        <f t="shared" si="24"/>
        <v>0.23076923076923078</v>
      </c>
      <c r="D540" s="133">
        <f>'City of Winnipeg'!E540</f>
        <v>73820</v>
      </c>
      <c r="E540" s="170">
        <f>'City of Winnipeg'!F540</f>
        <v>0.21822159158093887</v>
      </c>
    </row>
    <row r="541" spans="1:5" s="2" customFormat="1" ht="14.4" customHeight="1" x14ac:dyDescent="0.25">
      <c r="A541" s="461" t="s">
        <v>264</v>
      </c>
      <c r="B541" s="31">
        <v>15</v>
      </c>
      <c r="C541" s="85">
        <f t="shared" si="24"/>
        <v>4.6153846153846156E-2</v>
      </c>
      <c r="D541" s="133">
        <f>'City of Winnipeg'!E541</f>
        <v>24420</v>
      </c>
      <c r="E541" s="170">
        <f>'City of Winnipeg'!F541</f>
        <v>7.2188719404043991E-2</v>
      </c>
    </row>
    <row r="542" spans="1:5" s="2" customFormat="1" ht="14.4" customHeight="1" x14ac:dyDescent="0.25">
      <c r="A542" s="456" t="s">
        <v>262</v>
      </c>
      <c r="B542" s="31">
        <v>190</v>
      </c>
      <c r="C542" s="85">
        <f t="shared" si="24"/>
        <v>0.58461538461538465</v>
      </c>
      <c r="D542" s="133">
        <f>'City of Winnipeg'!E542</f>
        <v>220375</v>
      </c>
      <c r="E542" s="170">
        <f>'City of Winnipeg'!F542</f>
        <v>0.6514573725907532</v>
      </c>
    </row>
    <row r="543" spans="1:5" s="2" customFormat="1" ht="14.4" customHeight="1" thickBot="1" x14ac:dyDescent="0.3">
      <c r="A543" s="465" t="s">
        <v>263</v>
      </c>
      <c r="B543" s="96">
        <v>60</v>
      </c>
      <c r="C543" s="127">
        <f t="shared" si="24"/>
        <v>0.18461538461538463</v>
      </c>
      <c r="D543" s="141">
        <f>'City of Winnipeg'!E543</f>
        <v>44080</v>
      </c>
      <c r="E543" s="300">
        <f>'City of Winnipeg'!F543</f>
        <v>0.13030625517322927</v>
      </c>
    </row>
    <row r="544" spans="1:5" s="2" customFormat="1" ht="14.4" thickTop="1" x14ac:dyDescent="0.25">
      <c r="A544" s="467" t="s">
        <v>535</v>
      </c>
      <c r="B544" s="468">
        <v>15</v>
      </c>
      <c r="C544" s="469">
        <f t="shared" si="24"/>
        <v>4.6153846153846156E-2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5.2631578947368418E-2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4.6153846153846156E-2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70</v>
      </c>
      <c r="C558" s="85">
        <f t="shared" si="28"/>
        <v>0.22950819672131148</v>
      </c>
      <c r="D558" s="133">
        <f>'City of Winnipeg'!E558</f>
        <v>69885</v>
      </c>
      <c r="E558" s="170">
        <f>'City of Winnipeg'!F558</f>
        <v>0.19868368681412407</v>
      </c>
    </row>
    <row r="559" spans="1:5" s="2" customFormat="1" ht="13.8" x14ac:dyDescent="0.25">
      <c r="A559" s="461" t="s">
        <v>264</v>
      </c>
      <c r="B559" s="31">
        <v>15</v>
      </c>
      <c r="C559" s="85">
        <f t="shared" si="28"/>
        <v>4.9180327868852458E-2</v>
      </c>
      <c r="D559" s="133">
        <f>'City of Winnipeg'!E559</f>
        <v>22615</v>
      </c>
      <c r="E559" s="170">
        <f>'City of Winnipeg'!F559</f>
        <v>6.4294649456985278E-2</v>
      </c>
    </row>
    <row r="560" spans="1:5" s="2" customFormat="1" ht="12.75" customHeight="1" x14ac:dyDescent="0.25">
      <c r="A560" s="456" t="s">
        <v>262</v>
      </c>
      <c r="B560" s="31">
        <v>195</v>
      </c>
      <c r="C560" s="85">
        <f t="shared" si="28"/>
        <v>0.63934426229508201</v>
      </c>
      <c r="D560" s="133">
        <f>'City of Winnipeg'!E560</f>
        <v>226115</v>
      </c>
      <c r="E560" s="170">
        <f>'City of Winnipeg'!F560</f>
        <v>0.64284698925342587</v>
      </c>
    </row>
    <row r="561" spans="1:5" s="2" customFormat="1" ht="14.4" thickBot="1" x14ac:dyDescent="0.3">
      <c r="A561" s="465" t="s">
        <v>263</v>
      </c>
      <c r="B561" s="96">
        <v>40</v>
      </c>
      <c r="C561" s="127">
        <f t="shared" si="28"/>
        <v>0.13114754098360656</v>
      </c>
      <c r="D561" s="141">
        <f>'City of Winnipeg'!E561</f>
        <v>55740</v>
      </c>
      <c r="E561" s="300">
        <f>'City of Winnipeg'!F561</f>
        <v>0.15846932393245011</v>
      </c>
    </row>
    <row r="562" spans="1:5" s="2" customFormat="1" ht="14.4" thickTop="1" x14ac:dyDescent="0.25">
      <c r="A562" s="481" t="s">
        <v>539</v>
      </c>
      <c r="B562" s="468">
        <v>20</v>
      </c>
      <c r="C562" s="469">
        <f t="shared" si="28"/>
        <v>6.5573770491803282E-2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5.128205128205128E-2</v>
      </c>
      <c r="D565" s="133">
        <f>'City of Winnipeg'!E565</f>
        <v>33765</v>
      </c>
      <c r="E565" s="473">
        <f>'City of Winnipeg'!F565</f>
        <v>0.14932667005727174</v>
      </c>
    </row>
    <row r="566" spans="1:5" s="2" customFormat="1" ht="14.4" thickBot="1" x14ac:dyDescent="0.3">
      <c r="A566" s="476" t="s">
        <v>263</v>
      </c>
      <c r="B566" s="347">
        <v>10</v>
      </c>
      <c r="C566" s="477">
        <f t="shared" si="29"/>
        <v>0.25</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3.2786885245901641E-2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5.128205128205128E-2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0.4</v>
      </c>
      <c r="D577" s="83">
        <f>'City of Winnipeg'!E577</f>
        <v>84615</v>
      </c>
      <c r="E577" s="29">
        <f>'City of Winnipeg'!F577</f>
        <v>0.30107278193883541</v>
      </c>
    </row>
    <row r="578" spans="1:5" s="2" customFormat="1" ht="12.75" customHeight="1" x14ac:dyDescent="0.25">
      <c r="A578" s="30" t="s">
        <v>270</v>
      </c>
      <c r="B578" s="31">
        <v>55</v>
      </c>
      <c r="C578" s="27">
        <f>IF(B$582&lt;&gt;0,B578/B$582,0)</f>
        <v>0.2</v>
      </c>
      <c r="D578" s="190">
        <f>'City of Winnipeg'!E578</f>
        <v>90000</v>
      </c>
      <c r="E578" s="29">
        <f>'City of Winnipeg'!F578</f>
        <v>0.32023341457773669</v>
      </c>
    </row>
    <row r="579" spans="1:5" s="2" customFormat="1" ht="14.4" customHeight="1" x14ac:dyDescent="0.25">
      <c r="A579" s="30" t="s">
        <v>271</v>
      </c>
      <c r="B579" s="31">
        <v>40</v>
      </c>
      <c r="C579" s="27">
        <f>IF(B$582&lt;&gt;0,B579/B$582,0)</f>
        <v>0.14545454545454545</v>
      </c>
      <c r="D579" s="84">
        <f>'City of Winnipeg'!E579</f>
        <v>42625</v>
      </c>
      <c r="E579" s="29">
        <f>'City of Winnipeg'!F579</f>
        <v>0.15166610329306696</v>
      </c>
    </row>
    <row r="580" spans="1:5" s="2" customFormat="1" ht="14.4" customHeight="1" x14ac:dyDescent="0.25">
      <c r="A580" s="30" t="s">
        <v>272</v>
      </c>
      <c r="B580" s="31">
        <v>55</v>
      </c>
      <c r="C580" s="27">
        <f>IF(B$582&lt;&gt;0,B580/B$582,0)</f>
        <v>0.2</v>
      </c>
      <c r="D580" s="28">
        <f>'City of Winnipeg'!E580</f>
        <v>38375</v>
      </c>
      <c r="E580" s="29">
        <f>'City of Winnipeg'!F580</f>
        <v>0.13654396982689604</v>
      </c>
    </row>
    <row r="581" spans="1:5" s="2" customFormat="1" ht="14.4" customHeight="1" thickBot="1" x14ac:dyDescent="0.3">
      <c r="A581" s="119" t="s">
        <v>450</v>
      </c>
      <c r="B581" s="96">
        <v>15</v>
      </c>
      <c r="C581" s="27">
        <f>IF(B$582&lt;&gt;0,B581/B$582,0)</f>
        <v>5.4545454545454543E-2</v>
      </c>
      <c r="D581" s="28">
        <f>'City of Winnipeg'!E581</f>
        <v>25430</v>
      </c>
      <c r="E581" s="100">
        <f>'City of Winnipeg'!F581</f>
        <v>9.0483730363464923E-2</v>
      </c>
    </row>
    <row r="582" spans="1:5" s="2" customFormat="1" ht="15" customHeight="1" thickBot="1" x14ac:dyDescent="0.3">
      <c r="A582" s="439" t="s">
        <v>67</v>
      </c>
      <c r="B582" s="98">
        <f>SUM(B577:B581)</f>
        <v>275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150</v>
      </c>
      <c r="C588" s="85">
        <f>IF(B$591&lt;&gt;0,B588/B$591,0)</f>
        <v>0.52631578947368418</v>
      </c>
      <c r="D588" s="28">
        <f>'City of Winnipeg'!E588</f>
        <v>176950</v>
      </c>
      <c r="E588" s="29">
        <f>'City of Winnipeg'!F588</f>
        <v>0.62961447455033892</v>
      </c>
    </row>
    <row r="589" spans="1:5" s="2" customFormat="1" ht="14.4" customHeight="1" x14ac:dyDescent="0.25">
      <c r="A589" s="30" t="s">
        <v>276</v>
      </c>
      <c r="B589" s="31">
        <v>10</v>
      </c>
      <c r="C589" s="85">
        <f>IF(B$591&lt;&gt;0,B589/B$591,0)</f>
        <v>3.5087719298245612E-2</v>
      </c>
      <c r="D589" s="28">
        <f>'City of Winnipeg'!E589</f>
        <v>6030</v>
      </c>
      <c r="E589" s="29">
        <f>'City of Winnipeg'!F589</f>
        <v>2.1455638776708356E-2</v>
      </c>
    </row>
    <row r="590" spans="1:5" s="2" customFormat="1" ht="15" customHeight="1" thickBot="1" x14ac:dyDescent="0.3">
      <c r="A590" s="194" t="s">
        <v>277</v>
      </c>
      <c r="B590" s="96">
        <v>125</v>
      </c>
      <c r="C590" s="85">
        <f>IF(B$591&lt;&gt;0,B590/B$591,0)</f>
        <v>0.43859649122807015</v>
      </c>
      <c r="D590" s="28">
        <f>'City of Winnipeg'!E590</f>
        <v>98065</v>
      </c>
      <c r="E590" s="100">
        <f>'City of Winnipeg'!F590</f>
        <v>0.34892988667295272</v>
      </c>
    </row>
    <row r="591" spans="1:5" s="2" customFormat="1" ht="15" customHeight="1" thickBot="1" x14ac:dyDescent="0.3">
      <c r="A591" s="437" t="s">
        <v>67</v>
      </c>
      <c r="B591" s="98">
        <f>SUM(B588:B590)</f>
        <v>285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3.3898305084745763E-2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3.3898305084745763E-2</v>
      </c>
      <c r="D599" s="28">
        <f>'City of Winnipeg'!E599</f>
        <v>11820</v>
      </c>
      <c r="E599" s="29">
        <f>'City of Winnipeg'!F599</f>
        <v>4.2055077207713655E-2</v>
      </c>
    </row>
    <row r="600" spans="1:5" ht="13.8" x14ac:dyDescent="0.25">
      <c r="A600" s="463" t="s">
        <v>462</v>
      </c>
      <c r="B600" s="372">
        <v>10</v>
      </c>
      <c r="C600" s="27">
        <f t="shared" si="32"/>
        <v>3.3898305084745763E-2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3.3898305084745763E-2</v>
      </c>
      <c r="D603" s="28">
        <f>'City of Winnipeg'!E603</f>
        <v>12440</v>
      </c>
      <c r="E603" s="29">
        <f>'City of Winnipeg'!F603</f>
        <v>4.4261011883583577E-2</v>
      </c>
    </row>
    <row r="604" spans="1:5" ht="13.8" x14ac:dyDescent="0.25">
      <c r="A604" s="463" t="s">
        <v>466</v>
      </c>
      <c r="B604" s="406">
        <v>20</v>
      </c>
      <c r="C604" s="367">
        <f t="shared" si="32"/>
        <v>6.7796610169491525E-2</v>
      </c>
      <c r="D604" s="28">
        <f>'City of Winnipeg'!E604</f>
        <v>12050</v>
      </c>
      <c r="E604" s="29">
        <f>'City of Winnipeg'!F604</f>
        <v>4.2873407813278301E-2</v>
      </c>
    </row>
    <row r="605" spans="1:5" ht="13.8" x14ac:dyDescent="0.25">
      <c r="A605" s="463" t="s">
        <v>283</v>
      </c>
      <c r="B605" s="407">
        <v>20</v>
      </c>
      <c r="C605" s="369">
        <f t="shared" si="32"/>
        <v>6.7796610169491525E-2</v>
      </c>
      <c r="D605" s="28">
        <f>'City of Winnipeg'!E605</f>
        <v>23375</v>
      </c>
      <c r="E605" s="29">
        <f>'City of Winnipeg'!F605</f>
        <v>8.3167295239450656E-2</v>
      </c>
    </row>
    <row r="606" spans="1:5" ht="13.8" x14ac:dyDescent="0.25">
      <c r="A606" s="463" t="s">
        <v>467</v>
      </c>
      <c r="B606" s="408">
        <v>40</v>
      </c>
      <c r="C606" s="368">
        <f t="shared" si="32"/>
        <v>0.13559322033898305</v>
      </c>
      <c r="D606" s="28">
        <f>'City of Winnipeg'!E606</f>
        <v>22040</v>
      </c>
      <c r="E606" s="29">
        <f>'City of Winnipeg'!F606</f>
        <v>7.8417419768021066E-2</v>
      </c>
    </row>
    <row r="607" spans="1:5" ht="13.8" x14ac:dyDescent="0.25">
      <c r="A607" s="463" t="s">
        <v>468</v>
      </c>
      <c r="B607" s="408">
        <v>35</v>
      </c>
      <c r="C607" s="368">
        <f t="shared" si="32"/>
        <v>0.11864406779661017</v>
      </c>
      <c r="D607" s="28">
        <f>'City of Winnipeg'!E607</f>
        <v>19605</v>
      </c>
      <c r="E607" s="29">
        <f>'City of Winnipeg'!F607</f>
        <v>6.9753789226499677E-2</v>
      </c>
    </row>
    <row r="608" spans="1:5" ht="13.8" x14ac:dyDescent="0.25">
      <c r="A608" s="463" t="s">
        <v>469</v>
      </c>
      <c r="B608" s="408">
        <v>20</v>
      </c>
      <c r="C608" s="368">
        <f t="shared" si="32"/>
        <v>6.7796610169491525E-2</v>
      </c>
      <c r="D608" s="28">
        <f>'City of Winnipeg'!E608</f>
        <v>18325</v>
      </c>
      <c r="E608" s="29">
        <f>'City of Winnipeg'!F608</f>
        <v>6.5199601508574678E-2</v>
      </c>
    </row>
    <row r="609" spans="1:5" ht="15" customHeight="1" x14ac:dyDescent="0.25">
      <c r="A609" s="463" t="s">
        <v>470</v>
      </c>
      <c r="B609" s="408">
        <v>20</v>
      </c>
      <c r="C609" s="368">
        <f t="shared" si="32"/>
        <v>6.7796610169491525E-2</v>
      </c>
      <c r="D609" s="28">
        <f>'City of Winnipeg'!E609</f>
        <v>15705</v>
      </c>
      <c r="E609" s="29">
        <f>'City of Winnipeg'!F609</f>
        <v>5.587774852344695E-2</v>
      </c>
    </row>
    <row r="610" spans="1:5" ht="15" customHeight="1" x14ac:dyDescent="0.25">
      <c r="A610" s="463" t="s">
        <v>284</v>
      </c>
      <c r="B610" s="408">
        <v>10</v>
      </c>
      <c r="C610" s="368">
        <f t="shared" si="32"/>
        <v>3.3898305084745763E-2</v>
      </c>
      <c r="D610" s="28">
        <f>'City of Winnipeg'!E610</f>
        <v>29420</v>
      </c>
      <c r="E610" s="29">
        <f>'City of Winnipeg'!F610</f>
        <v>0.10467515832918238</v>
      </c>
    </row>
    <row r="611" spans="1:5" ht="15" customHeight="1" x14ac:dyDescent="0.25">
      <c r="A611" s="463" t="s">
        <v>285</v>
      </c>
      <c r="B611" s="408">
        <v>30</v>
      </c>
      <c r="C611" s="368">
        <f t="shared" si="32"/>
        <v>0.10169491525423729</v>
      </c>
      <c r="D611" s="28">
        <f>'City of Winnipeg'!E611</f>
        <v>19665</v>
      </c>
      <c r="E611" s="29">
        <f>'City of Winnipeg'!F611</f>
        <v>6.9967266775777415E-2</v>
      </c>
    </row>
    <row r="612" spans="1:5" ht="15" customHeight="1" x14ac:dyDescent="0.25">
      <c r="A612" s="463" t="s">
        <v>510</v>
      </c>
      <c r="B612" s="408">
        <v>35</v>
      </c>
      <c r="C612" s="368">
        <f t="shared" si="32"/>
        <v>0.11864406779661017</v>
      </c>
      <c r="D612" s="28">
        <f>'City of Winnipeg'!E612</f>
        <v>20390</v>
      </c>
      <c r="E612" s="29">
        <f>'City of Winnipeg'!F612</f>
        <v>7.2546787162883375E-2</v>
      </c>
    </row>
    <row r="613" spans="1:5" ht="15" customHeight="1" x14ac:dyDescent="0.25">
      <c r="A613" s="463" t="s">
        <v>511</v>
      </c>
      <c r="B613" s="408">
        <v>25</v>
      </c>
      <c r="C613" s="368">
        <f t="shared" si="32"/>
        <v>8.4745762711864403E-2</v>
      </c>
      <c r="D613" s="28">
        <f>'City of Winnipeg'!E613</f>
        <v>13865</v>
      </c>
      <c r="E613" s="29">
        <f>'City of Winnipeg'!F613</f>
        <v>4.9331103678929768E-2</v>
      </c>
    </row>
    <row r="614" spans="1:5" ht="15" customHeight="1" thickBot="1" x14ac:dyDescent="0.3">
      <c r="A614" s="410" t="s">
        <v>67</v>
      </c>
      <c r="B614" s="409">
        <f>SUM(B595:B613)</f>
        <v>295</v>
      </c>
      <c r="C614" s="510">
        <f>SUM(C595:C613)</f>
        <v>1</v>
      </c>
      <c r="D614" s="404">
        <f>'City of Winnipeg'!E614</f>
        <v>281060</v>
      </c>
      <c r="E614" s="405">
        <f>'City of Winnipeg'!F614</f>
        <v>1</v>
      </c>
    </row>
    <row r="615" spans="1:5" ht="15" customHeight="1" thickTop="1" x14ac:dyDescent="0.25">
      <c r="A615" s="370" t="s">
        <v>286</v>
      </c>
      <c r="B615" s="637">
        <v>102497</v>
      </c>
      <c r="C615" s="638"/>
      <c r="D615" s="639">
        <f>'City of Winnipeg'!E615</f>
        <v>86920</v>
      </c>
      <c r="E615" s="640"/>
    </row>
    <row r="616" spans="1:5" ht="15" customHeight="1" thickBot="1" x14ac:dyDescent="0.3">
      <c r="A616" s="150" t="s">
        <v>287</v>
      </c>
      <c r="B616" s="641">
        <v>79946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60</v>
      </c>
      <c r="C623" s="85">
        <f>IF(B$627&lt;&gt;0,B623/B$627,0)</f>
        <v>0.375</v>
      </c>
      <c r="D623" s="28">
        <f>'City of Winnipeg'!E623</f>
        <v>92130</v>
      </c>
      <c r="E623" s="29">
        <f>'City of Winnipeg'!F623</f>
        <v>0.48654643394681946</v>
      </c>
    </row>
    <row r="624" spans="1:5" ht="14.4" customHeight="1" x14ac:dyDescent="0.25">
      <c r="A624" s="30" t="s">
        <v>291</v>
      </c>
      <c r="B624" s="31">
        <v>45</v>
      </c>
      <c r="C624" s="85">
        <f>IF(B$627&lt;&gt;0,B624/B$627,0)</f>
        <v>0.28125</v>
      </c>
      <c r="D624" s="28">
        <f>'City of Winnipeg'!E624</f>
        <v>42130</v>
      </c>
      <c r="E624" s="29">
        <f>'City of Winnipeg'!F624</f>
        <v>0.22249214438488554</v>
      </c>
    </row>
    <row r="625" spans="1:5" ht="14.4" customHeight="1" x14ac:dyDescent="0.25">
      <c r="A625" s="30" t="s">
        <v>292</v>
      </c>
      <c r="B625" s="31">
        <v>55</v>
      </c>
      <c r="C625" s="85">
        <f>IF(B$627&lt;&gt;0,B625/B$627,0)</f>
        <v>0.34375</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160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95</v>
      </c>
      <c r="C633" s="85">
        <f>IF(B$637&lt;&gt;0,B633/B$637,0)</f>
        <v>0.59375</v>
      </c>
      <c r="D633" s="28">
        <f>'City of Winnipeg'!E633</f>
        <v>83585</v>
      </c>
      <c r="E633" s="29">
        <f>'City of Winnipeg'!F633</f>
        <v>0.44140790029573301</v>
      </c>
    </row>
    <row r="634" spans="1:5" ht="14.4" customHeight="1" x14ac:dyDescent="0.25">
      <c r="A634" s="365" t="s">
        <v>496</v>
      </c>
      <c r="B634" s="26">
        <v>40</v>
      </c>
      <c r="C634" s="85">
        <f>IF(B$637&lt;&gt;0,B634/B$637,0)</f>
        <v>0.25</v>
      </c>
      <c r="D634" s="28">
        <f>'City of Winnipeg'!E634</f>
        <v>70750</v>
      </c>
      <c r="E634" s="29">
        <f>'City of Winnipeg'!F634</f>
        <v>0.37362695395014789</v>
      </c>
    </row>
    <row r="635" spans="1:5" ht="14.4" customHeight="1" x14ac:dyDescent="0.25">
      <c r="A635" s="30" t="s">
        <v>296</v>
      </c>
      <c r="B635" s="31">
        <v>15</v>
      </c>
      <c r="C635" s="85">
        <f>IF(B$637&lt;&gt;0,B635/B$637,0)</f>
        <v>9.375E-2</v>
      </c>
      <c r="D635" s="28">
        <f>'City of Winnipeg'!E635</f>
        <v>27705</v>
      </c>
      <c r="E635" s="29">
        <f>'City of Winnipeg'!F635</f>
        <v>0.14630861850443599</v>
      </c>
    </row>
    <row r="636" spans="1:5" ht="15" customHeight="1" thickBot="1" x14ac:dyDescent="0.3">
      <c r="A636" s="194" t="s">
        <v>297</v>
      </c>
      <c r="B636" s="96">
        <v>10</v>
      </c>
      <c r="C636" s="85">
        <f>IF(B$637&lt;&gt;0,B636/B$637,0)</f>
        <v>6.25E-2</v>
      </c>
      <c r="D636" s="28">
        <f>'City of Winnipeg'!E636</f>
        <v>7320</v>
      </c>
      <c r="E636" s="29">
        <f>'City of Winnipeg'!F636</f>
        <v>3.8656527249683145E-2</v>
      </c>
    </row>
    <row r="637" spans="1:5" ht="15" customHeight="1" thickBot="1" x14ac:dyDescent="0.3">
      <c r="A637" s="437" t="s">
        <v>155</v>
      </c>
      <c r="B637" s="98">
        <f>SUM(B633:B636)</f>
        <v>160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50</v>
      </c>
      <c r="C641" s="85">
        <f>IF(B$644&lt;&gt;0,B641/B$644,0)</f>
        <v>0.41666666666666669</v>
      </c>
      <c r="D641" s="28">
        <f>'City of Winnipeg'!E641</f>
        <v>54035</v>
      </c>
      <c r="E641" s="29">
        <f>'City of Winnipeg'!F641</f>
        <v>0.45558787572193415</v>
      </c>
    </row>
    <row r="642" spans="1:5" ht="14.4" customHeight="1" x14ac:dyDescent="0.25">
      <c r="A642" s="30" t="s">
        <v>300</v>
      </c>
      <c r="B642" s="31">
        <v>60</v>
      </c>
      <c r="C642" s="85">
        <f>IF(B$644&lt;&gt;0,B642/B$644,0)</f>
        <v>0.5</v>
      </c>
      <c r="D642" s="28">
        <f>'City of Winnipeg'!E642</f>
        <v>44255</v>
      </c>
      <c r="E642" s="29">
        <f>'City of Winnipeg'!F642</f>
        <v>0.37312929471776063</v>
      </c>
    </row>
    <row r="643" spans="1:5" ht="15" customHeight="1" thickBot="1" x14ac:dyDescent="0.3">
      <c r="A643" s="194" t="s">
        <v>301</v>
      </c>
      <c r="B643" s="71">
        <v>10</v>
      </c>
      <c r="C643" s="85">
        <f>IF(B$644&lt;&gt;0,B643/B$644,0)</f>
        <v>8.3333333333333329E-2</v>
      </c>
      <c r="D643" s="28">
        <f>'City of Winnipeg'!E643</f>
        <v>20315</v>
      </c>
      <c r="E643" s="100">
        <f>'City of Winnipeg'!F643</f>
        <v>0.17128282956030522</v>
      </c>
    </row>
    <row r="644" spans="1:5" ht="15" customHeight="1" thickBot="1" x14ac:dyDescent="0.3">
      <c r="A644" s="437" t="s">
        <v>155</v>
      </c>
      <c r="B644" s="98">
        <f>SUM(B641:B643)</f>
        <v>120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285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245</v>
      </c>
      <c r="C692" s="82">
        <f>IF(B$694&lt;&gt;0,B692/B$694,0)</f>
        <v>0.89090909090909087</v>
      </c>
      <c r="D692" s="28">
        <f>'City of Winnipeg'!E690</f>
        <v>182395</v>
      </c>
      <c r="E692" s="29">
        <f>'City of Winnipeg'!F690</f>
        <v>0.64897705034691333</v>
      </c>
    </row>
    <row r="693" spans="1:5" ht="15" customHeight="1" thickBot="1" x14ac:dyDescent="0.3">
      <c r="A693" s="119" t="s">
        <v>308</v>
      </c>
      <c r="B693" s="96">
        <v>30</v>
      </c>
      <c r="C693" s="27">
        <f>IF(B$694&lt;&gt;0,B693/B$694,0)</f>
        <v>0.10909090909090909</v>
      </c>
      <c r="D693" s="28">
        <f>'City of Winnipeg'!E691</f>
        <v>98655</v>
      </c>
      <c r="E693" s="29">
        <f>'City of Winnipeg'!F691</f>
        <v>0.35102294965308661</v>
      </c>
    </row>
    <row r="694" spans="1:5" ht="15" customHeight="1" thickBot="1" x14ac:dyDescent="0.3">
      <c r="A694" s="260" t="s">
        <v>155</v>
      </c>
      <c r="B694" s="98">
        <f>SUM(B692:B693)</f>
        <v>275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255</v>
      </c>
      <c r="C698" s="27">
        <f>IF(B$700&lt;&gt;0,B698/B$700,0)</f>
        <v>0.92727272727272725</v>
      </c>
      <c r="D698" s="28">
        <f>'City of Winnipeg'!E696</f>
        <v>259035</v>
      </c>
      <c r="E698" s="29">
        <f>'City of Winnipeg'!F696</f>
        <v>0.92168513939048902</v>
      </c>
    </row>
    <row r="699" spans="1:5" ht="15" customHeight="1" thickBot="1" x14ac:dyDescent="0.3">
      <c r="A699" s="112" t="s">
        <v>426</v>
      </c>
      <c r="B699" s="31">
        <v>20</v>
      </c>
      <c r="C699" s="27">
        <f>IF(B$700&lt;&gt;0,B699/B$700,0)</f>
        <v>7.2727272727272724E-2</v>
      </c>
      <c r="D699" s="28">
        <f>'City of Winnipeg'!E697</f>
        <v>22010</v>
      </c>
      <c r="E699" s="29">
        <f>'City of Winnipeg'!F697</f>
        <v>7.8314860609510928E-2</v>
      </c>
    </row>
    <row r="700" spans="1:5" ht="15" customHeight="1" thickBot="1" x14ac:dyDescent="0.3">
      <c r="A700" s="437" t="s">
        <v>67</v>
      </c>
      <c r="B700" s="98">
        <f>SUM(B698:B699)</f>
        <v>275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v>
      </c>
      <c r="C704" s="503">
        <f t="shared" ref="C704:C710" si="33">IF(B$711&lt;&gt;0,B704/B$711,0)</f>
        <v>0.23214285714285715</v>
      </c>
      <c r="D704" s="28">
        <f>'City of Winnipeg'!E702</f>
        <v>97100</v>
      </c>
      <c r="E704" s="29">
        <f>'City of Winnipeg'!F702</f>
        <v>0.34549627283886925</v>
      </c>
    </row>
    <row r="705" spans="1:5" s="2" customFormat="1" ht="14.4" customHeight="1" x14ac:dyDescent="0.25">
      <c r="A705" s="523" t="s">
        <v>312</v>
      </c>
      <c r="B705" s="526">
        <v>145</v>
      </c>
      <c r="C705" s="503">
        <f t="shared" si="33"/>
        <v>0.5178571428571429</v>
      </c>
      <c r="D705" s="28">
        <f>'City of Winnipeg'!E703</f>
        <v>93635</v>
      </c>
      <c r="E705" s="29">
        <f>'City of Winnipeg'!F703</f>
        <v>0.33316728637762638</v>
      </c>
    </row>
    <row r="706" spans="1:5" s="2" customFormat="1" ht="14.4" customHeight="1" x14ac:dyDescent="0.25">
      <c r="A706" s="523" t="s">
        <v>313</v>
      </c>
      <c r="B706" s="526">
        <v>40</v>
      </c>
      <c r="C706" s="503">
        <f t="shared" si="33"/>
        <v>0.14285714285714285</v>
      </c>
      <c r="D706" s="28">
        <f>'City of Winnipeg'!E704</f>
        <v>36085</v>
      </c>
      <c r="E706" s="29">
        <f>'City of Winnipeg'!F704</f>
        <v>0.1283958085004181</v>
      </c>
    </row>
    <row r="707" spans="1:5" s="2" customFormat="1" ht="14.4" customHeight="1" x14ac:dyDescent="0.25">
      <c r="A707" s="523" t="s">
        <v>314</v>
      </c>
      <c r="B707" s="526">
        <v>10</v>
      </c>
      <c r="C707" s="503">
        <f t="shared" si="33"/>
        <v>3.5714285714285712E-2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3.5714285714285712E-2</v>
      </c>
      <c r="D709" s="28">
        <f>'City of Winnipeg'!E707</f>
        <v>12185</v>
      </c>
      <c r="E709" s="29">
        <f>'City of Winnipeg'!F707</f>
        <v>4.3356046184774677E-2</v>
      </c>
    </row>
    <row r="710" spans="1:5" s="2" customFormat="1" ht="15" customHeight="1" thickBot="1" x14ac:dyDescent="0.3">
      <c r="A710" s="524" t="s">
        <v>487</v>
      </c>
      <c r="B710" s="528">
        <v>10</v>
      </c>
      <c r="C710" s="514">
        <f t="shared" si="33"/>
        <v>3.5714285714285712E-2</v>
      </c>
      <c r="D710" s="513">
        <f>'City of Winnipeg'!E708</f>
        <v>15460</v>
      </c>
      <c r="E710" s="512">
        <f>'City of Winnipeg'!F708</f>
        <v>5.5008984326353434E-2</v>
      </c>
    </row>
    <row r="711" spans="1:5" s="2" customFormat="1" ht="15" customHeight="1" thickBot="1" x14ac:dyDescent="0.3">
      <c r="A711" s="522" t="s">
        <v>67</v>
      </c>
      <c r="B711" s="529">
        <f>SUM(B704:B710)</f>
        <v>280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30</v>
      </c>
      <c r="C715" s="191">
        <f>IF(B$722&lt;&gt;0,B715/B$722,0)</f>
        <v>0.10909090909090909</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1177</v>
      </c>
      <c r="C717" s="667"/>
      <c r="D717" s="666">
        <f>'City of Winnipeg'!E715</f>
        <v>938</v>
      </c>
      <c r="E717" s="667"/>
    </row>
    <row r="718" spans="1:5" s="2" customFormat="1" ht="15" customHeight="1" thickTop="1" x14ac:dyDescent="0.25">
      <c r="A718" s="206" t="s">
        <v>320</v>
      </c>
      <c r="B718" s="26">
        <v>245</v>
      </c>
      <c r="C718" s="191">
        <f>IF(B$722&lt;&gt;0,B718/B$722,0)</f>
        <v>0.89090909090909087</v>
      </c>
      <c r="D718" s="201">
        <f>'City of Winnipeg'!E716</f>
        <v>182380</v>
      </c>
      <c r="E718" s="124">
        <f>'City of Winnipeg'!F716</f>
        <v>0.64896986086894637</v>
      </c>
    </row>
    <row r="719" spans="1:5" s="2" customFormat="1" ht="29.25" customHeight="1" thickBot="1" x14ac:dyDescent="0.3">
      <c r="A719" s="202" t="s">
        <v>321</v>
      </c>
      <c r="B719" s="203">
        <f>IF(ISNUMBER(C719),B718*C719,C719)</f>
        <v>39.200000000000003</v>
      </c>
      <c r="C719" s="127">
        <v>0.16</v>
      </c>
      <c r="D719" s="204">
        <f>'City of Winnipeg'!E717</f>
        <v>21886</v>
      </c>
      <c r="E719" s="100">
        <f>'City of Winnipeg'!F717</f>
        <v>0.12</v>
      </c>
    </row>
    <row r="720" spans="1:5" s="2" customFormat="1" ht="15" customHeight="1" thickTop="1" x14ac:dyDescent="0.25">
      <c r="A720" s="207" t="s">
        <v>322</v>
      </c>
      <c r="B720" s="669">
        <v>344435</v>
      </c>
      <c r="C720" s="670"/>
      <c r="D720" s="669">
        <f>'City of Winnipeg'!E718</f>
        <v>317516</v>
      </c>
      <c r="E720" s="670"/>
    </row>
    <row r="721" spans="1:5" s="2" customFormat="1" ht="15" customHeight="1" thickBot="1" x14ac:dyDescent="0.3">
      <c r="A721" s="208" t="s">
        <v>323</v>
      </c>
      <c r="B721" s="641">
        <v>1403</v>
      </c>
      <c r="C721" s="642"/>
      <c r="D721" s="671">
        <f>'City of Winnipeg'!E719</f>
        <v>1158</v>
      </c>
      <c r="E721" s="672"/>
    </row>
    <row r="722" spans="1:5" s="2" customFormat="1" ht="15.75" customHeight="1" thickTop="1" thickBot="1" x14ac:dyDescent="0.3">
      <c r="A722" s="260" t="s">
        <v>155</v>
      </c>
      <c r="B722" s="209">
        <f>B715+B718</f>
        <v>275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565</v>
      </c>
      <c r="C739" s="85">
        <f>IF(B$744&lt;&gt;0,B739/B$744,0)</f>
        <v>0.91129032258064513</v>
      </c>
      <c r="D739" s="28">
        <f>'City of Winnipeg'!E736</f>
        <v>582085</v>
      </c>
      <c r="E739" s="29">
        <f>'City of Winnipeg'!F736</f>
        <v>0.85301552642569811</v>
      </c>
    </row>
    <row r="740" spans="1:5" s="2" customFormat="1" ht="14.4" customHeight="1" x14ac:dyDescent="0.25">
      <c r="A740" s="30" t="s">
        <v>327</v>
      </c>
      <c r="B740" s="26">
        <v>55</v>
      </c>
      <c r="C740" s="85">
        <f>IF(B$744&lt;&gt;0,B740/B$744,0)</f>
        <v>8.8709677419354843E-2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620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410</v>
      </c>
      <c r="C748" s="85">
        <f>IF(B$753&lt;&gt;0,B748/B$753,0)</f>
        <v>0.67213114754098358</v>
      </c>
      <c r="D748" s="28">
        <f>'City of Winnipeg'!E745</f>
        <v>380270</v>
      </c>
      <c r="E748" s="29">
        <f>'City of Winnipeg'!F745</f>
        <v>0.58415005069280157</v>
      </c>
    </row>
    <row r="749" spans="1:5" s="2" customFormat="1" ht="14.4" customHeight="1" x14ac:dyDescent="0.25">
      <c r="A749" s="30" t="s">
        <v>327</v>
      </c>
      <c r="B749" s="26">
        <v>150</v>
      </c>
      <c r="C749" s="85">
        <f>IF(B$753&lt;&gt;0,B749/B$753,0)</f>
        <v>0.24590163934426229</v>
      </c>
      <c r="D749" s="28">
        <f>'City of Winnipeg'!E746</f>
        <v>183365</v>
      </c>
      <c r="E749" s="29">
        <f>'City of Winnipeg'!F746</f>
        <v>0.28167532028633752</v>
      </c>
    </row>
    <row r="750" spans="1:5" s="2" customFormat="1" ht="14.4" customHeight="1" x14ac:dyDescent="0.25">
      <c r="A750" s="30" t="s">
        <v>328</v>
      </c>
      <c r="B750" s="31">
        <v>20</v>
      </c>
      <c r="C750" s="85">
        <f>IF(B$753&lt;&gt;0,B750/B$753,0)</f>
        <v>3.2786885245901641E-2</v>
      </c>
      <c r="D750" s="28">
        <f>'City of Winnipeg'!E747</f>
        <v>18185</v>
      </c>
      <c r="E750" s="29">
        <f>'City of Winnipeg'!F747</f>
        <v>2.7934805984822883E-2</v>
      </c>
    </row>
    <row r="751" spans="1:5" s="2" customFormat="1" ht="14.4" customHeight="1" x14ac:dyDescent="0.25">
      <c r="A751" s="30" t="s">
        <v>329</v>
      </c>
      <c r="B751" s="96">
        <v>10</v>
      </c>
      <c r="C751" s="85">
        <f>IF(B$753&lt;&gt;0,B751/B$753,0)</f>
        <v>1.6393442622950821E-2</v>
      </c>
      <c r="D751" s="28">
        <f>'City of Winnipeg'!E748</f>
        <v>16290</v>
      </c>
      <c r="E751" s="29">
        <f>'City of Winnipeg'!F748</f>
        <v>2.5023810255307383E-2</v>
      </c>
    </row>
    <row r="752" spans="1:5" s="2" customFormat="1" ht="15" customHeight="1" thickBot="1" x14ac:dyDescent="0.3">
      <c r="A752" s="194" t="s">
        <v>330</v>
      </c>
      <c r="B752" s="71">
        <v>20</v>
      </c>
      <c r="C752" s="127">
        <f>IF(B$753&lt;&gt;0,B752/B$753,0)</f>
        <v>3.2786885245901641E-2</v>
      </c>
      <c r="D752" s="28">
        <f>'City of Winnipeg'!E749</f>
        <v>52870</v>
      </c>
      <c r="E752" s="100">
        <f>'City of Winnipeg'!F749</f>
        <v>8.1216012780730595E-2</v>
      </c>
    </row>
    <row r="753" spans="1:5" s="2" customFormat="1" ht="14.4" customHeight="1" thickBot="1" x14ac:dyDescent="0.3">
      <c r="A753" s="437" t="s">
        <v>67</v>
      </c>
      <c r="B753" s="98">
        <f>SUM(B748:B752)</f>
        <v>610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Marlton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Marlton Profile</vt:lpstr>
      <vt:lpstr>City of Winnipeg</vt:lpstr>
      <vt:lpstr>'City of Winnipeg'!Print_Area</vt:lpstr>
      <vt:lpstr>'Marlton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2019-07-24T21:54:41Z</dcterms:modified>
</cp:coreProperties>
</file>