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b14026\Desktop\Prework\"/>
    </mc:Choice>
  </mc:AlternateContent>
  <bookViews>
    <workbookView xWindow="0" yWindow="135" windowWidth="15360" windowHeight="8010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z9" sheetId="24" r:id="rId9"/>
    <sheet name="z10" sheetId="25" r:id="rId10"/>
  </sheets>
  <definedNames>
    <definedName name="_xlnm._FilterDatabase" localSheetId="8" hidden="1">'z9'!$A$1:$G$1</definedName>
    <definedName name="Rabaty">'z2'!$B$3:$H$4</definedName>
  </definedNames>
  <calcPr calcId="162913"/>
  <pivotCaches>
    <pivotCache cacheId="19" r:id="rId11"/>
  </pivotCaches>
</workbook>
</file>

<file path=xl/calcChain.xml><?xml version="1.0" encoding="utf-8"?>
<calcChain xmlns="http://schemas.openxmlformats.org/spreadsheetml/2006/main">
  <c r="F40" i="24" l="1"/>
  <c r="F38" i="24"/>
  <c r="F23" i="24"/>
  <c r="F15" i="24"/>
  <c r="F39" i="24"/>
  <c r="F24" i="24"/>
  <c r="F16" i="24"/>
  <c r="F41" i="24" s="1"/>
  <c r="E16" i="22"/>
  <c r="E17" i="22"/>
  <c r="E18" i="22"/>
  <c r="E15" i="22"/>
  <c r="D16" i="22"/>
  <c r="D17" i="22"/>
  <c r="D18" i="22"/>
  <c r="D15" i="22"/>
  <c r="D10" i="22"/>
  <c r="E10" i="22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E22" i="16"/>
  <c r="E21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C6" i="12"/>
  <c r="I17" i="3"/>
  <c r="I16" i="3"/>
  <c r="I15" i="3"/>
  <c r="I9" i="3"/>
  <c r="I13" i="3"/>
  <c r="I14" i="3"/>
  <c r="I8" i="3"/>
  <c r="E10" i="10"/>
  <c r="E11" i="10"/>
  <c r="E12" i="10"/>
  <c r="E13" i="10"/>
  <c r="E9" i="10"/>
  <c r="D10" i="10"/>
  <c r="D11" i="10"/>
  <c r="D12" i="10"/>
  <c r="D13" i="10"/>
  <c r="D9" i="10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C10" i="22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>
  <authors>
    <author>WSB</author>
  </authors>
  <commentList>
    <comment ref="K1" authorId="0" shapeId="0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>
  <authors>
    <author>WSB</author>
  </authors>
  <commentList>
    <comment ref="A1" authorId="0" shapeId="0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>
  <authors>
    <author>WSB</author>
  </authors>
  <commentList>
    <comment ref="H7" authorId="0" shapeId="0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WSB</author>
  </authors>
  <commentList>
    <comment ref="I1" authorId="0" shapeId="0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>
  <authors>
    <author>WSB</author>
  </authors>
  <commentList>
    <comment ref="E1" authorId="0" shapeId="0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>
  <authors>
    <author>WSB</author>
  </authors>
  <commentList>
    <comment ref="H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>
  <authors>
    <author>WSB</author>
  </authors>
  <commentList>
    <comment ref="G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>
  <authors>
    <author>WSB</author>
  </authors>
  <commentList>
    <comment ref="S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>
  <authors>
    <author>WSB</author>
  </authors>
  <commentList>
    <comment ref="H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>
  <authors>
    <author>WSB</author>
  </authors>
  <commentList>
    <comment ref="J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<sst xmlns="http://schemas.openxmlformats.org/spreadsheetml/2006/main" count="1189" uniqueCount="468">
  <si>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</si>
  <si>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</si>
  <si>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</si>
  <si>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</si>
  <si>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</si>
  <si>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</si>
  <si>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</si>
  <si>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</si>
  <si>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</si>
  <si>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</si>
  <si>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</si>
  <si>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</si>
  <si>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</si>
  <si>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</si>
  <si>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</si>
  <si>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</si>
  <si>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</si>
  <si>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</si>
  <si>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</si>
  <si>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</si>
  <si>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</si>
  <si>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</si>
  <si>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</si>
  <si>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</si>
  <si>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</si>
  <si>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</si>
  <si>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</si>
  <si>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</si>
  <si>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</si>
  <si>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</si>
  <si>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</si>
  <si>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</si>
  <si>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</si>
  <si>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</si>
  <si>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</si>
  <si>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</si>
  <si>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</si>
  <si>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</si>
  <si>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</si>
  <si>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</si>
  <si>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</si>
  <si>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</si>
  <si>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</si>
  <si>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</si>
  <si>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</si>
  <si>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</si>
  <si>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</si>
  <si>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</si>
  <si>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</si>
  <si>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</si>
  <si>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</si>
  <si>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</si>
  <si>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</si>
  <si>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</si>
  <si>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</si>
  <si>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</si>
  <si>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</si>
  <si>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</si>
  <si>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</si>
  <si>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</si>
  <si>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</si>
  <si>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</si>
  <si>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</si>
  <si>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</si>
  <si>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</si>
  <si>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</si>
  <si>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</si>
  <si>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</si>
  <si>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</si>
  <si>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</si>
  <si>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</si>
  <si>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</si>
  <si>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</si>
  <si>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</si>
  <si>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</si>
  <si>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</si>
  <si>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</si>
  <si>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</si>
  <si>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</si>
  <si>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</si>
  <si>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</si>
  <si>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</si>
  <si>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</si>
  <si>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</si>
  <si>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</si>
  <si>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</si>
  <si>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</si>
  <si>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</si>
  <si>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</si>
  <si>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</si>
  <si>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</si>
  <si>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</si>
  <si>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</si>
  <si>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</si>
  <si>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</si>
  <si>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</si>
  <si>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</si>
  <si>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</si>
  <si>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</si>
  <si>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</si>
  <si>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</si>
  <si>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</si>
  <si>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</si>
  <si>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</si>
  <si>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</si>
  <si>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</si>
  <si>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</si>
  <si>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</si>
  <si>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</si>
  <si>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</si>
  <si>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</si>
  <si>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</si>
  <si>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</si>
  <si>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</si>
  <si>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</si>
  <si>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</si>
  <si>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</si>
  <si>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</si>
  <si>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</si>
  <si>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</si>
  <si>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</si>
  <si>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</si>
  <si>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</si>
  <si>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</si>
  <si>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</si>
  <si>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</si>
  <si>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</si>
  <si>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</si>
  <si>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</si>
  <si>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</si>
  <si>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</si>
  <si>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</si>
  <si>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</si>
  <si>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</si>
  <si>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</si>
  <si>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</si>
  <si>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</si>
  <si>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</si>
  <si>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</si>
  <si>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</si>
  <si>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</si>
  <si>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</si>
  <si>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</si>
  <si>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</si>
  <si>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</si>
  <si>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</si>
  <si>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</si>
  <si>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</si>
  <si>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</si>
  <si>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</si>
  <si>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</si>
  <si>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</si>
  <si>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</si>
  <si>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</si>
  <si>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</si>
  <si>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</si>
  <si>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</si>
  <si>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</si>
  <si>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</si>
  <si>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</si>
  <si>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</si>
  <si>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</si>
  <si>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</si>
  <si>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</si>
  <si>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</si>
  <si>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</si>
  <si>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</si>
  <si>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</si>
  <si>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</si>
  <si>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</si>
  <si>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</si>
  <si>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</si>
  <si>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</si>
  <si>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</si>
  <si>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</si>
  <si>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</si>
  <si>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</si>
  <si>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</si>
  <si>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</si>
  <si>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</si>
  <si>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</si>
  <si>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</si>
  <si>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</si>
  <si>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</si>
  <si>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</si>
  <si>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</si>
  <si>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</si>
  <si>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</si>
  <si>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</si>
  <si>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</si>
  <si>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</si>
  <si>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</si>
  <si>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</si>
  <si>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</si>
  <si>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</si>
  <si>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</si>
  <si>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</si>
  <si>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</si>
  <si>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</si>
  <si>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</si>
  <si>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</si>
  <si>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</si>
  <si>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</si>
  <si>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</si>
  <si>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</si>
  <si>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</si>
  <si>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</si>
  <si>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</si>
  <si>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</si>
  <si>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</si>
  <si>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</si>
  <si>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</si>
  <si>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</si>
  <si>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</si>
  <si>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</si>
  <si>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</si>
  <si>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</si>
  <si>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</si>
  <si>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</si>
  <si>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</si>
  <si>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</si>
  <si>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</si>
  <si>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</si>
  <si>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</si>
  <si>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</si>
  <si>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</si>
  <si>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</si>
  <si>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</si>
  <si>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</si>
  <si>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</si>
  <si>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</si>
  <si>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</si>
  <si>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</si>
  <si>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</si>
  <si>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</si>
  <si>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</si>
  <si>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</si>
  <si>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</si>
  <si>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</si>
  <si>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</si>
  <si>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</si>
  <si>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</si>
  <si>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</si>
  <si>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</si>
  <si>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</si>
  <si>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</si>
  <si>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</si>
  <si>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</si>
  <si>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</si>
  <si>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</si>
  <si>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</si>
  <si>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</si>
  <si>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</si>
  <si>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</si>
  <si>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</si>
  <si>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</si>
  <si>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</si>
  <si>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</si>
  <si>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</si>
  <si>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</si>
  <si>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</si>
  <si>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</si>
  <si>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</si>
  <si>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</si>
  <si>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</si>
  <si>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</si>
  <si>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</si>
  <si>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</si>
  <si>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</si>
  <si>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</si>
  <si>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</si>
  <si>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</si>
  <si>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</si>
  <si>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</si>
  <si>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</si>
  <si>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</si>
  <si>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</si>
  <si>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</si>
  <si>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</si>
  <si>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</si>
  <si>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</si>
  <si>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</si>
  <si>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</si>
  <si>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</si>
  <si>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</si>
  <si>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</si>
  <si>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</si>
  <si>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</si>
  <si>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</si>
  <si>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</si>
  <si>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</si>
  <si>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</si>
  <si>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</si>
  <si>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</si>
  <si>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</si>
  <si>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</si>
  <si>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</si>
  <si>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</si>
  <si>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</si>
  <si>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</si>
  <si>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</si>
  <si>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</si>
  <si>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</si>
  <si>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</si>
  <si>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</si>
  <si>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</si>
  <si>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</si>
  <si>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</si>
  <si>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</si>
  <si>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</si>
  <si>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</si>
  <si>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</si>
  <si>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</si>
  <si>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</si>
  <si>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</si>
  <si>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</si>
  <si>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</si>
  <si>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</si>
  <si>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</si>
  <si>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</si>
  <si>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</si>
  <si>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</si>
  <si>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</si>
  <si>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</si>
  <si>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</si>
  <si>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</si>
  <si>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</si>
  <si>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</si>
  <si>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</si>
  <si>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</si>
  <si>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</si>
  <si>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</si>
  <si>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</si>
  <si>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</si>
  <si>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</si>
  <si>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</si>
  <si>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</si>
  <si>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</si>
  <si>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</si>
  <si>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</si>
  <si>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</si>
  <si>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</si>
  <si>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</si>
  <si>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</si>
  <si>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</si>
  <si>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</si>
  <si>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</si>
  <si>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</si>
  <si>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</si>
  <si>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</si>
  <si>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</si>
  <si>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</si>
  <si>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</si>
  <si>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</si>
  <si>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</si>
  <si>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</si>
  <si>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</si>
  <si>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</si>
  <si>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</si>
  <si>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</si>
  <si>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</si>
  <si>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</si>
  <si>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</si>
  <si>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</si>
  <si>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</si>
  <si>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</si>
  <si>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</si>
  <si>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</si>
  <si>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</si>
  <si>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</si>
  <si>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</si>
  <si>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</si>
  <si>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</si>
  <si>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</si>
  <si>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</si>
  <si>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</si>
  <si>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</si>
  <si>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</si>
  <si>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</si>
  <si>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</si>
  <si>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</si>
  <si>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</si>
  <si>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</si>
  <si>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</si>
  <si>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</si>
  <si>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</si>
  <si>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</si>
  <si>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</si>
  <si>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</si>
  <si>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</si>
  <si>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</si>
  <si>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</si>
  <si>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</si>
  <si>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</si>
  <si>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</si>
  <si>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</si>
  <si>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</si>
  <si>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</si>
  <si>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</si>
  <si>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</si>
  <si>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</si>
  <si>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</si>
  <si>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</si>
  <si>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</si>
  <si>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</si>
  <si>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</si>
  <si>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</si>
  <si>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</si>
  <si>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</si>
  <si>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</si>
  <si>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</si>
  <si>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</si>
  <si>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</si>
  <si>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</si>
  <si>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</si>
  <si>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</si>
  <si>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</si>
  <si>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</si>
  <si>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</si>
  <si>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</si>
  <si>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</si>
  <si>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</si>
  <si>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</si>
  <si>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</si>
  <si>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</si>
  <si>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</si>
  <si>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</si>
  <si>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</si>
  <si>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</si>
  <si>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</si>
  <si>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</si>
  <si>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</si>
  <si>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</si>
  <si>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</si>
  <si>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</si>
  <si>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</si>
  <si>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</si>
  <si>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</si>
  <si>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</si>
  <si>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</si>
  <si>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</si>
  <si>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</si>
  <si>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</si>
  <si>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&gt;28</t>
  </si>
  <si>
    <t>&lt;56</t>
  </si>
  <si>
    <t>Średni staż pracy</t>
  </si>
  <si>
    <t>Maksymalny wiek</t>
  </si>
  <si>
    <t>Minimalny wiek</t>
  </si>
  <si>
    <t>Suma wynagrodzeń</t>
  </si>
  <si>
    <t>Ilość osób</t>
  </si>
  <si>
    <t>WYNIKI</t>
  </si>
  <si>
    <t>Ocena</t>
  </si>
  <si>
    <t>Pośredni wariant</t>
  </si>
  <si>
    <t>Najgorszy wariant</t>
  </si>
  <si>
    <t>Bazowy wariant</t>
  </si>
  <si>
    <t>Etykiety wierszy</t>
  </si>
  <si>
    <t>Suma końcowa</t>
  </si>
  <si>
    <t>Suma z Bazowy wariant</t>
  </si>
  <si>
    <t>Suma z Pośredni wariant</t>
  </si>
  <si>
    <t>Suma z Najgorszy wariant</t>
  </si>
  <si>
    <t>Kwartał</t>
  </si>
  <si>
    <t>Hot-dogi Suma</t>
  </si>
  <si>
    <t>Zapiekanki Suma</t>
  </si>
  <si>
    <t>Napój Suma</t>
  </si>
  <si>
    <t>Hot-dogi Średnia</t>
  </si>
  <si>
    <t>Napój Średnia</t>
  </si>
  <si>
    <t>Zapiekanki Średnia</t>
  </si>
  <si>
    <t>Średnia całkowita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</si>
</sst>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</numFmts>
  <fonts count="28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sz val="11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0" fontId="23" fillId="0" borderId="1" xfId="3" applyFont="1" applyBorder="1" applyAlignment="1">
      <alignment horizontal="center"/>
    </xf>
    <xf numFmtId="0" fontId="23" fillId="0" borderId="1" xfId="3" applyFont="1" applyBorder="1"/>
    <xf numFmtId="2" fontId="23" fillId="0" borderId="1" xfId="3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0" fontId="0" fillId="0" borderId="1" xfId="0" applyBorder="1"/>
    <xf numFmtId="0" fontId="26" fillId="3" borderId="1" xfId="0" applyFont="1" applyFill="1" applyBorder="1"/>
    <xf numFmtId="5" fontId="0" fillId="0" borderId="0" xfId="0" applyNumberFormat="1"/>
    <xf numFmtId="0" fontId="26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9" fontId="0" fillId="0" borderId="0" xfId="8" applyFont="1"/>
    <xf numFmtId="9" fontId="0" fillId="0" borderId="0" xfId="8" applyNumberFormat="1" applyFont="1"/>
    <xf numFmtId="0" fontId="0" fillId="0" borderId="0" xfId="0" applyAlignment="1">
      <alignment horizontal="left" indent="3"/>
    </xf>
    <xf numFmtId="0" fontId="27" fillId="0" borderId="0" xfId="12" applyFont="1"/>
    <xf numFmtId="0" fontId="27" fillId="0" borderId="0" xfId="12" applyFont="1" applyFill="1"/>
  </cellXfs>
  <cellStyles count="15">
    <cellStyle name="Heading" xfId="1"/>
    <cellStyle name="Normal_DATA_TAB" xfId="2"/>
    <cellStyle name="Normal_Products" xfId="12"/>
    <cellStyle name="Normal_Sales" xfId="13"/>
    <cellStyle name="Normalny" xfId="0" builtinId="0"/>
    <cellStyle name="Normalny 2" xfId="3"/>
    <cellStyle name="Normalny 2 2" xfId="9"/>
    <cellStyle name="Normalny 3" xfId="4"/>
    <cellStyle name="Normalny_Sheet1" xfId="10"/>
    <cellStyle name="Procentowy" xfId="8" builtinId="5"/>
    <cellStyle name="Procentowy 2" xfId="7"/>
    <cellStyle name="Walutowy" xfId="5" builtinId="4"/>
    <cellStyle name="Walutowy 2" xfId="6"/>
    <cellStyle name="Walutowy 2 2" xfId="14"/>
    <cellStyle name="Walutowy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[Prework_Exercises_Nizioł.xlsx]z8!Tabela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'z8'!$D$46</c:f>
              <c:strCache>
                <c:ptCount val="1"/>
                <c:pt idx="0">
                  <c:v>Suma z Bazowy wariant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'z8'!$C$47:$C$67</c:f>
              <c:multiLvlStrCache>
                <c:ptCount val="5"/>
                <c:lvl>
                  <c:pt idx="0">
                    <c:v>Kwartał 1</c:v>
                  </c:pt>
                  <c:pt idx="1">
                    <c:v>Kwartał 2</c:v>
                  </c:pt>
                  <c:pt idx="2">
                    <c:v>Kwartał 4</c:v>
                  </c:pt>
                  <c:pt idx="3">
                    <c:v>Kwartał 3</c:v>
                  </c:pt>
                  <c:pt idx="4">
                    <c:v>Razem</c:v>
                  </c:pt>
                </c:lvl>
                <c:lvl>
                  <c:pt idx="0">
                    <c:v>270</c:v>
                  </c:pt>
                  <c:pt idx="1">
                    <c:v>260</c:v>
                  </c:pt>
                  <c:pt idx="2">
                    <c:v>345</c:v>
                  </c:pt>
                  <c:pt idx="3">
                    <c:v>340</c:v>
                  </c:pt>
                  <c:pt idx="4">
                    <c:v>1215</c:v>
                  </c:pt>
                </c:lvl>
                <c:lvl>
                  <c:pt idx="0">
                    <c:v>285</c:v>
                  </c:pt>
                  <c:pt idx="1">
                    <c:v>270</c:v>
                  </c:pt>
                  <c:pt idx="2">
                    <c:v>360</c:v>
                  </c:pt>
                  <c:pt idx="3">
                    <c:v>370</c:v>
                  </c:pt>
                  <c:pt idx="4">
                    <c:v>1285</c:v>
                  </c:pt>
                </c:lvl>
                <c:lvl>
                  <c:pt idx="0">
                    <c:v>300</c:v>
                  </c:pt>
                  <c:pt idx="1">
                    <c:v>310</c:v>
                  </c:pt>
                  <c:pt idx="2">
                    <c:v>375</c:v>
                  </c:pt>
                  <c:pt idx="3">
                    <c:v>413</c:v>
                  </c:pt>
                  <c:pt idx="4">
                    <c:v>1398</c:v>
                  </c:pt>
                </c:lvl>
              </c:multiLvlStrCache>
            </c:multiLvlStrRef>
          </c:cat>
          <c:val>
            <c:numRef>
              <c:f>'z8'!$D$47:$D$67</c:f>
              <c:numCache>
                <c:formatCode>General</c:formatCode>
                <c:ptCount val="5"/>
                <c:pt idx="0">
                  <c:v>300</c:v>
                </c:pt>
                <c:pt idx="1">
                  <c:v>310</c:v>
                </c:pt>
                <c:pt idx="2">
                  <c:v>375</c:v>
                </c:pt>
                <c:pt idx="3">
                  <c:v>413</c:v>
                </c:pt>
                <c:pt idx="4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E-4965-891E-4283584B514D}"/>
            </c:ext>
          </c:extLst>
        </c:ser>
        <c:ser>
          <c:idx val="1"/>
          <c:order val="1"/>
          <c:tx>
            <c:strRef>
              <c:f>'z8'!$E$46</c:f>
              <c:strCache>
                <c:ptCount val="1"/>
                <c:pt idx="0">
                  <c:v>Suma z Pośredni wariant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'z8'!$C$47:$C$67</c:f>
              <c:multiLvlStrCache>
                <c:ptCount val="5"/>
                <c:lvl>
                  <c:pt idx="0">
                    <c:v>Kwartał 1</c:v>
                  </c:pt>
                  <c:pt idx="1">
                    <c:v>Kwartał 2</c:v>
                  </c:pt>
                  <c:pt idx="2">
                    <c:v>Kwartał 4</c:v>
                  </c:pt>
                  <c:pt idx="3">
                    <c:v>Kwartał 3</c:v>
                  </c:pt>
                  <c:pt idx="4">
                    <c:v>Razem</c:v>
                  </c:pt>
                </c:lvl>
                <c:lvl>
                  <c:pt idx="0">
                    <c:v>270</c:v>
                  </c:pt>
                  <c:pt idx="1">
                    <c:v>260</c:v>
                  </c:pt>
                  <c:pt idx="2">
                    <c:v>345</c:v>
                  </c:pt>
                  <c:pt idx="3">
                    <c:v>340</c:v>
                  </c:pt>
                  <c:pt idx="4">
                    <c:v>1215</c:v>
                  </c:pt>
                </c:lvl>
                <c:lvl>
                  <c:pt idx="0">
                    <c:v>285</c:v>
                  </c:pt>
                  <c:pt idx="1">
                    <c:v>270</c:v>
                  </c:pt>
                  <c:pt idx="2">
                    <c:v>360</c:v>
                  </c:pt>
                  <c:pt idx="3">
                    <c:v>370</c:v>
                  </c:pt>
                  <c:pt idx="4">
                    <c:v>1285</c:v>
                  </c:pt>
                </c:lvl>
                <c:lvl>
                  <c:pt idx="0">
                    <c:v>300</c:v>
                  </c:pt>
                  <c:pt idx="1">
                    <c:v>310</c:v>
                  </c:pt>
                  <c:pt idx="2">
                    <c:v>375</c:v>
                  </c:pt>
                  <c:pt idx="3">
                    <c:v>413</c:v>
                  </c:pt>
                  <c:pt idx="4">
                    <c:v>1398</c:v>
                  </c:pt>
                </c:lvl>
              </c:multiLvlStrCache>
            </c:multiLvlStrRef>
          </c:cat>
          <c:val>
            <c:numRef>
              <c:f>'z8'!$E$47:$E$67</c:f>
              <c:numCache>
                <c:formatCode>General</c:formatCode>
                <c:ptCount val="5"/>
                <c:pt idx="0">
                  <c:v>285</c:v>
                </c:pt>
                <c:pt idx="1">
                  <c:v>270</c:v>
                </c:pt>
                <c:pt idx="2">
                  <c:v>360</c:v>
                </c:pt>
                <c:pt idx="3">
                  <c:v>370</c:v>
                </c:pt>
                <c:pt idx="4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E-4965-891E-4283584B514D}"/>
            </c:ext>
          </c:extLst>
        </c:ser>
        <c:ser>
          <c:idx val="2"/>
          <c:order val="2"/>
          <c:tx>
            <c:strRef>
              <c:f>'z8'!$F$46</c:f>
              <c:strCache>
                <c:ptCount val="1"/>
                <c:pt idx="0">
                  <c:v>Suma z Najgorszy wariant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'z8'!$C$47:$C$67</c:f>
              <c:multiLvlStrCache>
                <c:ptCount val="5"/>
                <c:lvl>
                  <c:pt idx="0">
                    <c:v>Kwartał 1</c:v>
                  </c:pt>
                  <c:pt idx="1">
                    <c:v>Kwartał 2</c:v>
                  </c:pt>
                  <c:pt idx="2">
                    <c:v>Kwartał 4</c:v>
                  </c:pt>
                  <c:pt idx="3">
                    <c:v>Kwartał 3</c:v>
                  </c:pt>
                  <c:pt idx="4">
                    <c:v>Razem</c:v>
                  </c:pt>
                </c:lvl>
                <c:lvl>
                  <c:pt idx="0">
                    <c:v>270</c:v>
                  </c:pt>
                  <c:pt idx="1">
                    <c:v>260</c:v>
                  </c:pt>
                  <c:pt idx="2">
                    <c:v>345</c:v>
                  </c:pt>
                  <c:pt idx="3">
                    <c:v>340</c:v>
                  </c:pt>
                  <c:pt idx="4">
                    <c:v>1215</c:v>
                  </c:pt>
                </c:lvl>
                <c:lvl>
                  <c:pt idx="0">
                    <c:v>285</c:v>
                  </c:pt>
                  <c:pt idx="1">
                    <c:v>270</c:v>
                  </c:pt>
                  <c:pt idx="2">
                    <c:v>360</c:v>
                  </c:pt>
                  <c:pt idx="3">
                    <c:v>370</c:v>
                  </c:pt>
                  <c:pt idx="4">
                    <c:v>1285</c:v>
                  </c:pt>
                </c:lvl>
                <c:lvl>
                  <c:pt idx="0">
                    <c:v>300</c:v>
                  </c:pt>
                  <c:pt idx="1">
                    <c:v>310</c:v>
                  </c:pt>
                  <c:pt idx="2">
                    <c:v>375</c:v>
                  </c:pt>
                  <c:pt idx="3">
                    <c:v>413</c:v>
                  </c:pt>
                  <c:pt idx="4">
                    <c:v>1398</c:v>
                  </c:pt>
                </c:lvl>
              </c:multiLvlStrCache>
            </c:multiLvlStrRef>
          </c:cat>
          <c:val>
            <c:numRef>
              <c:f>'z8'!$F$47:$F$67</c:f>
              <c:numCache>
                <c:formatCode>General</c:formatCode>
                <c:ptCount val="5"/>
                <c:pt idx="0">
                  <c:v>270</c:v>
                </c:pt>
                <c:pt idx="1">
                  <c:v>260</c:v>
                </c:pt>
                <c:pt idx="2">
                  <c:v>345</c:v>
                </c:pt>
                <c:pt idx="3">
                  <c:v>340</c:v>
                </c:pt>
                <c:pt idx="4">
                  <c:v>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E-4965-891E-4283584B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745088"/>
        <c:axId val="634756736"/>
      </c:barChart>
      <c:catAx>
        <c:axId val="6347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756736"/>
        <c:crosses val="autoZero"/>
        <c:auto val="1"/>
        <c:lblAlgn val="ctr"/>
        <c:lblOffset val="100"/>
        <c:noMultiLvlLbl val="0"/>
      </c:catAx>
      <c:valAx>
        <c:axId val="6347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7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14287</xdr:rowOff>
    </xdr:from>
    <xdr:to>
      <xdr:col>5</xdr:col>
      <xdr:colOff>495300</xdr:colOff>
      <xdr:row>35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iffeisen Polbank" refreshedDate="43427.619008796297" createdVersion="6" refreshedVersion="6" minRefreshableVersion="3" recordCount="5">
  <cacheSource type="worksheet">
    <worksheetSource ref="B5:E10" sheet="z8"/>
  </cacheSource>
  <cacheFields count="4">
    <cacheField name="Kwartał" numFmtId="0">
      <sharedItems count="5">
        <s v="Kwartał 1"/>
        <s v="Kwartał 2"/>
        <s v="Kwartał 3"/>
        <s v="Kwartał 4"/>
        <s v="Razem"/>
      </sharedItems>
    </cacheField>
    <cacheField name="Bazowy wariant" numFmtId="0">
      <sharedItems containsSemiMixedTypes="0" containsString="0" containsNumber="1" containsInteger="1" minValue="300" maxValue="1398" count="5">
        <n v="300"/>
        <n v="310"/>
        <n v="413"/>
        <n v="375"/>
        <n v="1398"/>
      </sharedItems>
    </cacheField>
    <cacheField name="Pośredni wariant" numFmtId="0">
      <sharedItems containsSemiMixedTypes="0" containsString="0" containsNumber="1" containsInteger="1" minValue="270" maxValue="1285" count="5">
        <n v="285"/>
        <n v="270"/>
        <n v="370"/>
        <n v="360"/>
        <n v="1285"/>
      </sharedItems>
    </cacheField>
    <cacheField name="Najgorszy wariant" numFmtId="0">
      <sharedItems containsSemiMixedTypes="0" containsString="0" containsNumber="1" containsInteger="1" minValue="260" maxValue="1215" count="5">
        <n v="270"/>
        <n v="260"/>
        <n v="340"/>
        <n v="345"/>
        <n v="12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C46:F6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6">
        <item x="0"/>
        <item x="1"/>
        <item x="3"/>
        <item x="2"/>
        <item x="4"/>
        <item t="default"/>
      </items>
    </pivotField>
    <pivotField axis="axisRow" dataField="1" showAll="0">
      <items count="6">
        <item x="1"/>
        <item x="0"/>
        <item x="3"/>
        <item x="2"/>
        <item x="4"/>
        <item t="default"/>
      </items>
    </pivotField>
    <pivotField axis="axisRow" dataField="1" showAll="0">
      <items count="6">
        <item x="1"/>
        <item x="0"/>
        <item x="2"/>
        <item x="3"/>
        <item x="4"/>
        <item t="default"/>
      </items>
    </pivotField>
  </pivotFields>
  <rowFields count="4">
    <field x="1"/>
    <field x="2"/>
    <field x="3"/>
    <field x="0"/>
  </rowFields>
  <rowItems count="21">
    <i>
      <x/>
    </i>
    <i r="1">
      <x v="1"/>
    </i>
    <i r="2">
      <x v="1"/>
    </i>
    <i r="3">
      <x/>
    </i>
    <i>
      <x v="1"/>
    </i>
    <i r="1">
      <x/>
    </i>
    <i r="2">
      <x/>
    </i>
    <i r="3">
      <x v="1"/>
    </i>
    <i>
      <x v="2"/>
    </i>
    <i r="1">
      <x v="2"/>
    </i>
    <i r="2">
      <x v="3"/>
    </i>
    <i r="3">
      <x v="3"/>
    </i>
    <i>
      <x v="3"/>
    </i>
    <i r="1">
      <x v="3"/>
    </i>
    <i r="2">
      <x v="2"/>
    </i>
    <i r="3">
      <x v="2"/>
    </i>
    <i>
      <x v="4"/>
    </i>
    <i r="1">
      <x v="4"/>
    </i>
    <i r="2">
      <x v="4"/>
    </i>
    <i r="3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Bazowy wariant" fld="1" baseField="0" baseItem="0"/>
    <dataField name="Suma z Pośredni wariant" fld="2" baseField="0" baseItem="0"/>
    <dataField name="Suma z Najgorszy wariant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/>
  <dimension ref="B1:K57"/>
  <sheetViews>
    <sheetView tabSelected="1" workbookViewId="0">
      <selection activeCell="E5" sqref="E5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VLOOKUP(C3,$H$7:$I$17,2,FALSE)</f>
        <v>1499</v>
      </c>
      <c r="F3" s="72">
        <f>D3*E3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VLOOKUP(C4,$H$7:$I$17,2,FALSE)</f>
        <v>3500</v>
      </c>
      <c r="F4" s="72">
        <f t="shared" ref="F4:F57" si="1">D4*E4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72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72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72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72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72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72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72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72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72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72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72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72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72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72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72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72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72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72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72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72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72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72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72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72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72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72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72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72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72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72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72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72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72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72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72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72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72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72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72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72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72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72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72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72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72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72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72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72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72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72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72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72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72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0"/>
  <dimension ref="A1"/>
  <sheetViews>
    <sheetView workbookViewId="0"/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B1:H13"/>
  <sheetViews>
    <sheetView workbookViewId="0">
      <selection activeCell="E12" sqref="E12"/>
    </sheetView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HLOOKUP(C9,Rabaty,2,TRUE)</f>
        <v>2.5000000000000001E-2</v>
      </c>
      <c r="E9" s="14">
        <f>C9-C9*D9</f>
        <v>2418.4875000000002</v>
      </c>
    </row>
    <row r="10" spans="2:8">
      <c r="B10" s="9" t="s">
        <v>168</v>
      </c>
      <c r="C10" s="13">
        <v>725</v>
      </c>
      <c r="D10" s="15">
        <f>HLOOKUP(C10,Rabaty,2,TRUE)</f>
        <v>0</v>
      </c>
      <c r="E10" s="14">
        <f t="shared" ref="E10:E13" si="0">C10-C10*D10</f>
        <v>725</v>
      </c>
    </row>
    <row r="11" spans="2:8">
      <c r="B11" s="9" t="s">
        <v>169</v>
      </c>
      <c r="C11" s="13">
        <v>3761.59</v>
      </c>
      <c r="D11" s="15">
        <f>HLOOKUP(C11,Rabaty,2,TRUE)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HLOOKUP(C12,Rabaty,2,TRUE)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HLOOKUP(C13,Rabaty,2,TRUE)</f>
        <v>0.02</v>
      </c>
      <c r="E13" s="14">
        <f t="shared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A1:M129"/>
  <sheetViews>
    <sheetView workbookViewId="0">
      <selection activeCell="H21" sqref="H21"/>
    </sheetView>
  </sheetViews>
  <sheetFormatPr defaultRowHeight="14.25"/>
  <cols>
    <col min="1" max="1" width="12.375" bestFit="1" customWidth="1"/>
    <col min="2" max="2" width="10.125" bestFit="1" customWidth="1"/>
    <col min="3" max="3" width="6" customWidth="1"/>
    <col min="4" max="4" width="14.25" customWidth="1"/>
    <col min="5" max="5" width="10.75" customWidth="1"/>
    <col min="6" max="6" width="15.25" customWidth="1"/>
    <col min="7" max="7" width="9.875" style="1" customWidth="1"/>
    <col min="8" max="8" width="17.375" bestFit="1" customWidth="1"/>
    <col min="9" max="9" width="9.25" bestFit="1" customWidth="1"/>
    <col min="10" max="11" width="13.5" bestFit="1" customWidth="1"/>
    <col min="13" max="13" width="13.5" bestFit="1" customWidth="1"/>
  </cols>
  <sheetData>
    <row r="1" spans="1:13" ht="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2"/>
      <c r="I1" s="3" t="s">
        <v>139</v>
      </c>
    </row>
    <row r="2" spans="1:13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3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</row>
    <row r="4" spans="1:13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/>
    </row>
    <row r="5" spans="1:13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</row>
    <row r="6" spans="1:13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J6" s="1"/>
      <c r="K6" s="1"/>
      <c r="L6" s="1"/>
      <c r="M6" s="1"/>
    </row>
    <row r="7" spans="1:13" ht="15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I7" s="37" t="s">
        <v>1</v>
      </c>
      <c r="J7" s="37" t="s">
        <v>2</v>
      </c>
      <c r="K7" s="37" t="s">
        <v>3</v>
      </c>
      <c r="L7" s="37" t="s">
        <v>2</v>
      </c>
      <c r="M7" s="37"/>
    </row>
    <row r="8" spans="1:13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I8" t="str">
        <f>"=Kobieta"</f>
        <v>=Kobieta</v>
      </c>
      <c r="J8" t="s">
        <v>443</v>
      </c>
      <c r="K8" s="57" t="s">
        <v>24</v>
      </c>
      <c r="L8" s="1" t="s">
        <v>444</v>
      </c>
      <c r="M8" s="57"/>
    </row>
    <row r="9" spans="1:13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I9" s="57" t="str">
        <f>"=Kobieta"</f>
        <v>=Kobieta</v>
      </c>
      <c r="J9" s="57" t="s">
        <v>443</v>
      </c>
      <c r="K9" s="57" t="s">
        <v>136</v>
      </c>
      <c r="L9" s="57" t="s">
        <v>444</v>
      </c>
      <c r="M9" s="1"/>
    </row>
    <row r="10" spans="1:13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J10" s="1"/>
      <c r="K10" s="1"/>
      <c r="L10" s="1"/>
      <c r="M10" s="1"/>
    </row>
    <row r="11" spans="1:13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</row>
    <row r="12" spans="1:13" ht="15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H12" s="37" t="s">
        <v>450</v>
      </c>
      <c r="J12" s="1"/>
      <c r="K12" s="1"/>
      <c r="L12" s="1"/>
      <c r="M12" s="1"/>
    </row>
    <row r="13" spans="1:13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H13" s="74" t="s">
        <v>445</v>
      </c>
      <c r="I13" s="73">
        <f>DAVERAGE(A1:F129,"Staż pracy",I7:L9)</f>
        <v>17.25</v>
      </c>
      <c r="J13" s="1"/>
      <c r="K13" s="1"/>
      <c r="L13" s="1"/>
      <c r="M13" s="1"/>
    </row>
    <row r="14" spans="1:13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H14" s="74" t="s">
        <v>446</v>
      </c>
      <c r="I14" s="73">
        <f>DMAX(A1:F129,3,I7:L9)</f>
        <v>54</v>
      </c>
      <c r="J14" s="1"/>
      <c r="K14" s="1"/>
      <c r="L14" s="1"/>
      <c r="M14" s="1"/>
    </row>
    <row r="15" spans="1:13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H15" s="74" t="s">
        <v>447</v>
      </c>
      <c r="I15" s="73">
        <f>DMIN(A1:F129,3,I7:L9)</f>
        <v>30</v>
      </c>
      <c r="J15" s="1"/>
      <c r="K15" s="1"/>
      <c r="L15" s="1"/>
      <c r="M15" s="1"/>
    </row>
    <row r="16" spans="1:13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H16" s="74" t="s">
        <v>448</v>
      </c>
      <c r="I16" s="73">
        <f>DSUM(A1:F129,6,I7:L9)</f>
        <v>51003</v>
      </c>
      <c r="J16" s="1"/>
      <c r="K16" s="1"/>
      <c r="L16" s="1"/>
      <c r="M16" s="1"/>
    </row>
    <row r="17" spans="1:13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H17" s="74" t="s">
        <v>449</v>
      </c>
      <c r="I17" s="73">
        <f>DCOUNTA(A1:F129,2,I7:L9)</f>
        <v>16</v>
      </c>
      <c r="J17" s="1"/>
      <c r="K17" s="1"/>
      <c r="L17" s="1"/>
      <c r="M17" s="1"/>
    </row>
    <row r="18" spans="1:13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J18" s="1"/>
      <c r="K18" s="1"/>
      <c r="L18" s="1"/>
      <c r="M18" s="1"/>
    </row>
    <row r="19" spans="1:13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J19" s="1"/>
      <c r="K19" s="1"/>
      <c r="L19" s="1"/>
      <c r="M19" s="1"/>
    </row>
    <row r="20" spans="1:13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J20" s="1"/>
      <c r="K20" s="1"/>
      <c r="L20" s="1"/>
      <c r="M20" s="1"/>
    </row>
    <row r="21" spans="1:13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1"/>
      <c r="L21" s="1"/>
      <c r="M21" s="1"/>
    </row>
    <row r="22" spans="1:13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1"/>
      <c r="K22" s="1"/>
      <c r="L22" s="1"/>
      <c r="M22" s="1"/>
    </row>
    <row r="23" spans="1:13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1"/>
      <c r="K23" s="1"/>
      <c r="L23" s="1"/>
      <c r="M23" s="1"/>
    </row>
    <row r="24" spans="1:13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1"/>
      <c r="K24" s="1"/>
      <c r="L24" s="1"/>
      <c r="M24" s="1"/>
    </row>
    <row r="25" spans="1:13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3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3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3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3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3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3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3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7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1:E14"/>
  <sheetViews>
    <sheetView workbookViewId="0">
      <selection activeCell="C10" sqref="C10"/>
    </sheetView>
  </sheetViews>
  <sheetFormatPr defaultRowHeight="14.25"/>
  <cols>
    <col min="1" max="1" width="3" style="1" customWidth="1"/>
    <col min="2" max="2" width="33" style="1" customWidth="1"/>
    <col min="3" max="3" width="15.625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5" ht="15.75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FV(C4,C5,,-C3)</f>
        <v>1159274.0742999997</v>
      </c>
    </row>
    <row r="9" spans="2:5">
      <c r="D9" s="75"/>
    </row>
    <row r="11" spans="2:5">
      <c r="D11" s="57"/>
    </row>
    <row r="12" spans="2:5">
      <c r="D12" s="57"/>
    </row>
    <row r="13" spans="2:5">
      <c r="D13" s="57"/>
    </row>
    <row r="14" spans="2:5">
      <c r="D14" s="7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A1:H22"/>
  <sheetViews>
    <sheetView workbookViewId="0">
      <selection activeCell="F21" sqref="F21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30" t="s">
        <v>197</v>
      </c>
      <c r="E1" s="25" t="s">
        <v>196</v>
      </c>
      <c r="F1" s="26">
        <f ca="1">TODAY()</f>
        <v>43427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LEFT(C4,3)</f>
        <v>SZZ</v>
      </c>
      <c r="E4" s="21">
        <v>412000</v>
      </c>
      <c r="F4" s="4">
        <f>RANK(E4,$E$4:$E$18)</f>
        <v>9</v>
      </c>
    </row>
    <row r="5" spans="1:8">
      <c r="A5" s="1" t="s">
        <v>188</v>
      </c>
      <c r="B5" s="1" t="s">
        <v>194</v>
      </c>
      <c r="C5" s="57" t="str">
        <f t="shared" ref="C5:C18" si="0">TRIM(A5)</f>
        <v>RDO Radom</v>
      </c>
      <c r="D5" s="4" t="str">
        <f t="shared" ref="D5:D18" si="1">LEFT(C5,3)</f>
        <v>RDO</v>
      </c>
      <c r="E5" s="21">
        <v>500</v>
      </c>
      <c r="F5" s="4">
        <f t="shared" ref="F5:F18" si="2">RANK(E5,$E$4:$E$18)</f>
        <v>14</v>
      </c>
    </row>
    <row r="6" spans="1:8">
      <c r="A6" s="1" t="s">
        <v>181</v>
      </c>
      <c r="B6" s="1" t="s">
        <v>194</v>
      </c>
      <c r="C6" s="57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57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57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57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57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57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57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57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57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57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57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57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57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</v>
      </c>
    </row>
    <row r="19" spans="1:6">
      <c r="D19" s="4"/>
      <c r="E19" s="29"/>
    </row>
    <row r="20" spans="1:6" ht="18.75" customHeight="1">
      <c r="C20" s="65" t="s">
        <v>200</v>
      </c>
      <c r="D20" s="65"/>
      <c r="E20" s="27">
        <f>SUM(E4:E18)</f>
        <v>30598455</v>
      </c>
    </row>
    <row r="21" spans="1:6" ht="18.75" customHeight="1">
      <c r="C21" s="65" t="s">
        <v>201</v>
      </c>
      <c r="D21" s="65"/>
      <c r="E21" s="27">
        <f ca="1">SUMIF($B$4:$E$18,"Północ",$E$4:$E$18)</f>
        <v>19788713</v>
      </c>
    </row>
    <row r="22" spans="1:6" ht="18.75" customHeight="1">
      <c r="C22" s="65" t="s">
        <v>202</v>
      </c>
      <c r="D22" s="65"/>
      <c r="E22" s="27">
        <f ca="1">SUMIF($B$4:$E$18,"Południe",$E$4:$E$18)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A1:G193"/>
  <sheetViews>
    <sheetView zoomScaleNormal="100" workbookViewId="0">
      <selection activeCell="E3" sqref="E3"/>
    </sheetView>
  </sheetViews>
  <sheetFormatPr defaultRowHeight="14.25"/>
  <cols>
    <col min="1" max="1" width="14.875" bestFit="1" customWidth="1"/>
    <col min="2" max="2" width="15.875" bestFit="1" customWidth="1"/>
    <col min="3" max="3" width="24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30" t="s">
        <v>402</v>
      </c>
      <c r="C1" s="25" t="s">
        <v>405</v>
      </c>
      <c r="D1" s="66">
        <f ca="1">NOW()</f>
        <v>43427.633480324075</v>
      </c>
      <c r="E1" s="67"/>
      <c r="G1" s="28" t="s">
        <v>404</v>
      </c>
    </row>
    <row r="2" spans="1:7" s="1" customFormat="1">
      <c r="D2" s="4"/>
      <c r="E2" s="4"/>
    </row>
    <row r="3" spans="1:7" ht="18.75" customHeight="1">
      <c r="A3" s="53" t="s">
        <v>0</v>
      </c>
      <c r="B3" s="53" t="s">
        <v>208</v>
      </c>
      <c r="C3" s="53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CONCATENATE(B4," ",A4)</f>
        <v>Jan Górski</v>
      </c>
      <c r="D4" s="52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CONCATENATE(B5," ",A5)</f>
        <v>Dariusz Roszak</v>
      </c>
      <c r="D5" s="52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52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52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52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52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52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52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52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52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52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52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52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52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52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52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52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52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52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52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52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52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52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52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52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52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52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52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52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52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52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52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52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52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52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52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52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52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52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52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52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52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52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52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52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52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52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52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52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52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52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52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52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52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52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52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52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52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52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52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52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52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52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52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52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CONCATENATE(B69," ",A69)</f>
        <v>Joanna Młyńczak</v>
      </c>
      <c r="D69" s="52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52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52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52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52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52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52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52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52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52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52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52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52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52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52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52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52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52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52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52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52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52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52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52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52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52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52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52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52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52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52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52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52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52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52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52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52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52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52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52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52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52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52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52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52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52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52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52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52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52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52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52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52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52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52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52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52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52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52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52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52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52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52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52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CONCATENATE(B133," ",A133)</f>
        <v>Czesław Jasiewicz</v>
      </c>
      <c r="D133" s="52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52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52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52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52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52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52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52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52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52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52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52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52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52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52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52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52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52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52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52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52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52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52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52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52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52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52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52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52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52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52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52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52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52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52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52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52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52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52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52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52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52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52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52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52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52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52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52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52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52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52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52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52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52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52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52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52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52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52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52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52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A1:S21"/>
  <sheetViews>
    <sheetView workbookViewId="0">
      <selection activeCell="Q20" sqref="Q20"/>
    </sheetView>
  </sheetViews>
  <sheetFormatPr defaultRowHeight="14.25"/>
  <cols>
    <col min="1" max="1" width="5.25" customWidth="1"/>
    <col min="2" max="3" width="10.25" customWidth="1"/>
    <col min="4" max="16" width="4" customWidth="1"/>
    <col min="17" max="18" width="11.75" customWidth="1"/>
  </cols>
  <sheetData>
    <row r="1" spans="1:19" s="1" customFormat="1" ht="18">
      <c r="A1" s="30" t="s">
        <v>399</v>
      </c>
      <c r="S1" s="28" t="s">
        <v>442</v>
      </c>
    </row>
    <row r="2" spans="1:19" s="1" customFormat="1"/>
    <row r="3" spans="1:19" ht="15">
      <c r="A3" s="43" t="s">
        <v>384</v>
      </c>
      <c r="B3" s="44" t="s">
        <v>208</v>
      </c>
      <c r="C3" s="44" t="s">
        <v>0</v>
      </c>
      <c r="D3" s="71" t="s">
        <v>386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43" t="s">
        <v>385</v>
      </c>
      <c r="R3" s="1"/>
      <c r="S3" t="s">
        <v>451</v>
      </c>
    </row>
    <row r="4" spans="1:19">
      <c r="A4" s="45">
        <v>1</v>
      </c>
      <c r="B4" s="46" t="s">
        <v>209</v>
      </c>
      <c r="C4" s="46" t="s">
        <v>387</v>
      </c>
      <c r="D4" s="47">
        <v>3</v>
      </c>
      <c r="E4" s="47">
        <v>5</v>
      </c>
      <c r="F4" s="47">
        <v>3</v>
      </c>
      <c r="G4" s="47">
        <v>3</v>
      </c>
      <c r="H4" s="47">
        <v>4</v>
      </c>
      <c r="I4" s="47">
        <v>3</v>
      </c>
      <c r="J4" s="47">
        <v>4</v>
      </c>
      <c r="K4" s="47">
        <v>4</v>
      </c>
      <c r="L4" s="47">
        <v>5</v>
      </c>
      <c r="M4" s="47">
        <v>5</v>
      </c>
      <c r="N4" s="48"/>
      <c r="O4" s="48"/>
      <c r="P4" s="48"/>
      <c r="Q4" s="49">
        <f>AVERAGE(D4:P4)</f>
        <v>3.9</v>
      </c>
      <c r="R4" s="1"/>
      <c r="S4">
        <v>1</v>
      </c>
    </row>
    <row r="5" spans="1:19">
      <c r="A5" s="45">
        <v>2</v>
      </c>
      <c r="B5" s="46" t="s">
        <v>352</v>
      </c>
      <c r="C5" s="46" t="s">
        <v>388</v>
      </c>
      <c r="D5" s="47">
        <v>4</v>
      </c>
      <c r="E5" s="47">
        <v>4</v>
      </c>
      <c r="F5" s="47">
        <v>4</v>
      </c>
      <c r="G5" s="47">
        <v>2</v>
      </c>
      <c r="H5" s="47">
        <v>4</v>
      </c>
      <c r="I5" s="47">
        <v>4</v>
      </c>
      <c r="J5" s="47">
        <v>5</v>
      </c>
      <c r="K5" s="47">
        <v>3</v>
      </c>
      <c r="L5" s="47"/>
      <c r="M5" s="47"/>
      <c r="N5" s="48"/>
      <c r="O5" s="48"/>
      <c r="P5" s="48"/>
      <c r="Q5" s="49">
        <f t="shared" ref="Q5:Q13" si="0">AVERAGE(D5:P5)</f>
        <v>3.75</v>
      </c>
      <c r="R5" s="1"/>
      <c r="S5">
        <v>2</v>
      </c>
    </row>
    <row r="6" spans="1:19">
      <c r="A6" s="45">
        <v>3</v>
      </c>
      <c r="B6" s="46" t="s">
        <v>389</v>
      </c>
      <c r="C6" s="46" t="s">
        <v>390</v>
      </c>
      <c r="D6" s="47">
        <v>5</v>
      </c>
      <c r="E6" s="47">
        <v>3</v>
      </c>
      <c r="F6" s="47">
        <v>3</v>
      </c>
      <c r="G6" s="47">
        <v>3</v>
      </c>
      <c r="H6" s="47">
        <v>4</v>
      </c>
      <c r="I6" s="47">
        <v>5</v>
      </c>
      <c r="J6" s="47">
        <v>4</v>
      </c>
      <c r="K6" s="47">
        <v>3</v>
      </c>
      <c r="L6" s="47">
        <v>3</v>
      </c>
      <c r="M6" s="47"/>
      <c r="N6" s="48"/>
      <c r="O6" s="48"/>
      <c r="P6" s="48"/>
      <c r="Q6" s="49">
        <f t="shared" si="0"/>
        <v>3.6666666666666665</v>
      </c>
      <c r="R6" s="1"/>
      <c r="S6">
        <v>3</v>
      </c>
    </row>
    <row r="7" spans="1:19">
      <c r="A7" s="45">
        <v>4</v>
      </c>
      <c r="B7" s="46" t="s">
        <v>391</v>
      </c>
      <c r="C7" s="46" t="s">
        <v>392</v>
      </c>
      <c r="D7" s="47">
        <v>4</v>
      </c>
      <c r="E7" s="47">
        <v>4</v>
      </c>
      <c r="F7" s="47">
        <v>6</v>
      </c>
      <c r="G7" s="47">
        <v>4</v>
      </c>
      <c r="H7" s="47">
        <v>5</v>
      </c>
      <c r="I7" s="47">
        <v>5</v>
      </c>
      <c r="J7" s="47">
        <v>3</v>
      </c>
      <c r="K7" s="47">
        <v>4</v>
      </c>
      <c r="L7" s="47">
        <v>4</v>
      </c>
      <c r="M7" s="47">
        <v>4</v>
      </c>
      <c r="N7" s="48"/>
      <c r="O7" s="48"/>
      <c r="P7" s="48"/>
      <c r="Q7" s="49">
        <f t="shared" si="0"/>
        <v>4.3</v>
      </c>
      <c r="R7" s="1"/>
      <c r="S7" s="1">
        <v>4</v>
      </c>
    </row>
    <row r="8" spans="1:19">
      <c r="A8" s="45">
        <v>5</v>
      </c>
      <c r="B8" s="46" t="s">
        <v>391</v>
      </c>
      <c r="C8" s="46" t="s">
        <v>393</v>
      </c>
      <c r="D8" s="47">
        <v>3</v>
      </c>
      <c r="E8" s="47">
        <v>3</v>
      </c>
      <c r="F8" s="47">
        <v>3</v>
      </c>
      <c r="G8" s="47">
        <v>3</v>
      </c>
      <c r="H8" s="47">
        <v>5</v>
      </c>
      <c r="I8" s="47">
        <v>5</v>
      </c>
      <c r="J8" s="47">
        <v>4</v>
      </c>
      <c r="K8" s="47"/>
      <c r="L8" s="47"/>
      <c r="M8" s="47"/>
      <c r="N8" s="48"/>
      <c r="O8" s="48"/>
      <c r="P8" s="48"/>
      <c r="Q8" s="49">
        <f t="shared" si="0"/>
        <v>3.7142857142857144</v>
      </c>
      <c r="R8" s="1"/>
      <c r="S8" s="1">
        <v>5</v>
      </c>
    </row>
    <row r="9" spans="1:19">
      <c r="A9" s="45">
        <v>6</v>
      </c>
      <c r="B9" s="46" t="s">
        <v>340</v>
      </c>
      <c r="C9" s="46" t="s">
        <v>394</v>
      </c>
      <c r="D9" s="47">
        <v>4</v>
      </c>
      <c r="E9" s="47">
        <v>4</v>
      </c>
      <c r="F9" s="47">
        <v>4</v>
      </c>
      <c r="G9" s="47">
        <v>4</v>
      </c>
      <c r="H9" s="47">
        <v>5</v>
      </c>
      <c r="I9" s="47">
        <v>5</v>
      </c>
      <c r="J9" s="47">
        <v>2</v>
      </c>
      <c r="K9" s="47">
        <v>4</v>
      </c>
      <c r="L9" s="47">
        <v>4</v>
      </c>
      <c r="M9" s="47">
        <v>5</v>
      </c>
      <c r="N9" s="48"/>
      <c r="O9" s="48"/>
      <c r="P9" s="48"/>
      <c r="Q9" s="49">
        <f t="shared" si="0"/>
        <v>4.0999999999999996</v>
      </c>
      <c r="R9" s="1"/>
      <c r="S9">
        <v>6</v>
      </c>
    </row>
    <row r="10" spans="1:19">
      <c r="A10" s="45">
        <v>7</v>
      </c>
      <c r="B10" s="46" t="s">
        <v>336</v>
      </c>
      <c r="C10" s="46" t="s">
        <v>395</v>
      </c>
      <c r="D10" s="47">
        <v>4</v>
      </c>
      <c r="E10" s="47">
        <v>6</v>
      </c>
      <c r="F10" s="47"/>
      <c r="G10" s="47"/>
      <c r="H10" s="47"/>
      <c r="I10" s="47"/>
      <c r="J10" s="47"/>
      <c r="K10" s="47"/>
      <c r="L10" s="47"/>
      <c r="M10" s="47"/>
      <c r="N10" s="48"/>
      <c r="O10" s="48"/>
      <c r="P10" s="48"/>
      <c r="Q10" s="49">
        <f t="shared" si="0"/>
        <v>5</v>
      </c>
      <c r="R10" s="1"/>
    </row>
    <row r="11" spans="1:19">
      <c r="A11" s="45">
        <v>8</v>
      </c>
      <c r="B11" s="46" t="s">
        <v>352</v>
      </c>
      <c r="C11" s="46" t="s">
        <v>395</v>
      </c>
      <c r="D11" s="47">
        <v>4</v>
      </c>
      <c r="E11" s="47">
        <v>4</v>
      </c>
      <c r="F11" s="47">
        <v>6</v>
      </c>
      <c r="G11" s="47">
        <v>3</v>
      </c>
      <c r="H11" s="47">
        <v>6</v>
      </c>
      <c r="I11" s="47">
        <v>4</v>
      </c>
      <c r="J11" s="47">
        <v>3</v>
      </c>
      <c r="K11" s="47">
        <v>4</v>
      </c>
      <c r="L11" s="47">
        <v>4</v>
      </c>
      <c r="M11" s="47">
        <v>5</v>
      </c>
      <c r="N11" s="48"/>
      <c r="O11" s="48"/>
      <c r="P11" s="48"/>
      <c r="Q11" s="49">
        <f t="shared" si="0"/>
        <v>4.3</v>
      </c>
      <c r="R11" s="1"/>
    </row>
    <row r="12" spans="1:19">
      <c r="A12" s="45">
        <v>9</v>
      </c>
      <c r="B12" s="46" t="s">
        <v>380</v>
      </c>
      <c r="C12" s="46" t="s">
        <v>396</v>
      </c>
      <c r="D12" s="47">
        <v>5</v>
      </c>
      <c r="E12" s="47">
        <v>3</v>
      </c>
      <c r="F12" s="45">
        <v>6</v>
      </c>
      <c r="G12" s="47">
        <v>3</v>
      </c>
      <c r="H12" s="47">
        <v>2</v>
      </c>
      <c r="I12" s="47">
        <v>4</v>
      </c>
      <c r="J12" s="47">
        <v>2</v>
      </c>
      <c r="K12" s="47">
        <v>3</v>
      </c>
      <c r="L12" s="47">
        <v>3</v>
      </c>
      <c r="M12" s="47"/>
      <c r="N12" s="48"/>
      <c r="O12" s="48"/>
      <c r="P12" s="48"/>
      <c r="Q12" s="49">
        <f t="shared" si="0"/>
        <v>3.4444444444444446</v>
      </c>
      <c r="R12" s="1"/>
    </row>
    <row r="13" spans="1:19">
      <c r="A13" s="45">
        <v>10</v>
      </c>
      <c r="B13" s="46" t="s">
        <v>397</v>
      </c>
      <c r="C13" s="46" t="s">
        <v>396</v>
      </c>
      <c r="D13" s="47">
        <v>4</v>
      </c>
      <c r="E13" s="47">
        <v>2</v>
      </c>
      <c r="F13" s="47">
        <v>6</v>
      </c>
      <c r="G13" s="47">
        <v>2</v>
      </c>
      <c r="H13" s="47">
        <v>2</v>
      </c>
      <c r="I13" s="47">
        <v>4</v>
      </c>
      <c r="J13" s="47">
        <v>3</v>
      </c>
      <c r="K13" s="47"/>
      <c r="L13" s="47"/>
      <c r="M13" s="47"/>
      <c r="N13" s="48"/>
      <c r="O13" s="48"/>
      <c r="P13" s="48"/>
      <c r="Q13" s="49">
        <f t="shared" si="0"/>
        <v>3.2857142857142856</v>
      </c>
      <c r="R13" s="1"/>
    </row>
    <row r="14" spans="1:19" ht="15">
      <c r="A14" s="50"/>
      <c r="B14" s="50"/>
      <c r="C14" s="50"/>
      <c r="D14" s="50"/>
      <c r="E14" s="50"/>
      <c r="F14" s="50"/>
      <c r="G14" s="50"/>
      <c r="H14" s="50"/>
      <c r="I14" s="50"/>
      <c r="J14" s="50"/>
      <c r="L14" s="1"/>
      <c r="M14" s="68" t="s">
        <v>398</v>
      </c>
      <c r="N14" s="69"/>
      <c r="O14" s="69"/>
      <c r="P14" s="70"/>
      <c r="Q14" s="51">
        <f>AVERAGE(Q4:Q13)</f>
        <v>3.9461111111111107</v>
      </c>
      <c r="R14" s="1"/>
    </row>
    <row r="15" spans="1:19">
      <c r="A15" s="50"/>
      <c r="B15" s="50"/>
      <c r="C15" s="50"/>
      <c r="D15" s="50"/>
      <c r="E15" s="50"/>
      <c r="F15" s="50"/>
      <c r="G15" s="5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algorithmName="SHA-512" hashValue="ZQ5vUm/CGj/N81tSKj0tejY4sfytCgRC6jrHVcGMf8XVcL6zadCti/tbkKDb/uYyWF5Ea/+ckF5vEKQAdGFZaA==" saltValue="8GuPddSS4iD2carV7ObP8A==" spinCount="100000" sheet="1" objects="1" scenarios="1"/>
  <protectedRanges>
    <protectedRange sqref="D4:P13" name="Oceny cząstkowe"/>
  </protectedRanges>
  <mergeCells count="2">
    <mergeCell ref="M14:P14"/>
    <mergeCell ref="D3:P3"/>
  </mergeCells>
  <dataValidations count="1">
    <dataValidation type="list" allowBlank="1" showInputMessage="1" showErrorMessage="1" errorTitle="Błędna ocena" error="Można wpisać ocenę z zakresu od 1 do 6." sqref="D4:P13">
      <formula1>$S$4:$S$9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8"/>
  <dimension ref="B1:M67"/>
  <sheetViews>
    <sheetView workbookViewId="0">
      <selection activeCell="F16" sqref="F16"/>
    </sheetView>
  </sheetViews>
  <sheetFormatPr defaultRowHeight="14.25"/>
  <cols>
    <col min="1" max="1" width="6.375" customWidth="1"/>
    <col min="2" max="2" width="29.75" bestFit="1" customWidth="1"/>
    <col min="3" max="3" width="17" customWidth="1"/>
    <col min="4" max="4" width="21.75" customWidth="1"/>
    <col min="5" max="5" width="23" customWidth="1"/>
    <col min="6" max="6" width="23.75" customWidth="1"/>
    <col min="8" max="8" width="6.875" customWidth="1"/>
    <col min="9" max="9" width="23" bestFit="1" customWidth="1"/>
    <col min="13" max="13" width="6.875" customWidth="1"/>
    <col min="14" max="14" width="23.75" bestFit="1" customWidth="1"/>
    <col min="18" max="18" width="6.875" customWidth="1"/>
    <col min="19" max="19" width="28.875" bestFit="1" customWidth="1"/>
    <col min="20" max="20" width="30.25" bestFit="1" customWidth="1"/>
    <col min="21" max="21" width="31" bestFit="1" customWidth="1"/>
  </cols>
  <sheetData>
    <row r="1" spans="2:13" ht="15">
      <c r="H1" s="28" t="s">
        <v>414</v>
      </c>
    </row>
    <row r="2" spans="2:13" ht="15">
      <c r="B2" s="54" t="s">
        <v>412</v>
      </c>
    </row>
    <row r="3" spans="2:13" ht="15">
      <c r="B3" s="54" t="s">
        <v>407</v>
      </c>
    </row>
    <row r="4" spans="2:13" ht="15">
      <c r="B4" s="55" t="s">
        <v>413</v>
      </c>
      <c r="F4" s="1"/>
      <c r="G4" s="1"/>
      <c r="H4" s="1"/>
      <c r="I4" s="1"/>
      <c r="J4" s="1"/>
      <c r="K4" s="1"/>
      <c r="L4" s="1"/>
      <c r="M4" s="1"/>
    </row>
    <row r="5" spans="2:13" ht="15">
      <c r="B5" s="55" t="s">
        <v>460</v>
      </c>
      <c r="C5" s="76" t="s">
        <v>454</v>
      </c>
      <c r="D5" s="76" t="s">
        <v>452</v>
      </c>
      <c r="E5" s="76" t="s">
        <v>453</v>
      </c>
      <c r="F5" s="76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D6">
        <v>285</v>
      </c>
      <c r="E6">
        <v>270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D7">
        <v>270</v>
      </c>
      <c r="E7">
        <v>260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D8">
        <v>370</v>
      </c>
      <c r="E8">
        <v>340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D9">
        <v>360</v>
      </c>
      <c r="E9">
        <v>345</v>
      </c>
      <c r="F9" s="1"/>
      <c r="G9" s="1"/>
      <c r="H9" s="1"/>
      <c r="I9" s="1"/>
      <c r="J9" s="1"/>
      <c r="K9" s="1"/>
      <c r="L9" s="1"/>
      <c r="M9" s="1"/>
    </row>
    <row r="10" spans="2:13" ht="15">
      <c r="B10" t="s">
        <v>162</v>
      </c>
      <c r="C10" s="54">
        <f>SUM(C6:C9)</f>
        <v>1398</v>
      </c>
      <c r="D10" s="54">
        <f t="shared" ref="D10:E10" si="0">SUM(D6:D9)</f>
        <v>1285</v>
      </c>
      <c r="E10" s="54">
        <f t="shared" si="0"/>
        <v>1215</v>
      </c>
      <c r="F10" s="1"/>
      <c r="G10" s="1"/>
      <c r="H10" s="1"/>
      <c r="I10" s="1"/>
      <c r="J10" s="1"/>
      <c r="K10" s="1"/>
      <c r="L10" s="1"/>
      <c r="M10" s="1"/>
    </row>
    <row r="11" spans="2:13"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C14" s="76" t="s">
        <v>454</v>
      </c>
      <c r="D14" s="76" t="s">
        <v>452</v>
      </c>
      <c r="E14" s="76" t="s">
        <v>453</v>
      </c>
      <c r="F14" s="1"/>
      <c r="G14" s="1"/>
      <c r="H14" s="1"/>
      <c r="I14" s="1"/>
      <c r="J14" s="1"/>
      <c r="K14" s="1"/>
      <c r="L14" s="1"/>
      <c r="M14" s="1"/>
    </row>
    <row r="15" spans="2:13">
      <c r="B15" s="57" t="s">
        <v>408</v>
      </c>
      <c r="C15" s="57">
        <v>300</v>
      </c>
      <c r="D15" s="83">
        <f>D6/C6-1</f>
        <v>-5.0000000000000044E-2</v>
      </c>
      <c r="E15" s="82">
        <f>E6/C6-1</f>
        <v>-9.9999999999999978E-2</v>
      </c>
      <c r="F15" s="1"/>
      <c r="G15" s="1"/>
      <c r="H15" s="1"/>
      <c r="I15" s="1"/>
      <c r="J15" s="1"/>
      <c r="K15" s="1"/>
      <c r="L15" s="1"/>
      <c r="M15" s="1"/>
    </row>
    <row r="16" spans="2:13">
      <c r="B16" s="57" t="s">
        <v>409</v>
      </c>
      <c r="C16" s="57">
        <v>310</v>
      </c>
      <c r="D16" s="83">
        <f t="shared" ref="D16:D18" si="1">D7/C7-1</f>
        <v>-0.12903225806451613</v>
      </c>
      <c r="E16" s="82">
        <f t="shared" ref="E16:E18" si="2">E7/C7-1</f>
        <v>-0.16129032258064513</v>
      </c>
      <c r="F16" s="1"/>
      <c r="G16" s="1"/>
      <c r="H16" s="1"/>
      <c r="I16" s="1"/>
      <c r="J16" s="1"/>
      <c r="K16" s="1"/>
      <c r="L16" s="1"/>
      <c r="M16" s="1"/>
    </row>
    <row r="17" spans="2:13">
      <c r="B17" s="57" t="s">
        <v>410</v>
      </c>
      <c r="C17" s="57">
        <v>413</v>
      </c>
      <c r="D17" s="83">
        <f t="shared" si="1"/>
        <v>-0.10411622276029053</v>
      </c>
      <c r="E17" s="82">
        <f t="shared" si="2"/>
        <v>-0.17675544794188858</v>
      </c>
      <c r="F17" s="1"/>
      <c r="G17" s="1"/>
      <c r="H17" s="1"/>
      <c r="I17" s="1"/>
      <c r="J17" s="1"/>
      <c r="K17" s="1"/>
      <c r="L17" s="1"/>
      <c r="M17" s="1"/>
    </row>
    <row r="18" spans="2:13">
      <c r="B18" s="57" t="s">
        <v>411</v>
      </c>
      <c r="C18" s="57">
        <v>375</v>
      </c>
      <c r="D18" s="83">
        <f t="shared" si="1"/>
        <v>-4.0000000000000036E-2</v>
      </c>
      <c r="E18" s="82">
        <f t="shared" si="2"/>
        <v>-7.999999999999996E-2</v>
      </c>
      <c r="F18" s="1"/>
      <c r="G18" s="1"/>
      <c r="H18" s="1"/>
      <c r="I18" s="1"/>
      <c r="J18" s="1"/>
      <c r="K18" s="1"/>
      <c r="L18" s="1"/>
      <c r="M18" s="1"/>
    </row>
    <row r="19" spans="2:13">
      <c r="F19" s="1"/>
      <c r="G19" s="1"/>
      <c r="H19" s="1"/>
      <c r="I19" s="1"/>
      <c r="J19" s="1"/>
      <c r="K19" s="1"/>
      <c r="L19" s="1"/>
      <c r="M19" s="1"/>
    </row>
    <row r="20" spans="2:13">
      <c r="F20" s="1"/>
      <c r="G20" s="1"/>
      <c r="H20" s="1"/>
      <c r="I20" s="1"/>
      <c r="J20" s="1"/>
      <c r="K20" s="1"/>
      <c r="L20" s="1"/>
      <c r="M20" s="1"/>
    </row>
    <row r="46" spans="3:6">
      <c r="C46" s="77" t="s">
        <v>455</v>
      </c>
      <c r="D46" s="57" t="s">
        <v>457</v>
      </c>
      <c r="E46" s="57" t="s">
        <v>458</v>
      </c>
      <c r="F46" s="57" t="s">
        <v>459</v>
      </c>
    </row>
    <row r="47" spans="3:6">
      <c r="C47" s="78">
        <v>300</v>
      </c>
      <c r="D47" s="81">
        <v>300</v>
      </c>
      <c r="E47" s="81">
        <v>285</v>
      </c>
      <c r="F47" s="81">
        <v>270</v>
      </c>
    </row>
    <row r="48" spans="3:6">
      <c r="C48" s="79">
        <v>285</v>
      </c>
      <c r="D48" s="81">
        <v>300</v>
      </c>
      <c r="E48" s="81">
        <v>285</v>
      </c>
      <c r="F48" s="81">
        <v>270</v>
      </c>
    </row>
    <row r="49" spans="3:6">
      <c r="C49" s="80">
        <v>270</v>
      </c>
      <c r="D49" s="81">
        <v>300</v>
      </c>
      <c r="E49" s="81">
        <v>285</v>
      </c>
      <c r="F49" s="81">
        <v>270</v>
      </c>
    </row>
    <row r="50" spans="3:6">
      <c r="C50" s="84" t="s">
        <v>408</v>
      </c>
      <c r="D50" s="81">
        <v>300</v>
      </c>
      <c r="E50" s="81">
        <v>285</v>
      </c>
      <c r="F50" s="81">
        <v>270</v>
      </c>
    </row>
    <row r="51" spans="3:6">
      <c r="C51" s="78">
        <v>310</v>
      </c>
      <c r="D51" s="81">
        <v>310</v>
      </c>
      <c r="E51" s="81">
        <v>270</v>
      </c>
      <c r="F51" s="81">
        <v>260</v>
      </c>
    </row>
    <row r="52" spans="3:6">
      <c r="C52" s="79">
        <v>270</v>
      </c>
      <c r="D52" s="81">
        <v>310</v>
      </c>
      <c r="E52" s="81">
        <v>270</v>
      </c>
      <c r="F52" s="81">
        <v>260</v>
      </c>
    </row>
    <row r="53" spans="3:6">
      <c r="C53" s="80">
        <v>260</v>
      </c>
      <c r="D53" s="81">
        <v>310</v>
      </c>
      <c r="E53" s="81">
        <v>270</v>
      </c>
      <c r="F53" s="81">
        <v>260</v>
      </c>
    </row>
    <row r="54" spans="3:6">
      <c r="C54" s="84" t="s">
        <v>409</v>
      </c>
      <c r="D54" s="81">
        <v>310</v>
      </c>
      <c r="E54" s="81">
        <v>270</v>
      </c>
      <c r="F54" s="81">
        <v>260</v>
      </c>
    </row>
    <row r="55" spans="3:6">
      <c r="C55" s="78">
        <v>375</v>
      </c>
      <c r="D55" s="81">
        <v>375</v>
      </c>
      <c r="E55" s="81">
        <v>360</v>
      </c>
      <c r="F55" s="81">
        <v>345</v>
      </c>
    </row>
    <row r="56" spans="3:6">
      <c r="C56" s="79">
        <v>360</v>
      </c>
      <c r="D56" s="81">
        <v>375</v>
      </c>
      <c r="E56" s="81">
        <v>360</v>
      </c>
      <c r="F56" s="81">
        <v>345</v>
      </c>
    </row>
    <row r="57" spans="3:6">
      <c r="C57" s="80">
        <v>345</v>
      </c>
      <c r="D57" s="81">
        <v>375</v>
      </c>
      <c r="E57" s="81">
        <v>360</v>
      </c>
      <c r="F57" s="81">
        <v>345</v>
      </c>
    </row>
    <row r="58" spans="3:6">
      <c r="C58" s="84" t="s">
        <v>411</v>
      </c>
      <c r="D58" s="81">
        <v>375</v>
      </c>
      <c r="E58" s="81">
        <v>360</v>
      </c>
      <c r="F58" s="81">
        <v>345</v>
      </c>
    </row>
    <row r="59" spans="3:6">
      <c r="C59" s="78">
        <v>413</v>
      </c>
      <c r="D59" s="81">
        <v>413</v>
      </c>
      <c r="E59" s="81">
        <v>370</v>
      </c>
      <c r="F59" s="81">
        <v>340</v>
      </c>
    </row>
    <row r="60" spans="3:6">
      <c r="C60" s="79">
        <v>370</v>
      </c>
      <c r="D60" s="81">
        <v>413</v>
      </c>
      <c r="E60" s="81">
        <v>370</v>
      </c>
      <c r="F60" s="81">
        <v>340</v>
      </c>
    </row>
    <row r="61" spans="3:6">
      <c r="C61" s="80">
        <v>340</v>
      </c>
      <c r="D61" s="81">
        <v>413</v>
      </c>
      <c r="E61" s="81">
        <v>370</v>
      </c>
      <c r="F61" s="81">
        <v>340</v>
      </c>
    </row>
    <row r="62" spans="3:6">
      <c r="C62" s="84" t="s">
        <v>410</v>
      </c>
      <c r="D62" s="81">
        <v>413</v>
      </c>
      <c r="E62" s="81">
        <v>370</v>
      </c>
      <c r="F62" s="81">
        <v>340</v>
      </c>
    </row>
    <row r="63" spans="3:6">
      <c r="C63" s="78">
        <v>1398</v>
      </c>
      <c r="D63" s="81">
        <v>1398</v>
      </c>
      <c r="E63" s="81">
        <v>1285</v>
      </c>
      <c r="F63" s="81">
        <v>1215</v>
      </c>
    </row>
    <row r="64" spans="3:6">
      <c r="C64" s="79">
        <v>1285</v>
      </c>
      <c r="D64" s="81">
        <v>1398</v>
      </c>
      <c r="E64" s="81">
        <v>1285</v>
      </c>
      <c r="F64" s="81">
        <v>1215</v>
      </c>
    </row>
    <row r="65" spans="3:6">
      <c r="C65" s="80">
        <v>1215</v>
      </c>
      <c r="D65" s="81">
        <v>1398</v>
      </c>
      <c r="E65" s="81">
        <v>1285</v>
      </c>
      <c r="F65" s="81">
        <v>1215</v>
      </c>
    </row>
    <row r="66" spans="3:6">
      <c r="C66" s="84" t="s">
        <v>162</v>
      </c>
      <c r="D66" s="81">
        <v>1398</v>
      </c>
      <c r="E66" s="81">
        <v>1285</v>
      </c>
      <c r="F66" s="81">
        <v>1215</v>
      </c>
    </row>
    <row r="67" spans="3:6">
      <c r="C67" s="78" t="s">
        <v>456</v>
      </c>
      <c r="D67" s="81">
        <v>2796</v>
      </c>
      <c r="E67" s="81">
        <v>2570</v>
      </c>
      <c r="F67" s="81">
        <v>2430</v>
      </c>
    </row>
  </sheetData>
  <scenarios current="0">
    <scenario name="Najgorszy przypadek" locked="1" count="4" user="WSB" comment="Autor: WSB dn. 2016-10-08_x000a_">
      <inputCells r="C6" val="300"/>
      <inputCells r="C7" val="310"/>
      <inputCells r="C8" val="413"/>
      <inputCells r="C9" val="375"/>
    </scenario>
  </scenarios>
  <pageMargins left="0.7" right="0.7" top="0.75" bottom="0.75" header="0.3" footer="0.3"/>
  <pageSetup paperSize="9"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9"/>
  <dimension ref="A1:J82"/>
  <sheetViews>
    <sheetView workbookViewId="0">
      <selection sqref="A1:G41"/>
    </sheetView>
  </sheetViews>
  <sheetFormatPr defaultRowHeight="14.25" outlineLevelRow="3"/>
  <cols>
    <col min="1" max="1" width="7.625" bestFit="1" customWidth="1"/>
    <col min="2" max="2" width="6.875" customWidth="1"/>
    <col min="3" max="3" width="13.25" customWidth="1"/>
    <col min="4" max="4" width="9.5" customWidth="1"/>
    <col min="5" max="5" width="7" customWidth="1"/>
    <col min="6" max="6" width="11.25" customWidth="1"/>
    <col min="7" max="7" width="9.125" customWidth="1"/>
  </cols>
  <sheetData>
    <row r="1" spans="1:10" ht="25.5">
      <c r="A1" s="63" t="s">
        <v>415</v>
      </c>
      <c r="B1" s="63" t="s">
        <v>416</v>
      </c>
      <c r="C1" s="63" t="s">
        <v>439</v>
      </c>
      <c r="D1" s="64" t="s">
        <v>440</v>
      </c>
      <c r="E1" s="63" t="s">
        <v>417</v>
      </c>
      <c r="F1" s="64" t="s">
        <v>413</v>
      </c>
      <c r="G1" s="63" t="s">
        <v>192</v>
      </c>
      <c r="J1" s="28" t="s">
        <v>437</v>
      </c>
    </row>
    <row r="2" spans="1:10" hidden="1" outlineLevel="3">
      <c r="A2" s="58" t="s">
        <v>432</v>
      </c>
      <c r="B2" s="62">
        <v>2013</v>
      </c>
      <c r="C2" s="58" t="s">
        <v>419</v>
      </c>
      <c r="D2" s="58" t="s">
        <v>420</v>
      </c>
      <c r="E2" s="58">
        <v>5563</v>
      </c>
      <c r="F2" s="60">
        <v>768600</v>
      </c>
      <c r="G2" s="59" t="s">
        <v>193</v>
      </c>
    </row>
    <row r="3" spans="1:10" hidden="1" outlineLevel="3">
      <c r="A3" s="58" t="s">
        <v>418</v>
      </c>
      <c r="B3" s="62">
        <v>2012</v>
      </c>
      <c r="C3" s="58" t="s">
        <v>419</v>
      </c>
      <c r="D3" s="58" t="s">
        <v>420</v>
      </c>
      <c r="E3" s="58">
        <v>2790</v>
      </c>
      <c r="F3" s="60">
        <v>118300</v>
      </c>
      <c r="G3" s="59" t="s">
        <v>424</v>
      </c>
    </row>
    <row r="4" spans="1:10" hidden="1" outlineLevel="3">
      <c r="A4" s="58" t="s">
        <v>429</v>
      </c>
      <c r="B4" s="62">
        <v>2013</v>
      </c>
      <c r="C4" s="58" t="s">
        <v>422</v>
      </c>
      <c r="D4" s="58" t="s">
        <v>420</v>
      </c>
      <c r="E4" s="58">
        <v>9342</v>
      </c>
      <c r="F4" s="60">
        <v>145000</v>
      </c>
      <c r="G4" s="59" t="s">
        <v>424</v>
      </c>
    </row>
    <row r="5" spans="1:10" hidden="1" outlineLevel="3">
      <c r="A5" s="58" t="s">
        <v>433</v>
      </c>
      <c r="B5" s="62">
        <v>2012</v>
      </c>
      <c r="C5" s="58" t="s">
        <v>419</v>
      </c>
      <c r="D5" s="58" t="s">
        <v>420</v>
      </c>
      <c r="E5" s="58">
        <v>3656</v>
      </c>
      <c r="F5" s="60">
        <v>761200</v>
      </c>
      <c r="G5" s="59" t="s">
        <v>194</v>
      </c>
    </row>
    <row r="6" spans="1:10" hidden="1" outlineLevel="3">
      <c r="A6" s="58" t="s">
        <v>418</v>
      </c>
      <c r="B6" s="62">
        <v>2013</v>
      </c>
      <c r="C6" s="58" t="s">
        <v>419</v>
      </c>
      <c r="D6" s="58" t="s">
        <v>420</v>
      </c>
      <c r="E6" s="58">
        <v>2021</v>
      </c>
      <c r="F6" s="60">
        <v>913600</v>
      </c>
      <c r="G6" s="59" t="s">
        <v>424</v>
      </c>
    </row>
    <row r="7" spans="1:10" hidden="1" outlineLevel="3">
      <c r="A7" s="58" t="s">
        <v>429</v>
      </c>
      <c r="B7" s="62">
        <v>2012</v>
      </c>
      <c r="C7" s="58" t="s">
        <v>422</v>
      </c>
      <c r="D7" s="58" t="s">
        <v>420</v>
      </c>
      <c r="E7" s="58">
        <v>3701</v>
      </c>
      <c r="F7" s="60">
        <v>961400</v>
      </c>
      <c r="G7" s="59" t="s">
        <v>424</v>
      </c>
    </row>
    <row r="8" spans="1:10" hidden="1" outlineLevel="3">
      <c r="A8" s="58" t="s">
        <v>421</v>
      </c>
      <c r="B8" s="62">
        <v>2013</v>
      </c>
      <c r="C8" s="58" t="s">
        <v>422</v>
      </c>
      <c r="D8" s="58" t="s">
        <v>420</v>
      </c>
      <c r="E8" s="58">
        <v>4811</v>
      </c>
      <c r="F8" s="60">
        <v>357100</v>
      </c>
      <c r="G8" s="59" t="s">
        <v>424</v>
      </c>
    </row>
    <row r="9" spans="1:10" hidden="1" outlineLevel="3">
      <c r="A9" s="58" t="s">
        <v>429</v>
      </c>
      <c r="B9" s="62">
        <v>2013</v>
      </c>
      <c r="C9" s="58" t="s">
        <v>426</v>
      </c>
      <c r="D9" s="58" t="s">
        <v>420</v>
      </c>
      <c r="E9" s="58">
        <v>7406</v>
      </c>
      <c r="F9" s="60">
        <v>956600</v>
      </c>
      <c r="G9" s="59" t="s">
        <v>194</v>
      </c>
    </row>
    <row r="10" spans="1:10" hidden="1" outlineLevel="3">
      <c r="A10" s="58" t="s">
        <v>430</v>
      </c>
      <c r="B10" s="62">
        <v>2012</v>
      </c>
      <c r="C10" s="58" t="s">
        <v>422</v>
      </c>
      <c r="D10" s="58" t="s">
        <v>420</v>
      </c>
      <c r="E10" s="58">
        <v>1824</v>
      </c>
      <c r="F10" s="60">
        <v>136100</v>
      </c>
      <c r="G10" s="59" t="s">
        <v>193</v>
      </c>
    </row>
    <row r="11" spans="1:10" hidden="1" outlineLevel="3">
      <c r="A11" s="58" t="s">
        <v>431</v>
      </c>
      <c r="B11" s="62">
        <v>2012</v>
      </c>
      <c r="C11" s="58" t="s">
        <v>422</v>
      </c>
      <c r="D11" s="58" t="s">
        <v>420</v>
      </c>
      <c r="E11" s="58">
        <v>9888</v>
      </c>
      <c r="F11" s="60">
        <v>704700</v>
      </c>
      <c r="G11" s="59" t="s">
        <v>424</v>
      </c>
    </row>
    <row r="12" spans="1:10" hidden="1" outlineLevel="3">
      <c r="A12" s="58" t="s">
        <v>425</v>
      </c>
      <c r="B12" s="62">
        <v>2012</v>
      </c>
      <c r="C12" s="58" t="s">
        <v>426</v>
      </c>
      <c r="D12" s="58" t="s">
        <v>420</v>
      </c>
      <c r="E12" s="58">
        <v>3868</v>
      </c>
      <c r="F12" s="60">
        <v>79700</v>
      </c>
      <c r="G12" s="59" t="s">
        <v>193</v>
      </c>
    </row>
    <row r="13" spans="1:10" hidden="1" outlineLevel="3">
      <c r="A13" s="58" t="s">
        <v>427</v>
      </c>
      <c r="B13" s="62">
        <v>2013</v>
      </c>
      <c r="C13" s="58" t="s">
        <v>422</v>
      </c>
      <c r="D13" s="58" t="s">
        <v>420</v>
      </c>
      <c r="E13" s="58">
        <v>1242</v>
      </c>
      <c r="F13" s="60">
        <v>645000</v>
      </c>
      <c r="G13" s="59" t="s">
        <v>424</v>
      </c>
    </row>
    <row r="14" spans="1:10" s="57" customFormat="1" hidden="1" outlineLevel="3">
      <c r="A14" s="58" t="s">
        <v>431</v>
      </c>
      <c r="B14" s="62">
        <v>2013</v>
      </c>
      <c r="C14" s="58" t="s">
        <v>426</v>
      </c>
      <c r="D14" s="58" t="s">
        <v>420</v>
      </c>
      <c r="E14" s="58">
        <v>8722</v>
      </c>
      <c r="F14" s="60">
        <v>695500</v>
      </c>
      <c r="G14" s="59" t="s">
        <v>428</v>
      </c>
    </row>
    <row r="15" spans="1:10" s="57" customFormat="1" outlineLevel="2" collapsed="1">
      <c r="A15" s="58"/>
      <c r="B15" s="62"/>
      <c r="C15" s="58"/>
      <c r="D15" s="85" t="s">
        <v>464</v>
      </c>
      <c r="E15" s="58"/>
      <c r="F15" s="60">
        <f>SUBTOTAL(1,F2:F14)</f>
        <v>557138.4615384615</v>
      </c>
      <c r="G15" s="59"/>
    </row>
    <row r="16" spans="1:10" s="57" customFormat="1" outlineLevel="1">
      <c r="A16" s="58"/>
      <c r="B16" s="62"/>
      <c r="C16" s="58"/>
      <c r="D16" s="85" t="s">
        <v>461</v>
      </c>
      <c r="E16" s="58"/>
      <c r="F16" s="60">
        <f>SUBTOTAL(9,F2:F14)</f>
        <v>7242800</v>
      </c>
      <c r="G16" s="59"/>
    </row>
    <row r="17" spans="1:7" hidden="1" outlineLevel="3">
      <c r="A17" s="58" t="s">
        <v>418</v>
      </c>
      <c r="B17" s="62">
        <v>2012</v>
      </c>
      <c r="C17" s="58" t="s">
        <v>426</v>
      </c>
      <c r="D17" s="58" t="s">
        <v>438</v>
      </c>
      <c r="E17" s="58">
        <v>6290</v>
      </c>
      <c r="F17" s="60">
        <v>274100</v>
      </c>
      <c r="G17" s="59" t="s">
        <v>193</v>
      </c>
    </row>
    <row r="18" spans="1:7" hidden="1" outlineLevel="3">
      <c r="A18" s="61" t="s">
        <v>433</v>
      </c>
      <c r="B18" s="62">
        <v>2013</v>
      </c>
      <c r="C18" s="58" t="s">
        <v>419</v>
      </c>
      <c r="D18" s="58" t="s">
        <v>438</v>
      </c>
      <c r="E18" s="58">
        <v>1695</v>
      </c>
      <c r="F18" s="60">
        <v>333800</v>
      </c>
      <c r="G18" s="59" t="s">
        <v>424</v>
      </c>
    </row>
    <row r="19" spans="1:7" hidden="1" outlineLevel="3">
      <c r="A19" s="58" t="s">
        <v>427</v>
      </c>
      <c r="B19" s="62">
        <v>2013</v>
      </c>
      <c r="C19" s="58" t="s">
        <v>426</v>
      </c>
      <c r="D19" s="58" t="s">
        <v>438</v>
      </c>
      <c r="E19" s="58">
        <v>5889</v>
      </c>
      <c r="F19" s="60">
        <v>495300</v>
      </c>
      <c r="G19" s="59" t="s">
        <v>193</v>
      </c>
    </row>
    <row r="20" spans="1:7" hidden="1" outlineLevel="3">
      <c r="A20" s="58" t="s">
        <v>431</v>
      </c>
      <c r="B20" s="62">
        <v>2013</v>
      </c>
      <c r="C20" s="58" t="s">
        <v>422</v>
      </c>
      <c r="D20" s="58" t="s">
        <v>438</v>
      </c>
      <c r="E20" s="58">
        <v>9672</v>
      </c>
      <c r="F20" s="60">
        <v>966200</v>
      </c>
      <c r="G20" s="59" t="s">
        <v>194</v>
      </c>
    </row>
    <row r="21" spans="1:7" hidden="1" outlineLevel="3">
      <c r="A21" s="58" t="s">
        <v>430</v>
      </c>
      <c r="B21" s="62">
        <v>2012</v>
      </c>
      <c r="C21" s="58" t="s">
        <v>422</v>
      </c>
      <c r="D21" s="58" t="s">
        <v>438</v>
      </c>
      <c r="E21" s="58">
        <v>2445</v>
      </c>
      <c r="F21" s="60">
        <v>501000</v>
      </c>
      <c r="G21" s="59" t="s">
        <v>193</v>
      </c>
    </row>
    <row r="22" spans="1:7" hidden="1" outlineLevel="3">
      <c r="A22" s="58" t="s">
        <v>421</v>
      </c>
      <c r="B22" s="62">
        <v>2012</v>
      </c>
      <c r="C22" s="58" t="s">
        <v>419</v>
      </c>
      <c r="D22" s="58" t="s">
        <v>438</v>
      </c>
      <c r="E22" s="58">
        <v>8056</v>
      </c>
      <c r="F22" s="60">
        <v>844700</v>
      </c>
      <c r="G22" s="59" t="s">
        <v>428</v>
      </c>
    </row>
    <row r="23" spans="1:7" s="57" customFormat="1" outlineLevel="2" collapsed="1">
      <c r="A23" s="58"/>
      <c r="B23" s="62"/>
      <c r="C23" s="58"/>
      <c r="D23" s="85" t="s">
        <v>465</v>
      </c>
      <c r="E23" s="58"/>
      <c r="F23" s="60">
        <f>SUBTOTAL(1,F17:F22)</f>
        <v>569183.33333333337</v>
      </c>
      <c r="G23" s="59"/>
    </row>
    <row r="24" spans="1:7" s="57" customFormat="1" outlineLevel="1">
      <c r="A24" s="58"/>
      <c r="B24" s="62"/>
      <c r="C24" s="58"/>
      <c r="D24" s="85" t="s">
        <v>463</v>
      </c>
      <c r="E24" s="58"/>
      <c r="F24" s="60">
        <f>SUBTOTAL(9,F17:F22)</f>
        <v>3415100</v>
      </c>
      <c r="G24" s="59"/>
    </row>
    <row r="25" spans="1:7" hidden="1" outlineLevel="3">
      <c r="A25" s="58" t="s">
        <v>421</v>
      </c>
      <c r="B25" s="62">
        <v>2013</v>
      </c>
      <c r="C25" s="58" t="s">
        <v>422</v>
      </c>
      <c r="D25" s="58" t="s">
        <v>423</v>
      </c>
      <c r="E25" s="58">
        <v>9970</v>
      </c>
      <c r="F25" s="60">
        <v>557500</v>
      </c>
      <c r="G25" s="59" t="s">
        <v>428</v>
      </c>
    </row>
    <row r="26" spans="1:7" hidden="1" outlineLevel="3">
      <c r="A26" s="58" t="s">
        <v>436</v>
      </c>
      <c r="B26" s="62">
        <v>2012</v>
      </c>
      <c r="C26" s="58" t="s">
        <v>422</v>
      </c>
      <c r="D26" s="58" t="s">
        <v>423</v>
      </c>
      <c r="E26" s="58">
        <v>8966</v>
      </c>
      <c r="F26" s="60">
        <v>908200</v>
      </c>
      <c r="G26" s="59" t="s">
        <v>193</v>
      </c>
    </row>
    <row r="27" spans="1:7" hidden="1" outlineLevel="3">
      <c r="A27" s="58" t="s">
        <v>418</v>
      </c>
      <c r="B27" s="62">
        <v>2012</v>
      </c>
      <c r="C27" s="58" t="s">
        <v>426</v>
      </c>
      <c r="D27" s="58" t="s">
        <v>423</v>
      </c>
      <c r="E27" s="58">
        <v>3833</v>
      </c>
      <c r="F27" s="60">
        <v>444800</v>
      </c>
      <c r="G27" s="59" t="s">
        <v>193</v>
      </c>
    </row>
    <row r="28" spans="1:7" hidden="1" outlineLevel="3">
      <c r="A28" s="58" t="s">
        <v>434</v>
      </c>
      <c r="B28" s="62">
        <v>2012</v>
      </c>
      <c r="C28" s="58" t="s">
        <v>422</v>
      </c>
      <c r="D28" s="58" t="s">
        <v>423</v>
      </c>
      <c r="E28" s="58">
        <v>3216</v>
      </c>
      <c r="F28" s="60">
        <v>7500</v>
      </c>
      <c r="G28" s="59" t="s">
        <v>428</v>
      </c>
    </row>
    <row r="29" spans="1:7" s="57" customFormat="1" hidden="1" outlineLevel="3">
      <c r="A29" s="58" t="s">
        <v>433</v>
      </c>
      <c r="B29" s="62">
        <v>2013</v>
      </c>
      <c r="C29" s="58" t="s">
        <v>419</v>
      </c>
      <c r="D29" s="56" t="s">
        <v>423</v>
      </c>
      <c r="E29" s="58">
        <v>5178</v>
      </c>
      <c r="F29" s="60">
        <v>357100</v>
      </c>
      <c r="G29" s="59" t="s">
        <v>428</v>
      </c>
    </row>
    <row r="30" spans="1:7" hidden="1" outlineLevel="3">
      <c r="A30" s="58" t="s">
        <v>418</v>
      </c>
      <c r="B30" s="62">
        <v>2013</v>
      </c>
      <c r="C30" s="58" t="s">
        <v>426</v>
      </c>
      <c r="D30" s="58" t="s">
        <v>423</v>
      </c>
      <c r="E30" s="58">
        <v>9521</v>
      </c>
      <c r="F30" s="60">
        <v>908200</v>
      </c>
      <c r="G30" s="59" t="s">
        <v>193</v>
      </c>
    </row>
    <row r="31" spans="1:7" hidden="1" outlineLevel="3">
      <c r="A31" s="58" t="s">
        <v>427</v>
      </c>
      <c r="B31" s="62">
        <v>2012</v>
      </c>
      <c r="C31" s="58" t="s">
        <v>419</v>
      </c>
      <c r="D31" s="58" t="s">
        <v>423</v>
      </c>
      <c r="E31" s="58">
        <v>9685</v>
      </c>
      <c r="F31" s="60">
        <v>544700</v>
      </c>
      <c r="G31" s="59" t="s">
        <v>428</v>
      </c>
    </row>
    <row r="32" spans="1:7" hidden="1" outlineLevel="3">
      <c r="A32" s="58" t="s">
        <v>431</v>
      </c>
      <c r="B32" s="62">
        <v>2012</v>
      </c>
      <c r="C32" s="58" t="s">
        <v>422</v>
      </c>
      <c r="D32" s="58" t="s">
        <v>423</v>
      </c>
      <c r="E32" s="58">
        <v>9441</v>
      </c>
      <c r="F32" s="60">
        <v>966200</v>
      </c>
      <c r="G32" s="59" t="s">
        <v>193</v>
      </c>
    </row>
    <row r="33" spans="1:7" hidden="1" outlineLevel="3">
      <c r="A33" s="58" t="s">
        <v>430</v>
      </c>
      <c r="B33" s="62">
        <v>2013</v>
      </c>
      <c r="C33" s="58" t="s">
        <v>419</v>
      </c>
      <c r="D33" s="58" t="s">
        <v>423</v>
      </c>
      <c r="E33" s="58">
        <v>9265</v>
      </c>
      <c r="F33" s="60">
        <v>45000</v>
      </c>
      <c r="G33" s="59" t="s">
        <v>428</v>
      </c>
    </row>
    <row r="34" spans="1:7" hidden="1" outlineLevel="3">
      <c r="A34" s="58" t="s">
        <v>429</v>
      </c>
      <c r="B34" s="62">
        <v>2013</v>
      </c>
      <c r="C34" s="58" t="s">
        <v>422</v>
      </c>
      <c r="D34" s="56" t="s">
        <v>423</v>
      </c>
      <c r="E34" s="58">
        <v>983</v>
      </c>
      <c r="F34" s="60">
        <v>816500</v>
      </c>
      <c r="G34" s="59" t="s">
        <v>194</v>
      </c>
    </row>
    <row r="35" spans="1:7" hidden="1" outlineLevel="3">
      <c r="A35" s="58" t="s">
        <v>425</v>
      </c>
      <c r="B35" s="62">
        <v>2013</v>
      </c>
      <c r="C35" s="58" t="s">
        <v>422</v>
      </c>
      <c r="D35" s="58" t="s">
        <v>423</v>
      </c>
      <c r="E35" s="58">
        <v>5163</v>
      </c>
      <c r="F35" s="60">
        <v>221100</v>
      </c>
      <c r="G35" s="59" t="s">
        <v>428</v>
      </c>
    </row>
    <row r="36" spans="1:7" hidden="1" outlineLevel="3">
      <c r="A36" s="58" t="s">
        <v>425</v>
      </c>
      <c r="B36" s="62">
        <v>2012</v>
      </c>
      <c r="C36" s="58" t="s">
        <v>426</v>
      </c>
      <c r="D36" s="58" t="s">
        <v>423</v>
      </c>
      <c r="E36" s="58">
        <v>2891</v>
      </c>
      <c r="F36" s="60">
        <v>867000</v>
      </c>
      <c r="G36" s="59" t="s">
        <v>194</v>
      </c>
    </row>
    <row r="37" spans="1:7" s="57" customFormat="1" hidden="1" outlineLevel="3">
      <c r="A37" s="58" t="s">
        <v>435</v>
      </c>
      <c r="B37" s="62">
        <v>2012</v>
      </c>
      <c r="C37" s="58" t="s">
        <v>419</v>
      </c>
      <c r="D37" s="56" t="s">
        <v>423</v>
      </c>
      <c r="E37" s="58">
        <v>9628</v>
      </c>
      <c r="F37" s="60">
        <v>693000</v>
      </c>
      <c r="G37" s="59" t="s">
        <v>424</v>
      </c>
    </row>
    <row r="38" spans="1:7" s="57" customFormat="1" outlineLevel="2" collapsed="1">
      <c r="A38" s="58"/>
      <c r="B38" s="62"/>
      <c r="C38" s="58"/>
      <c r="D38" s="86" t="s">
        <v>466</v>
      </c>
      <c r="E38" s="58"/>
      <c r="F38" s="60">
        <f>SUBTOTAL(1,F25:F37)</f>
        <v>564369.23076923075</v>
      </c>
      <c r="G38" s="59"/>
    </row>
    <row r="39" spans="1:7" s="57" customFormat="1" outlineLevel="1">
      <c r="A39" s="58"/>
      <c r="B39" s="62"/>
      <c r="C39" s="58"/>
      <c r="D39" s="86" t="s">
        <v>462</v>
      </c>
      <c r="E39" s="58"/>
      <c r="F39" s="60">
        <f>SUBTOTAL(9,F25:F37)</f>
        <v>7336800</v>
      </c>
      <c r="G39" s="59"/>
    </row>
    <row r="40" spans="1:7" s="57" customFormat="1">
      <c r="A40" s="58"/>
      <c r="B40" s="62"/>
      <c r="C40" s="58"/>
      <c r="D40" s="86" t="s">
        <v>467</v>
      </c>
      <c r="E40" s="58"/>
      <c r="F40" s="60">
        <f>SUBTOTAL(1,F2:F37)</f>
        <v>562334.375</v>
      </c>
      <c r="G40" s="59"/>
    </row>
    <row r="41" spans="1:7" s="57" customFormat="1">
      <c r="A41" s="58"/>
      <c r="B41" s="62"/>
      <c r="C41" s="58"/>
      <c r="D41" s="86" t="s">
        <v>456</v>
      </c>
      <c r="E41" s="58"/>
      <c r="F41" s="60">
        <f>SUBTOTAL(9,F2:F37)</f>
        <v>17994700</v>
      </c>
      <c r="G41" s="59"/>
    </row>
    <row r="42" spans="1:7">
      <c r="A42" s="58"/>
      <c r="B42" s="62"/>
      <c r="C42" s="58"/>
      <c r="D42" s="58"/>
      <c r="E42" s="58"/>
      <c r="F42" s="60"/>
      <c r="G42" s="59"/>
    </row>
    <row r="43" spans="1:7">
      <c r="A43" s="58"/>
      <c r="B43" s="62"/>
      <c r="C43" s="58"/>
      <c r="D43" s="58"/>
      <c r="E43" s="58"/>
      <c r="F43" s="60"/>
      <c r="G43" s="59"/>
    </row>
    <row r="44" spans="1:7">
      <c r="A44" s="58"/>
      <c r="B44" s="62"/>
      <c r="C44" s="58"/>
      <c r="D44" s="58"/>
      <c r="E44" s="58"/>
      <c r="F44" s="60"/>
      <c r="G44" s="59"/>
    </row>
    <row r="45" spans="1:7" s="57" customFormat="1">
      <c r="A45" s="58"/>
      <c r="B45" s="62"/>
      <c r="C45" s="58"/>
      <c r="D45" s="56"/>
      <c r="E45" s="58"/>
      <c r="F45" s="60"/>
      <c r="G45" s="59"/>
    </row>
    <row r="46" spans="1:7">
      <c r="A46" s="58"/>
      <c r="B46" s="62"/>
      <c r="C46" s="58"/>
      <c r="D46" s="58"/>
      <c r="E46" s="58"/>
      <c r="F46" s="60"/>
      <c r="G46" s="59"/>
    </row>
    <row r="47" spans="1:7">
      <c r="A47" s="58"/>
      <c r="B47" s="62"/>
      <c r="C47" s="58"/>
      <c r="D47" s="58"/>
      <c r="E47" s="58"/>
      <c r="F47" s="60"/>
      <c r="G47" s="59"/>
    </row>
    <row r="48" spans="1:7">
      <c r="A48" s="58"/>
      <c r="B48" s="62"/>
      <c r="C48" s="58"/>
      <c r="D48" s="58"/>
      <c r="E48" s="58"/>
      <c r="F48" s="60"/>
      <c r="G48" s="59"/>
    </row>
    <row r="49" spans="1:7" s="57" customFormat="1">
      <c r="A49" s="58"/>
      <c r="B49" s="62"/>
      <c r="C49" s="58"/>
      <c r="D49" s="56"/>
      <c r="E49" s="58"/>
      <c r="F49" s="60"/>
      <c r="G49" s="59"/>
    </row>
    <row r="50" spans="1:7" s="57" customFormat="1">
      <c r="A50" s="58"/>
      <c r="B50" s="62"/>
      <c r="C50" s="58"/>
      <c r="D50" s="56"/>
      <c r="E50" s="58"/>
      <c r="F50" s="60"/>
      <c r="G50" s="59"/>
    </row>
    <row r="51" spans="1:7">
      <c r="A51" s="58"/>
      <c r="B51" s="62"/>
      <c r="C51" s="58"/>
      <c r="D51" s="58"/>
      <c r="E51" s="58"/>
      <c r="F51" s="60"/>
      <c r="G51" s="59"/>
    </row>
    <row r="52" spans="1:7">
      <c r="A52" s="58"/>
      <c r="B52" s="62"/>
      <c r="C52" s="58"/>
      <c r="D52" s="58"/>
      <c r="E52" s="58"/>
      <c r="F52" s="60"/>
      <c r="G52" s="59"/>
    </row>
    <row r="53" spans="1:7">
      <c r="A53" s="58"/>
      <c r="B53" s="62"/>
      <c r="C53" s="58"/>
      <c r="D53" s="58"/>
      <c r="E53" s="58"/>
      <c r="F53" s="60"/>
      <c r="G53" s="59"/>
    </row>
    <row r="54" spans="1:7">
      <c r="A54" s="58"/>
      <c r="B54" s="62"/>
      <c r="C54" s="58"/>
      <c r="D54" s="58"/>
      <c r="E54" s="58"/>
      <c r="F54" s="60"/>
      <c r="G54" s="59"/>
    </row>
    <row r="55" spans="1:7">
      <c r="A55" s="58"/>
      <c r="B55" s="62"/>
      <c r="C55" s="58"/>
      <c r="D55" s="58"/>
      <c r="E55" s="58"/>
      <c r="F55" s="60"/>
      <c r="G55" s="59"/>
    </row>
    <row r="56" spans="1:7">
      <c r="A56" s="58"/>
      <c r="B56" s="62"/>
      <c r="C56" s="58"/>
      <c r="D56" s="58"/>
      <c r="E56" s="58"/>
      <c r="F56" s="60"/>
      <c r="G56" s="59"/>
    </row>
    <row r="57" spans="1:7">
      <c r="A57" s="58"/>
      <c r="B57" s="62"/>
      <c r="C57" s="58"/>
      <c r="D57" s="58"/>
      <c r="E57" s="58"/>
      <c r="F57" s="60"/>
      <c r="G57" s="59"/>
    </row>
    <row r="58" spans="1:7">
      <c r="A58" s="58"/>
      <c r="B58" s="62"/>
      <c r="C58" s="58"/>
      <c r="D58" s="58"/>
      <c r="E58" s="58"/>
      <c r="F58" s="60"/>
      <c r="G58" s="59"/>
    </row>
    <row r="59" spans="1:7">
      <c r="A59" s="58"/>
      <c r="B59" s="62"/>
      <c r="C59" s="58"/>
      <c r="D59" s="58"/>
      <c r="E59" s="58"/>
      <c r="F59" s="60"/>
      <c r="G59" s="59"/>
    </row>
    <row r="60" spans="1:7">
      <c r="A60" s="58"/>
      <c r="B60" s="62"/>
      <c r="C60" s="58"/>
      <c r="D60" s="58"/>
      <c r="E60" s="58"/>
      <c r="F60" s="60"/>
      <c r="G60" s="59"/>
    </row>
    <row r="61" spans="1:7">
      <c r="A61" s="58"/>
      <c r="B61" s="62"/>
      <c r="C61" s="58"/>
      <c r="D61" s="58"/>
      <c r="E61" s="58"/>
      <c r="F61" s="60"/>
      <c r="G61" s="59"/>
    </row>
    <row r="62" spans="1:7">
      <c r="A62" s="58"/>
      <c r="B62" s="62"/>
      <c r="C62" s="58"/>
      <c r="D62" s="58"/>
      <c r="E62" s="58"/>
      <c r="F62" s="60"/>
      <c r="G62" s="59"/>
    </row>
    <row r="63" spans="1:7">
      <c r="A63" s="58"/>
      <c r="B63" s="62"/>
      <c r="C63" s="58"/>
      <c r="D63" s="58"/>
      <c r="E63" s="58"/>
      <c r="F63" s="60"/>
      <c r="G63" s="59"/>
    </row>
    <row r="64" spans="1:7">
      <c r="A64" s="58"/>
      <c r="B64" s="62"/>
      <c r="C64" s="58"/>
      <c r="D64" s="58"/>
      <c r="E64" s="58"/>
      <c r="F64" s="60"/>
      <c r="G64" s="59"/>
    </row>
    <row r="65" spans="1:8">
      <c r="A65" s="58"/>
      <c r="B65" s="62"/>
      <c r="C65" s="58"/>
      <c r="D65" s="58"/>
      <c r="E65" s="58"/>
      <c r="F65" s="60"/>
      <c r="G65" s="59"/>
    </row>
    <row r="66" spans="1:8">
      <c r="A66" s="58"/>
      <c r="B66" s="62"/>
      <c r="C66" s="58"/>
      <c r="D66" s="58"/>
      <c r="E66" s="58"/>
      <c r="F66" s="60"/>
      <c r="G66" s="59"/>
    </row>
    <row r="67" spans="1:8">
      <c r="A67" s="58"/>
      <c r="B67" s="62"/>
      <c r="C67" s="58"/>
      <c r="D67" s="58"/>
      <c r="E67" s="58"/>
      <c r="F67" s="60"/>
      <c r="G67" s="59"/>
    </row>
    <row r="68" spans="1:8">
      <c r="A68" s="58"/>
      <c r="B68" s="62"/>
      <c r="C68" s="58"/>
      <c r="D68" s="58"/>
      <c r="E68" s="58"/>
      <c r="F68" s="60"/>
      <c r="G68" s="59"/>
    </row>
    <row r="69" spans="1:8">
      <c r="A69" s="58"/>
      <c r="B69" s="62"/>
      <c r="C69" s="58"/>
      <c r="D69" s="58"/>
      <c r="E69" s="58"/>
      <c r="F69" s="60"/>
      <c r="G69" s="59"/>
    </row>
    <row r="70" spans="1:8">
      <c r="A70" s="58"/>
      <c r="B70" s="62"/>
      <c r="C70" s="58"/>
      <c r="D70" s="58"/>
      <c r="E70" s="58"/>
      <c r="F70" s="60"/>
      <c r="G70" s="59"/>
    </row>
    <row r="71" spans="1:8">
      <c r="A71" s="58"/>
      <c r="B71" s="62"/>
      <c r="C71" s="58"/>
      <c r="D71" s="58"/>
      <c r="E71" s="58"/>
      <c r="F71" s="60"/>
      <c r="G71" s="59"/>
    </row>
    <row r="72" spans="1:8">
      <c r="A72" s="58"/>
      <c r="B72" s="62"/>
      <c r="C72" s="58"/>
      <c r="D72" s="58"/>
      <c r="E72" s="58"/>
      <c r="F72" s="60"/>
      <c r="G72" s="59"/>
      <c r="H72" s="57"/>
    </row>
    <row r="73" spans="1:8">
      <c r="A73" s="58"/>
      <c r="B73" s="62"/>
      <c r="C73" s="58"/>
      <c r="D73" s="58"/>
      <c r="E73" s="58"/>
      <c r="F73" s="60"/>
      <c r="G73" s="59"/>
      <c r="H73" s="57"/>
    </row>
    <row r="74" spans="1:8">
      <c r="H74" s="57"/>
    </row>
    <row r="75" spans="1:8">
      <c r="H75" s="57"/>
    </row>
    <row r="76" spans="1:8">
      <c r="H76" s="57"/>
    </row>
    <row r="77" spans="1:8">
      <c r="H77" s="57"/>
    </row>
    <row r="78" spans="1:8">
      <c r="H78" s="57"/>
    </row>
    <row r="79" spans="1:8">
      <c r="H79" s="57"/>
    </row>
    <row r="80" spans="1:8">
      <c r="H80" s="57"/>
    </row>
    <row r="81" spans="8:8">
      <c r="H81" s="57"/>
    </row>
    <row r="82" spans="8:8">
      <c r="H82" s="57"/>
    </row>
  </sheetData>
  <autoFilter ref="A1:G1">
    <sortState ref="A2:G33">
      <sortCondition ref="D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1</vt:i4>
      </vt:variant>
    </vt:vector>
  </HeadingPairs>
  <TitlesOfParts>
    <vt:vector size="11" baseType="lpstr">
      <vt:lpstr>z1</vt:lpstr>
      <vt:lpstr>z2</vt:lpstr>
      <vt:lpstr>z3</vt:lpstr>
      <vt:lpstr>z4</vt:lpstr>
      <vt:lpstr>z5</vt:lpstr>
      <vt:lpstr>z6</vt:lpstr>
      <vt:lpstr>z7</vt:lpstr>
      <vt:lpstr>z8</vt:lpstr>
      <vt:lpstr>z9</vt:lpstr>
      <vt:lpstr>z10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Raiffeisen Polbank</cp:lastModifiedBy>
  <dcterms:created xsi:type="dcterms:W3CDTF">2012-12-12T04:46:21Z</dcterms:created>
  <dcterms:modified xsi:type="dcterms:W3CDTF">2018-11-23T14:12:47Z</dcterms:modified>
</cp:coreProperties>
</file>