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okazu/Research-tools/projects/population/"/>
    </mc:Choice>
  </mc:AlternateContent>
  <xr:revisionPtr revIDLastSave="0" documentId="13_ncr:1_{DB318086-2FE4-1B46-AB29-1F12B9589BC5}" xr6:coauthVersionLast="47" xr6:coauthVersionMax="47" xr10:uidLastSave="{00000000-0000-0000-0000-000000000000}"/>
  <bookViews>
    <workbookView xWindow="140" yWindow="920" windowWidth="17780" windowHeight="22320" xr2:uid="{00000000-000D-0000-FFFF-FFFF00000000}"/>
  </bookViews>
  <sheets>
    <sheet name="population" sheetId="1" r:id="rId1"/>
    <sheet name="2010年人口ピラミッド" sheetId="3" r:id="rId2"/>
    <sheet name="2015年人口ピラミッド " sheetId="5" r:id="rId3"/>
    <sheet name="2020年人口ピラミッド" sheetId="6" r:id="rId4"/>
    <sheet name="2025年人口ピラミッド " sheetId="7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H25" i="1"/>
  <c r="G25" i="1"/>
  <c r="F25" i="1"/>
  <c r="E25" i="1"/>
  <c r="J25" i="1"/>
  <c r="I25" i="1"/>
  <c r="K8" i="1"/>
  <c r="K9" i="1"/>
  <c r="K10" i="1"/>
  <c r="K11" i="1"/>
  <c r="K12" i="1"/>
  <c r="K13" i="1"/>
  <c r="M24" i="1"/>
  <c r="O24" i="1"/>
  <c r="L24" i="1"/>
  <c r="N2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5" i="1"/>
  <c r="N5" i="1"/>
  <c r="N4" i="1"/>
  <c r="H27" i="1"/>
  <c r="F27" i="1"/>
  <c r="K7" i="1"/>
  <c r="G26" i="1"/>
  <c r="E2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I26" i="1"/>
  <c r="P8" i="1"/>
  <c r="P9" i="1"/>
  <c r="P10" i="1"/>
  <c r="P11" i="1"/>
  <c r="P12" i="1"/>
  <c r="P13" i="1"/>
  <c r="P25" i="1"/>
  <c r="R4" i="1"/>
  <c r="Q7" i="1"/>
  <c r="Q8" i="1"/>
  <c r="Q9" i="1"/>
  <c r="Q10" i="1"/>
  <c r="Q11" i="1"/>
  <c r="Q12" i="1"/>
  <c r="Q13" i="1"/>
  <c r="Q25" i="1"/>
  <c r="S4" i="1"/>
  <c r="R5" i="1"/>
  <c r="O4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S27" i="1"/>
  <c r="O27" i="1"/>
  <c r="R25" i="1"/>
  <c r="S25" i="1"/>
  <c r="R26" i="1"/>
  <c r="N25" i="1"/>
  <c r="O25" i="1"/>
  <c r="N26" i="1"/>
  <c r="K25" i="1"/>
  <c r="J27" i="1"/>
</calcChain>
</file>

<file path=xl/sharedStrings.xml><?xml version="1.0" encoding="utf-8"?>
<sst xmlns="http://schemas.openxmlformats.org/spreadsheetml/2006/main" count="75" uniqueCount="39">
  <si>
    <t>男</t>
    <rPh sb="0" eb="1">
      <t>オトコ</t>
    </rPh>
    <phoneticPr fontId="1"/>
  </si>
  <si>
    <t>女</t>
    <rPh sb="0" eb="1">
      <t>オンナ</t>
    </rPh>
    <phoneticPr fontId="1"/>
  </si>
  <si>
    <t>年齢階級別人口</t>
    <rPh sb="0" eb="2">
      <t>ネンレイ</t>
    </rPh>
    <rPh sb="2" eb="5">
      <t>カイキュウベツ</t>
    </rPh>
    <rPh sb="5" eb="7">
      <t>ジンコウ</t>
    </rPh>
    <phoneticPr fontId="1"/>
  </si>
  <si>
    <t>母親の年齢階級別出生数</t>
    <rPh sb="0" eb="2">
      <t>ハハオヤ</t>
    </rPh>
    <rPh sb="3" eb="5">
      <t>ネンレイ</t>
    </rPh>
    <rPh sb="5" eb="7">
      <t>カイキュウ</t>
    </rPh>
    <rPh sb="7" eb="8">
      <t>ベツ</t>
    </rPh>
    <rPh sb="8" eb="11">
      <t>シュッショウスウ</t>
    </rPh>
    <phoneticPr fontId="1"/>
  </si>
  <si>
    <t>合計</t>
    <rPh sb="0" eb="2">
      <t>ゴウケイ</t>
    </rPh>
    <phoneticPr fontId="1"/>
  </si>
  <si>
    <t>男女計</t>
    <rPh sb="0" eb="3">
      <t>ダンジョケイ</t>
    </rPh>
    <phoneticPr fontId="1"/>
  </si>
  <si>
    <t>コーホート変化率</t>
    <rPh sb="5" eb="8">
      <t>ヘンカリツ</t>
    </rPh>
    <phoneticPr fontId="1"/>
  </si>
  <si>
    <t>出生率</t>
    <rPh sb="0" eb="3">
      <t>シュッショウリツ</t>
    </rPh>
    <phoneticPr fontId="1"/>
  </si>
  <si>
    <t>予測人口</t>
    <rPh sb="0" eb="2">
      <t>ヨソク</t>
    </rPh>
    <rPh sb="2" eb="4">
      <t>ジンコウ</t>
    </rPh>
    <phoneticPr fontId="1"/>
  </si>
  <si>
    <t>母親の年齢階級別
予測出生数</t>
    <rPh sb="0" eb="2">
      <t>ハハオヤ</t>
    </rPh>
    <rPh sb="3" eb="5">
      <t>ネンレイ</t>
    </rPh>
    <rPh sb="5" eb="7">
      <t>カイキュウ</t>
    </rPh>
    <rPh sb="7" eb="8">
      <t>ベツ</t>
    </rPh>
    <rPh sb="9" eb="11">
      <t>ヨソク</t>
    </rPh>
    <rPh sb="11" eb="14">
      <t>シュッショウスウ</t>
    </rPh>
    <phoneticPr fontId="1"/>
  </si>
  <si>
    <t>2025年</t>
    <rPh sb="4" eb="5">
      <t>ネン</t>
    </rPh>
    <phoneticPr fontId="1"/>
  </si>
  <si>
    <t>性比</t>
    <rPh sb="0" eb="2">
      <t>セイヒ</t>
    </rPh>
    <phoneticPr fontId="1"/>
  </si>
  <si>
    <t>0～4</t>
  </si>
  <si>
    <t>5～9</t>
  </si>
  <si>
    <t>10～14</t>
  </si>
  <si>
    <t>15～19</t>
  </si>
  <si>
    <t>20～24</t>
  </si>
  <si>
    <t>25～29</t>
  </si>
  <si>
    <t>30～34</t>
  </si>
  <si>
    <t>35～39</t>
  </si>
  <si>
    <t>40～44</t>
  </si>
  <si>
    <t>45～49</t>
  </si>
  <si>
    <t>50～54</t>
  </si>
  <si>
    <t>55～59</t>
  </si>
  <si>
    <t>60～64</t>
  </si>
  <si>
    <t>65～69</t>
  </si>
  <si>
    <t>70～74</t>
  </si>
  <si>
    <t>75～79</t>
  </si>
  <si>
    <t>80～84</t>
  </si>
  <si>
    <t>85～89</t>
  </si>
  <si>
    <t>90～94</t>
  </si>
  <si>
    <t>95～99</t>
  </si>
  <si>
    <t>100～</t>
  </si>
  <si>
    <t>歳</t>
    <rPh sb="0" eb="1">
      <t>サイ</t>
    </rPh>
    <phoneticPr fontId="1"/>
  </si>
  <si>
    <t>←合計特殊出生率</t>
    <phoneticPr fontId="1"/>
  </si>
  <si>
    <t>高齢化率→</t>
    <rPh sb="0" eb="3">
      <t>コウレイカ</t>
    </rPh>
    <rPh sb="3" eb="4">
      <t>リツ</t>
    </rPh>
    <phoneticPr fontId="1"/>
  </si>
  <si>
    <t>2015年</t>
    <rPh sb="4" eb="5">
      <t xml:space="preserve">ネｎ </t>
    </rPh>
    <phoneticPr fontId="1"/>
  </si>
  <si>
    <t>2020年</t>
    <phoneticPr fontId="1"/>
  </si>
  <si>
    <t>2030年</t>
    <rPh sb="4" eb="5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</si>
</sst>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 ###,###,##0;&quot;-&quot;###,###,##0"/>
    <numFmt numFmtId="177" formatCode="0.000"/>
    <numFmt numFmtId="178" formatCode="0.000_ "/>
    <numFmt numFmtId="183" formatCode="#,##0_);[Red]\(#,##0\)"/>
  </numFmts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8">
    <xf numFmtId="0" fontId="0" fillId="0" borderId="0" xfId="0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76" fontId="5" fillId="2" borderId="4" xfId="1" quotePrefix="1" applyNumberFormat="1" applyFont="1" applyFill="1" applyBorder="1" applyAlignment="1">
      <alignment horizontal="right" vertical="top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3" fillId="2" borderId="4" xfId="1" quotePrefix="1" applyNumberFormat="1" applyFont="1" applyFill="1" applyBorder="1" applyAlignment="1">
      <alignment horizontal="right" vertical="top"/>
    </xf>
    <xf numFmtId="2" fontId="6" fillId="2" borderId="3" xfId="0" applyNumberFormat="1" applyFont="1" applyFill="1" applyBorder="1">
      <alignment vertical="center"/>
    </xf>
    <xf numFmtId="0" fontId="7" fillId="0" borderId="3" xfId="0" applyFont="1" applyBorder="1">
      <alignment vertical="center"/>
    </xf>
    <xf numFmtId="176" fontId="8" fillId="2" borderId="3" xfId="1" quotePrefix="1" applyNumberFormat="1" applyFont="1" applyFill="1" applyBorder="1" applyAlignment="1">
      <alignment horizontal="right" vertical="top"/>
    </xf>
    <xf numFmtId="178" fontId="9" fillId="0" borderId="3" xfId="0" applyNumberFormat="1" applyFont="1" applyBorder="1">
      <alignment vertical="center"/>
    </xf>
    <xf numFmtId="0" fontId="9" fillId="0" borderId="3" xfId="0" applyFont="1" applyBorder="1">
      <alignment vertical="center"/>
    </xf>
    <xf numFmtId="176" fontId="7" fillId="0" borderId="3" xfId="0" applyNumberFormat="1" applyFont="1" applyBorder="1">
      <alignment vertical="center"/>
    </xf>
    <xf numFmtId="176" fontId="8" fillId="2" borderId="4" xfId="1" quotePrefix="1" applyNumberFormat="1" applyFont="1" applyFill="1" applyBorder="1" applyAlignment="1">
      <alignment horizontal="right" vertical="top"/>
    </xf>
    <xf numFmtId="0" fontId="7" fillId="0" borderId="0" xfId="0" applyFont="1">
      <alignment vertical="center"/>
    </xf>
    <xf numFmtId="177" fontId="9" fillId="0" borderId="3" xfId="0" applyNumberFormat="1" applyFont="1" applyBorder="1">
      <alignment vertical="center"/>
    </xf>
    <xf numFmtId="178" fontId="9" fillId="3" borderId="3" xfId="0" applyNumberFormat="1" applyFont="1" applyFill="1" applyBorder="1">
      <alignment vertical="center"/>
    </xf>
    <xf numFmtId="177" fontId="9" fillId="3" borderId="0" xfId="0" applyNumberFormat="1" applyFont="1" applyFill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76" fontId="8" fillId="2" borderId="11" xfId="1" quotePrefix="1" applyNumberFormat="1" applyFont="1" applyFill="1" applyBorder="1" applyAlignment="1">
      <alignment horizontal="center" vertical="top"/>
    </xf>
    <xf numFmtId="176" fontId="8" fillId="2" borderId="4" xfId="1" quotePrefix="1" applyNumberFormat="1" applyFont="1" applyFill="1" applyBorder="1" applyAlignment="1">
      <alignment horizontal="center" vertical="top"/>
    </xf>
    <xf numFmtId="176" fontId="5" fillId="2" borderId="11" xfId="1" quotePrefix="1" applyNumberFormat="1" applyFont="1" applyFill="1" applyBorder="1" applyAlignment="1">
      <alignment horizontal="center" vertical="top"/>
    </xf>
    <xf numFmtId="176" fontId="5" fillId="2" borderId="4" xfId="1" quotePrefix="1" applyNumberFormat="1" applyFont="1" applyFill="1" applyBorder="1" applyAlignment="1">
      <alignment horizontal="center" vertical="top"/>
    </xf>
    <xf numFmtId="176" fontId="3" fillId="2" borderId="11" xfId="1" quotePrefix="1" applyNumberFormat="1" applyFont="1" applyFill="1" applyBorder="1" applyAlignment="1">
      <alignment horizontal="center" vertical="top"/>
    </xf>
    <xf numFmtId="176" fontId="3" fillId="2" borderId="4" xfId="1" quotePrefix="1" applyNumberFormat="1" applyFont="1" applyFill="1" applyBorder="1" applyAlignment="1">
      <alignment horizontal="center" vertical="top"/>
    </xf>
    <xf numFmtId="183" fontId="10" fillId="0" borderId="3" xfId="0" applyNumberFormat="1" applyFont="1" applyBorder="1">
      <alignment vertical="center"/>
    </xf>
    <xf numFmtId="183" fontId="3" fillId="2" borderId="3" xfId="1" quotePrefix="1" applyNumberFormat="1" applyFont="1" applyFill="1" applyBorder="1" applyAlignment="1">
      <alignment horizontal="right" vertical="top"/>
    </xf>
    <xf numFmtId="183" fontId="0" fillId="2" borderId="3" xfId="0" applyNumberFormat="1" applyFill="1" applyBorder="1">
      <alignment vertical="center"/>
    </xf>
  </cellXfs>
  <cellStyles count="2">
    <cellStyle name="標準" xfId="0" builtinId="0"/>
    <cellStyle name="標準_JB16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2010</a:t>
            </a:r>
            <a:r>
              <a:rPr lang="ja-JP" altLang="en-US"/>
              <a:t>年人口ピラミッド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population!$F$4:$F$24</c:f>
              <c:numCache>
                <c:formatCode>#,##0_);[Red]\(#,##0\)</c:formatCode>
                <c:ptCount val="21"/>
                <c:pt idx="0">
                  <c:v>2447667</c:v>
                </c:pt>
                <c:pt idx="1">
                  <c:v>2594839</c:v>
                </c:pt>
                <c:pt idx="2">
                  <c:v>2741033</c:v>
                </c:pt>
                <c:pt idx="3">
                  <c:v>2945817</c:v>
                </c:pt>
                <c:pt idx="4">
                  <c:v>2988284</c:v>
                </c:pt>
                <c:pt idx="5">
                  <c:v>3211410</c:v>
                </c:pt>
                <c:pt idx="6">
                  <c:v>3653355</c:v>
                </c:pt>
                <c:pt idx="7">
                  <c:v>4155316</c:v>
                </c:pt>
                <c:pt idx="8">
                  <c:v>4864105</c:v>
                </c:pt>
                <c:pt idx="9">
                  <c:v>4346382</c:v>
                </c:pt>
                <c:pt idx="10">
                  <c:v>3996589</c:v>
                </c:pt>
                <c:pt idx="11">
                  <c:v>3815470</c:v>
                </c:pt>
                <c:pt idx="12">
                  <c:v>4341262</c:v>
                </c:pt>
                <c:pt idx="13">
                  <c:v>5028557</c:v>
                </c:pt>
                <c:pt idx="14">
                  <c:v>4151908</c:v>
                </c:pt>
                <c:pt idx="15">
                  <c:v>3524343</c:v>
                </c:pt>
                <c:pt idx="16">
                  <c:v>2997231</c:v>
                </c:pt>
                <c:pt idx="17">
                  <c:v>2077454</c:v>
                </c:pt>
                <c:pt idx="18">
                  <c:v>1021417</c:v>
                </c:pt>
                <c:pt idx="19">
                  <c:v>297111</c:v>
                </c:pt>
                <c:pt idx="20">
                  <c:v>53457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population!#REF!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3E2-4D5A-A2FE-6FEC7B91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8118800"/>
        <c:axId val="738124704"/>
      </c:barChart>
      <c:barChart>
        <c:barDir val="bar"/>
        <c:grouping val="clustered"/>
        <c:varyColors val="0"/>
        <c:ser>
          <c:idx val="4"/>
          <c:order val="1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population!$E$4:$E$24</c:f>
              <c:numCache>
                <c:formatCode>#,##0_);[Red]\(#,##0\)</c:formatCode>
                <c:ptCount val="21"/>
                <c:pt idx="0">
                  <c:v>2563489</c:v>
                </c:pt>
                <c:pt idx="1">
                  <c:v>2725058</c:v>
                </c:pt>
                <c:pt idx="2">
                  <c:v>2878556</c:v>
                </c:pt>
                <c:pt idx="3">
                  <c:v>3113384</c:v>
                </c:pt>
                <c:pt idx="4">
                  <c:v>3144746</c:v>
                </c:pt>
                <c:pt idx="5">
                  <c:v>3344195</c:v>
                </c:pt>
                <c:pt idx="6">
                  <c:v>3753997</c:v>
                </c:pt>
                <c:pt idx="7">
                  <c:v>4267690</c:v>
                </c:pt>
                <c:pt idx="8">
                  <c:v>4986232</c:v>
                </c:pt>
                <c:pt idx="9">
                  <c:v>4416303</c:v>
                </c:pt>
                <c:pt idx="10">
                  <c:v>4023896</c:v>
                </c:pt>
                <c:pt idx="11">
                  <c:v>3776904</c:v>
                </c:pt>
                <c:pt idx="12">
                  <c:v>4208760</c:v>
                </c:pt>
                <c:pt idx="13">
                  <c:v>4718369</c:v>
                </c:pt>
                <c:pt idx="14">
                  <c:v>3619673</c:v>
                </c:pt>
                <c:pt idx="15">
                  <c:v>2814373</c:v>
                </c:pt>
                <c:pt idx="16">
                  <c:v>2012729</c:v>
                </c:pt>
                <c:pt idx="17">
                  <c:v>1065789</c:v>
                </c:pt>
                <c:pt idx="18">
                  <c:v>335642</c:v>
                </c:pt>
                <c:pt idx="19">
                  <c:v>63556</c:v>
                </c:pt>
                <c:pt idx="20">
                  <c:v>8397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population!#REF!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3E2-4D5A-A2FE-6FEC7B91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3963536"/>
        <c:axId val="813970424"/>
      </c:barChart>
      <c:catAx>
        <c:axId val="7381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24704"/>
        <c:crosses val="autoZero"/>
        <c:auto val="1"/>
        <c:lblAlgn val="ctr"/>
        <c:lblOffset val="100"/>
        <c:noMultiLvlLbl val="0"/>
      </c:catAx>
      <c:valAx>
        <c:axId val="738124704"/>
        <c:scaling>
          <c:orientation val="minMax"/>
          <c:max val="6000000"/>
          <c:min val="-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18800"/>
        <c:crosses val="autoZero"/>
        <c:crossBetween val="between"/>
      </c:valAx>
      <c:valAx>
        <c:axId val="813970424"/>
        <c:scaling>
          <c:orientation val="maxMin"/>
          <c:max val="6000000"/>
          <c:min val="-7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963536"/>
        <c:crosses val="max"/>
        <c:crossBetween val="between"/>
      </c:valAx>
      <c:catAx>
        <c:axId val="813963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3970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9774613650890789"/>
          <c:y val="0.13459924323324007"/>
          <c:w val="3.4578511337687363E-2"/>
          <c:h val="7.710479253783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2015</a:t>
            </a:r>
            <a:r>
              <a:rPr lang="ja-JP" altLang="en-US"/>
              <a:t>年人口ピラミッド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population!$H$4:$H$24</c:f>
              <c:numCache>
                <c:formatCode>#,##0_);[Red]\(#,##0\)</c:formatCode>
                <c:ptCount val="21"/>
                <c:pt idx="0">
                  <c:v>2216784</c:v>
                </c:pt>
                <c:pt idx="1">
                  <c:v>2494293</c:v>
                </c:pt>
                <c:pt idx="2">
                  <c:v>2620489</c:v>
                </c:pt>
                <c:pt idx="3">
                  <c:v>2778688</c:v>
                </c:pt>
                <c:pt idx="4">
                  <c:v>3085965</c:v>
                </c:pt>
                <c:pt idx="5">
                  <c:v>3105002</c:v>
                </c:pt>
                <c:pt idx="6">
                  <c:v>3282523</c:v>
                </c:pt>
                <c:pt idx="7">
                  <c:v>3692423</c:v>
                </c:pt>
                <c:pt idx="8">
                  <c:v>4177569</c:v>
                </c:pt>
                <c:pt idx="9">
                  <c:v>4874558</c:v>
                </c:pt>
                <c:pt idx="10">
                  <c:v>4343678</c:v>
                </c:pt>
                <c:pt idx="11">
                  <c:v>3973232</c:v>
                </c:pt>
                <c:pt idx="12">
                  <c:v>3765650</c:v>
                </c:pt>
                <c:pt idx="13">
                  <c:v>4236932</c:v>
                </c:pt>
                <c:pt idx="14">
                  <c:v>4851627</c:v>
                </c:pt>
                <c:pt idx="15">
                  <c:v>3918442</c:v>
                </c:pt>
                <c:pt idx="16">
                  <c:v>3172005</c:v>
                </c:pt>
                <c:pt idx="17">
                  <c:v>2417712</c:v>
                </c:pt>
                <c:pt idx="18">
                  <c:v>1311578</c:v>
                </c:pt>
                <c:pt idx="19">
                  <c:v>406861</c:v>
                </c:pt>
                <c:pt idx="20">
                  <c:v>70507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population!#REF!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37-4C96-8108-62F6FADA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8118800"/>
        <c:axId val="738124704"/>
      </c:barChart>
      <c:barChart>
        <c:barDir val="bar"/>
        <c:grouping val="clustered"/>
        <c:varyColors val="0"/>
        <c:ser>
          <c:idx val="4"/>
          <c:order val="1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population!$G$4:$G$24</c:f>
              <c:numCache>
                <c:formatCode>#,##0_);[Red]\(#,##0\)</c:formatCode>
                <c:ptCount val="21"/>
                <c:pt idx="0">
                  <c:v>2324576</c:v>
                </c:pt>
                <c:pt idx="1">
                  <c:v>2619882</c:v>
                </c:pt>
                <c:pt idx="2">
                  <c:v>2755578</c:v>
                </c:pt>
                <c:pt idx="3">
                  <c:v>2927618</c:v>
                </c:pt>
                <c:pt idx="4">
                  <c:v>3233994</c:v>
                </c:pt>
                <c:pt idx="5">
                  <c:v>3279149</c:v>
                </c:pt>
                <c:pt idx="6">
                  <c:v>3431250</c:v>
                </c:pt>
                <c:pt idx="7">
                  <c:v>3805952</c:v>
                </c:pt>
                <c:pt idx="8">
                  <c:v>4298675</c:v>
                </c:pt>
                <c:pt idx="9">
                  <c:v>4993896</c:v>
                </c:pt>
                <c:pt idx="10">
                  <c:v>4394401</c:v>
                </c:pt>
                <c:pt idx="11">
                  <c:v>3966900</c:v>
                </c:pt>
                <c:pt idx="12">
                  <c:v>3676742</c:v>
                </c:pt>
                <c:pt idx="13">
                  <c:v>3999342</c:v>
                </c:pt>
                <c:pt idx="14">
                  <c:v>4336923</c:v>
                </c:pt>
                <c:pt idx="15">
                  <c:v>3146183</c:v>
                </c:pt>
                <c:pt idx="16">
                  <c:v>2231780</c:v>
                </c:pt>
                <c:pt idx="17">
                  <c:v>1324348</c:v>
                </c:pt>
                <c:pt idx="18">
                  <c:v>499112</c:v>
                </c:pt>
                <c:pt idx="19">
                  <c:v>93447</c:v>
                </c:pt>
                <c:pt idx="20">
                  <c:v>9833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population!#REF!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837-4C96-8108-62F6FADA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3963536"/>
        <c:axId val="813970424"/>
      </c:barChart>
      <c:catAx>
        <c:axId val="7381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24704"/>
        <c:crosses val="autoZero"/>
        <c:auto val="1"/>
        <c:lblAlgn val="ctr"/>
        <c:lblOffset val="100"/>
        <c:noMultiLvlLbl val="0"/>
      </c:catAx>
      <c:valAx>
        <c:axId val="738124704"/>
        <c:scaling>
          <c:orientation val="minMax"/>
          <c:max val="6000000"/>
          <c:min val="-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18800"/>
        <c:crosses val="autoZero"/>
        <c:crossBetween val="between"/>
      </c:valAx>
      <c:valAx>
        <c:axId val="813970424"/>
        <c:scaling>
          <c:orientation val="maxMin"/>
          <c:max val="6000000"/>
          <c:min val="-7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963536"/>
        <c:crosses val="max"/>
        <c:crossBetween val="between"/>
      </c:valAx>
      <c:catAx>
        <c:axId val="813963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3970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9774613650890789"/>
          <c:y val="0.13459924323324007"/>
          <c:w val="3.4578511337687363E-2"/>
          <c:h val="7.710479253783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2020</a:t>
            </a:r>
            <a:r>
              <a:rPr lang="ja-JP" altLang="en-US"/>
              <a:t>年人口ピラミッド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population!$O$4:$O$24</c:f>
              <c:numCache>
                <c:formatCode>\ ###,###,##0;"-"###,###,##0</c:formatCode>
                <c:ptCount val="21"/>
                <c:pt idx="0">
                  <c:v>2050610</c:v>
                </c:pt>
                <c:pt idx="1">
                  <c:v>2259011.8728209352</c:v>
                </c:pt>
                <c:pt idx="2">
                  <c:v>2518949.1021512318</c:v>
                </c:pt>
                <c:pt idx="3">
                  <c:v>2656488.0241981763</c:v>
                </c:pt>
                <c:pt idx="4">
                  <c:v>2910884.7949210694</c:v>
                </c:pt>
                <c:pt idx="5">
                  <c:v>3206498.2769141085</c:v>
                </c:pt>
                <c:pt idx="6">
                  <c:v>3173758.7165905316</c:v>
                </c:pt>
                <c:pt idx="7">
                  <c:v>3317625.4219009653</c:v>
                </c:pt>
                <c:pt idx="8">
                  <c:v>3712197.0650816928</c:v>
                </c:pt>
                <c:pt idx="9">
                  <c:v>4186546.6287224474</c:v>
                </c:pt>
                <c:pt idx="10">
                  <c:v>4871525.4076434141</c:v>
                </c:pt>
                <c:pt idx="11">
                  <c:v>4318292.5307796225</c:v>
                </c:pt>
                <c:pt idx="12">
                  <c:v>3921352.0433393526</c:v>
                </c:pt>
                <c:pt idx="13">
                  <c:v>3675153.2125451076</c:v>
                </c:pt>
                <c:pt idx="14">
                  <c:v>4087855.3605664605</c:v>
                </c:pt>
                <c:pt idx="15">
                  <c:v>4578815.0905882306</c:v>
                </c:pt>
                <c:pt idx="16">
                  <c:v>3526704.8684563334</c:v>
                </c:pt>
                <c:pt idx="17">
                  <c:v>2558693.1913356027</c:v>
                </c:pt>
                <c:pt idx="18">
                  <c:v>1526396.1895358455</c:v>
                </c:pt>
                <c:pt idx="19">
                  <c:v>522440.82158217457</c:v>
                </c:pt>
                <c:pt idx="20">
                  <c:v>96009.29227995711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population!#REF!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154-48D2-A9FA-299803DD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8118800"/>
        <c:axId val="738124704"/>
      </c:barChart>
      <c:barChart>
        <c:barDir val="bar"/>
        <c:grouping val="clustered"/>
        <c:varyColors val="0"/>
        <c:ser>
          <c:idx val="4"/>
          <c:order val="1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population!$N$4:$N$24</c:f>
              <c:numCache>
                <c:formatCode>\ ###,###,##0;"-"###,###,##0</c:formatCode>
                <c:ptCount val="21"/>
                <c:pt idx="0">
                  <c:v>2153565</c:v>
                </c:pt>
                <c:pt idx="1">
                  <c:v>2375713.2642394803</c:v>
                </c:pt>
                <c:pt idx="2">
                  <c:v>2649224.0538718812</c:v>
                </c:pt>
                <c:pt idx="3">
                  <c:v>2802543.9676018115</c:v>
                </c:pt>
                <c:pt idx="4">
                  <c:v>3041031.5740981516</c:v>
                </c:pt>
                <c:pt idx="5">
                  <c:v>3372211.361778026</c:v>
                </c:pt>
                <c:pt idx="6">
                  <c:v>3364510.7436169242</c:v>
                </c:pt>
                <c:pt idx="7">
                  <c:v>3478738.2089010729</c:v>
                </c:pt>
                <c:pt idx="8">
                  <c:v>3833584.6121906699</c:v>
                </c:pt>
                <c:pt idx="9">
                  <c:v>4305282.2026331704</c:v>
                </c:pt>
                <c:pt idx="10">
                  <c:v>4969129.5131461769</c:v>
                </c:pt>
                <c:pt idx="11">
                  <c:v>4332157.0256537441</c:v>
                </c:pt>
                <c:pt idx="12">
                  <c:v>3861699.3812392373</c:v>
                </c:pt>
                <c:pt idx="13">
                  <c:v>3493795.9645510796</c:v>
                </c:pt>
                <c:pt idx="14">
                  <c:v>3676024.1313610701</c:v>
                </c:pt>
                <c:pt idx="15">
                  <c:v>3769609.4135876363</c:v>
                </c:pt>
                <c:pt idx="16">
                  <c:v>2494903.2327058283</c:v>
                </c:pt>
                <c:pt idx="17">
                  <c:v>1468480.545289505</c:v>
                </c:pt>
                <c:pt idx="18">
                  <c:v>620195.91023739218</c:v>
                </c:pt>
                <c:pt idx="19">
                  <c:v>138959.12628336143</c:v>
                </c:pt>
                <c:pt idx="20">
                  <c:v>14114.105596708961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population!#REF!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154-48D2-A9FA-299803DD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3963536"/>
        <c:axId val="813970424"/>
      </c:barChart>
      <c:catAx>
        <c:axId val="7381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24704"/>
        <c:crosses val="autoZero"/>
        <c:auto val="1"/>
        <c:lblAlgn val="ctr"/>
        <c:lblOffset val="100"/>
        <c:noMultiLvlLbl val="0"/>
      </c:catAx>
      <c:valAx>
        <c:axId val="738124704"/>
        <c:scaling>
          <c:orientation val="minMax"/>
          <c:max val="6000000"/>
          <c:min val="-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18800"/>
        <c:crosses val="autoZero"/>
        <c:crossBetween val="between"/>
      </c:valAx>
      <c:valAx>
        <c:axId val="813970424"/>
        <c:scaling>
          <c:orientation val="maxMin"/>
          <c:max val="6000000"/>
          <c:min val="-7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963536"/>
        <c:crosses val="max"/>
        <c:crossBetween val="between"/>
      </c:valAx>
      <c:catAx>
        <c:axId val="813963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3970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9774613650890789"/>
          <c:y val="0.13459924323324007"/>
          <c:w val="3.4578511337687363E-2"/>
          <c:h val="7.710479253783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2025</a:t>
            </a:r>
            <a:r>
              <a:rPr lang="ja-JP" altLang="en-US"/>
              <a:t>年人口ピラミッド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population!$S$4:$S$24</c:f>
              <c:numCache>
                <c:formatCode>\ ###,###,##0;"-"###,###,##0</c:formatCode>
                <c:ptCount val="21"/>
                <c:pt idx="0">
                  <c:v>1971283.6768334915</c:v>
                </c:pt>
                <c:pt idx="1">
                  <c:v>2089672.3977281225</c:v>
                </c:pt>
                <c:pt idx="2">
                  <c:v>2281342.2195352623</c:v>
                </c:pt>
                <c:pt idx="3">
                  <c:v>2553553.2198110716</c:v>
                </c:pt>
                <c:pt idx="4">
                  <c:v>2782871.123900339</c:v>
                </c:pt>
                <c:pt idx="5">
                  <c:v>3024579.6952362997</c:v>
                </c:pt>
                <c:pt idx="6">
                  <c:v>3277502.5124262953</c:v>
                </c:pt>
                <c:pt idx="7">
                  <c:v>3207698.042371837</c:v>
                </c:pt>
                <c:pt idx="8">
                  <c:v>3335392.3302452555</c:v>
                </c:pt>
                <c:pt idx="9">
                  <c:v>3720174.6058463966</c:v>
                </c:pt>
                <c:pt idx="10">
                  <c:v>4183942.0665638368</c:v>
                </c:pt>
                <c:pt idx="11">
                  <c:v>4843055.0748305265</c:v>
                </c:pt>
                <c:pt idx="12">
                  <c:v>4261906.991413977</c:v>
                </c:pt>
                <c:pt idx="13">
                  <c:v>3827113.3959871321</c:v>
                </c:pt>
                <c:pt idx="14">
                  <c:v>3545842.7845444689</c:v>
                </c:pt>
                <c:pt idx="15">
                  <c:v>3857991.1054793992</c:v>
                </c:pt>
                <c:pt idx="16">
                  <c:v>4121058.6941796867</c:v>
                </c:pt>
                <c:pt idx="17">
                  <c:v>2844811.3211578615</c:v>
                </c:pt>
                <c:pt idx="18">
                  <c:v>1615403.132153861</c:v>
                </c:pt>
                <c:pt idx="19">
                  <c:v>608009.34395133785</c:v>
                </c:pt>
                <c:pt idx="20">
                  <c:v>124384.03441865009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population!#REF!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77A-40DA-8CEC-B837662F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8118800"/>
        <c:axId val="738124704"/>
      </c:barChart>
      <c:barChart>
        <c:barDir val="bar"/>
        <c:grouping val="clustered"/>
        <c:varyColors val="0"/>
        <c:ser>
          <c:idx val="4"/>
          <c:order val="1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population!$A$4:$C$24</c:f>
              <c:strCache>
                <c:ptCount val="21"/>
                <c:pt idx="0">
                  <c:v>0～4</c:v>
                </c:pt>
                <c:pt idx="1">
                  <c:v>5～9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95～99</c:v>
                </c:pt>
                <c:pt idx="20">
                  <c:v>100～</c:v>
                </c:pt>
              </c:strCache>
            </c:strRef>
          </c:cat>
          <c:val>
            <c:numRef>
              <c:f>population!$R$4:$R$24</c:f>
              <c:numCache>
                <c:formatCode>\ ###,###,##0;"-"###,###,##0</c:formatCode>
                <c:ptCount val="21"/>
                <c:pt idx="0">
                  <c:v>2070255.9392082933</c:v>
                </c:pt>
                <c:pt idx="1">
                  <c:v>2200940.272936611</c:v>
                </c:pt>
                <c:pt idx="2">
                  <c:v>2402320.6864758474</c:v>
                </c:pt>
                <c:pt idx="3">
                  <c:v>2694377.3288233019</c:v>
                </c:pt>
                <c:pt idx="4">
                  <c:v>2911112.2739631389</c:v>
                </c:pt>
                <c:pt idx="5">
                  <c:v>3171001.9331203154</c:v>
                </c:pt>
                <c:pt idx="6">
                  <c:v>3459995.6746244915</c:v>
                </c:pt>
                <c:pt idx="7">
                  <c:v>3411075.2868716517</c:v>
                </c:pt>
                <c:pt idx="8">
                  <c:v>3503995.1285467828</c:v>
                </c:pt>
                <c:pt idx="9">
                  <c:v>3839476.9558417131</c:v>
                </c:pt>
                <c:pt idx="10">
                  <c:v>4283930.7938185865</c:v>
                </c:pt>
                <c:pt idx="11">
                  <c:v>4898744.8646037495</c:v>
                </c:pt>
                <c:pt idx="12">
                  <c:v>4217269.9350622091</c:v>
                </c:pt>
                <c:pt idx="13">
                  <c:v>3669550.3014579341</c:v>
                </c:pt>
                <c:pt idx="14">
                  <c:v>3211347.8356543886</c:v>
                </c:pt>
                <c:pt idx="15">
                  <c:v>3195162.8309181426</c:v>
                </c:pt>
                <c:pt idx="16">
                  <c:v>2989276.4381468324</c:v>
                </c:pt>
                <c:pt idx="17">
                  <c:v>1641612.0135534881</c:v>
                </c:pt>
                <c:pt idx="18">
                  <c:v>687693.58843123307</c:v>
                </c:pt>
                <c:pt idx="19">
                  <c:v>172670.42629931172</c:v>
                </c:pt>
                <c:pt idx="20">
                  <c:v>20918.781552912762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population!#REF!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77A-40DA-8CEC-B837662F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3963536"/>
        <c:axId val="813970424"/>
      </c:barChart>
      <c:catAx>
        <c:axId val="7381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24704"/>
        <c:crosses val="autoZero"/>
        <c:auto val="1"/>
        <c:lblAlgn val="ctr"/>
        <c:lblOffset val="100"/>
        <c:noMultiLvlLbl val="0"/>
      </c:catAx>
      <c:valAx>
        <c:axId val="738124704"/>
        <c:scaling>
          <c:orientation val="minMax"/>
          <c:max val="6000000"/>
          <c:min val="-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118800"/>
        <c:crosses val="autoZero"/>
        <c:crossBetween val="between"/>
      </c:valAx>
      <c:valAx>
        <c:axId val="813970424"/>
        <c:scaling>
          <c:orientation val="maxMin"/>
          <c:max val="6000000"/>
          <c:min val="-7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##,###,##0;&quot;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963536"/>
        <c:crosses val="max"/>
        <c:crossBetween val="between"/>
      </c:valAx>
      <c:catAx>
        <c:axId val="813963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3970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9774613650890789"/>
          <c:y val="0.13459924323324007"/>
          <c:w val="3.4578511337687363E-2"/>
          <c:h val="7.710479253783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1B917E-7256-4114-B408-DF436A610D51}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BBBD9C-83B9-4DB4-8A16-0D13DA433577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83A6C0-53D3-40A0-889A-5DFE61525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753BA3-06F7-409D-8A2C-D3B503C1C1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D5C55A-C283-4553-8E77-4F8B3E085B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772797-1A30-4AAD-A444-0FBD702274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zoomScaleNormal="100" workbookViewId="0">
      <selection activeCell="I13" sqref="I7:I13"/>
    </sheetView>
  </sheetViews>
  <sheetFormatPr baseColWidth="10" defaultColWidth="9" defaultRowHeight="14"/>
  <cols>
    <col min="1" max="1" width="4.5" style="8" customWidth="1"/>
    <col min="2" max="2" width="3.1640625" style="8" customWidth="1"/>
    <col min="3" max="3" width="4.5" style="8" customWidth="1"/>
    <col min="4" max="4" width="3.6640625" style="8" customWidth="1"/>
    <col min="5" max="19" width="10.6640625" style="8" customWidth="1"/>
    <col min="20" max="16384" width="9" style="8"/>
  </cols>
  <sheetData>
    <row r="1" spans="1:19">
      <c r="A1" s="4"/>
      <c r="B1" s="5"/>
      <c r="C1" s="5"/>
      <c r="D1" s="6"/>
      <c r="E1" s="27" t="s">
        <v>36</v>
      </c>
      <c r="F1" s="33"/>
      <c r="G1" s="27" t="s">
        <v>37</v>
      </c>
      <c r="H1" s="27"/>
      <c r="I1" s="27"/>
      <c r="J1" s="27"/>
      <c r="K1" s="33"/>
      <c r="L1" s="28" t="s">
        <v>6</v>
      </c>
      <c r="M1" s="29"/>
      <c r="N1" s="32" t="s">
        <v>10</v>
      </c>
      <c r="O1" s="27"/>
      <c r="P1" s="27"/>
      <c r="Q1" s="33"/>
      <c r="R1" s="34" t="s">
        <v>38</v>
      </c>
      <c r="S1" s="34"/>
    </row>
    <row r="2" spans="1:19" ht="32.25" customHeight="1">
      <c r="A2" s="7"/>
      <c r="D2" s="9"/>
      <c r="E2" s="37" t="s">
        <v>2</v>
      </c>
      <c r="F2" s="33"/>
      <c r="G2" s="37" t="s">
        <v>2</v>
      </c>
      <c r="H2" s="33"/>
      <c r="I2" s="37" t="s">
        <v>3</v>
      </c>
      <c r="J2" s="38"/>
      <c r="K2" s="1" t="s">
        <v>7</v>
      </c>
      <c r="L2" s="30"/>
      <c r="M2" s="31"/>
      <c r="N2" s="34" t="s">
        <v>8</v>
      </c>
      <c r="O2" s="34"/>
      <c r="P2" s="35" t="s">
        <v>9</v>
      </c>
      <c r="Q2" s="36"/>
      <c r="R2" s="34" t="s">
        <v>8</v>
      </c>
      <c r="S2" s="34"/>
    </row>
    <row r="3" spans="1:19">
      <c r="A3" s="10"/>
      <c r="B3" s="11"/>
      <c r="C3" s="11"/>
      <c r="D3" s="12"/>
      <c r="E3" s="13" t="s">
        <v>0</v>
      </c>
      <c r="F3" s="14" t="s">
        <v>1</v>
      </c>
      <c r="G3" s="13" t="s">
        <v>0</v>
      </c>
      <c r="H3" s="14" t="s">
        <v>1</v>
      </c>
      <c r="I3" s="14" t="s">
        <v>0</v>
      </c>
      <c r="J3" s="14" t="s">
        <v>1</v>
      </c>
      <c r="K3" s="2"/>
      <c r="L3" s="2" t="s">
        <v>0</v>
      </c>
      <c r="M3" s="2" t="s">
        <v>1</v>
      </c>
      <c r="N3" s="2" t="s">
        <v>0</v>
      </c>
      <c r="O3" s="2" t="s">
        <v>1</v>
      </c>
      <c r="P3" s="2" t="s">
        <v>0</v>
      </c>
      <c r="Q3" s="2" t="s">
        <v>1</v>
      </c>
      <c r="R3" s="2" t="s">
        <v>0</v>
      </c>
      <c r="S3" s="2" t="s">
        <v>1</v>
      </c>
    </row>
    <row r="4" spans="1:19">
      <c r="A4" s="27" t="s">
        <v>12</v>
      </c>
      <c r="B4" s="27"/>
      <c r="C4" s="27"/>
      <c r="D4" s="6" t="s">
        <v>33</v>
      </c>
      <c r="E4" s="45">
        <v>2563489</v>
      </c>
      <c r="F4" s="45">
        <v>2447667</v>
      </c>
      <c r="G4" s="45">
        <v>2324576</v>
      </c>
      <c r="H4" s="45">
        <v>2216784</v>
      </c>
      <c r="I4" s="46"/>
      <c r="J4" s="47"/>
      <c r="K4" s="17"/>
      <c r="L4" s="17"/>
      <c r="M4" s="17"/>
      <c r="N4" s="18">
        <f>I25*5</f>
        <v>2153565</v>
      </c>
      <c r="O4" s="18">
        <f>J25*5</f>
        <v>2050610</v>
      </c>
      <c r="P4" s="18"/>
      <c r="Q4" s="18"/>
      <c r="R4" s="18">
        <f>P25*5</f>
        <v>2070255.9392082933</v>
      </c>
      <c r="S4" s="18">
        <f>Q25*5</f>
        <v>1971283.6768334915</v>
      </c>
    </row>
    <row r="5" spans="1:19">
      <c r="A5" s="27" t="s">
        <v>13</v>
      </c>
      <c r="B5" s="27"/>
      <c r="C5" s="27"/>
      <c r="D5" s="6" t="s">
        <v>33</v>
      </c>
      <c r="E5" s="45">
        <v>2725058</v>
      </c>
      <c r="F5" s="45">
        <v>2594839</v>
      </c>
      <c r="G5" s="45">
        <v>2619882</v>
      </c>
      <c r="H5" s="45">
        <v>2494293</v>
      </c>
      <c r="I5" s="46"/>
      <c r="J5" s="47"/>
      <c r="K5" s="17"/>
      <c r="L5" s="24">
        <f>G5/E4</f>
        <v>1.0219985340292079</v>
      </c>
      <c r="M5" s="24">
        <f>H5/F4</f>
        <v>1.0190491598734632</v>
      </c>
      <c r="N5" s="18">
        <f>G4*L5</f>
        <v>2375713.2642394803</v>
      </c>
      <c r="O5" s="18">
        <f>H4*M5</f>
        <v>2259011.8728209352</v>
      </c>
      <c r="P5" s="18"/>
      <c r="Q5" s="18"/>
      <c r="R5" s="18">
        <f>N4*L5</f>
        <v>2200940.272936611</v>
      </c>
      <c r="S5" s="18">
        <f>O4*M5</f>
        <v>2089672.3977281225</v>
      </c>
    </row>
    <row r="6" spans="1:19">
      <c r="A6" s="27" t="s">
        <v>14</v>
      </c>
      <c r="B6" s="27"/>
      <c r="C6" s="27"/>
      <c r="D6" s="6" t="s">
        <v>33</v>
      </c>
      <c r="E6" s="45">
        <v>2878556</v>
      </c>
      <c r="F6" s="45">
        <v>2741033</v>
      </c>
      <c r="G6" s="45">
        <v>2755578</v>
      </c>
      <c r="H6" s="45">
        <v>2620489</v>
      </c>
      <c r="I6" s="46"/>
      <c r="J6" s="47"/>
      <c r="K6" s="17"/>
      <c r="L6" s="24">
        <f>G6/E5</f>
        <v>1.0111997616197528</v>
      </c>
      <c r="M6" s="24">
        <f>H6/F5</f>
        <v>1.0098850063529954</v>
      </c>
      <c r="N6" s="18">
        <f t="shared" ref="N6:O23" si="0">G5*L6</f>
        <v>2649224.0538718812</v>
      </c>
      <c r="O6" s="18">
        <f t="shared" si="0"/>
        <v>2518949.1021512318</v>
      </c>
      <c r="P6" s="18"/>
      <c r="Q6" s="18"/>
      <c r="R6" s="18">
        <f t="shared" ref="R6:S23" si="1">N5*L6</f>
        <v>2402320.6864758474</v>
      </c>
      <c r="S6" s="18">
        <f t="shared" si="1"/>
        <v>2281342.2195352623</v>
      </c>
    </row>
    <row r="7" spans="1:19">
      <c r="A7" s="27" t="s">
        <v>15</v>
      </c>
      <c r="B7" s="27"/>
      <c r="C7" s="27"/>
      <c r="D7" s="6" t="s">
        <v>33</v>
      </c>
      <c r="E7" s="45">
        <v>3113384</v>
      </c>
      <c r="F7" s="45">
        <v>2945817</v>
      </c>
      <c r="G7" s="45">
        <v>2927618</v>
      </c>
      <c r="H7" s="45">
        <v>2778688</v>
      </c>
      <c r="I7" s="45">
        <v>3607</v>
      </c>
      <c r="J7" s="45">
        <v>3341</v>
      </c>
      <c r="K7" s="19">
        <f>(I7+J7)/H7</f>
        <v>2.500460649054518E-3</v>
      </c>
      <c r="L7" s="24">
        <f>G7/E6</f>
        <v>1.0170439623199965</v>
      </c>
      <c r="M7" s="24">
        <f>H7/F6</f>
        <v>1.0137375215840159</v>
      </c>
      <c r="N7" s="18">
        <f t="shared" si="0"/>
        <v>2802543.9676018115</v>
      </c>
      <c r="O7" s="18">
        <f t="shared" si="0"/>
        <v>2656488.0241981763</v>
      </c>
      <c r="P7" s="18">
        <f>$O7*$K7*I$25/$I$26</f>
        <v>3402.5544645026052</v>
      </c>
      <c r="Q7" s="18">
        <f>$O7*$K7*J$25/$I$26</f>
        <v>3239.8893046895205</v>
      </c>
      <c r="R7" s="18">
        <f t="shared" si="1"/>
        <v>2694377.3288233019</v>
      </c>
      <c r="S7" s="18">
        <f t="shared" si="1"/>
        <v>2553553.2198110716</v>
      </c>
    </row>
    <row r="8" spans="1:19">
      <c r="A8" s="27" t="s">
        <v>16</v>
      </c>
      <c r="B8" s="27"/>
      <c r="C8" s="27"/>
      <c r="D8" s="6" t="s">
        <v>33</v>
      </c>
      <c r="E8" s="45">
        <v>3144746</v>
      </c>
      <c r="F8" s="45">
        <v>2988284</v>
      </c>
      <c r="G8" s="45">
        <v>3233994</v>
      </c>
      <c r="H8" s="45">
        <v>3085965</v>
      </c>
      <c r="I8" s="45">
        <v>34261</v>
      </c>
      <c r="J8" s="45">
        <v>32490</v>
      </c>
      <c r="K8" s="19">
        <f t="shared" ref="K8:K13" si="2">(I8+J8)/H8</f>
        <v>2.163051103949656E-2</v>
      </c>
      <c r="L8" s="24">
        <f>G8/E7</f>
        <v>1.0387391982485938</v>
      </c>
      <c r="M8" s="24">
        <f>H8/F7</f>
        <v>1.0475752567114658</v>
      </c>
      <c r="N8" s="18">
        <f t="shared" si="0"/>
        <v>3041031.5740981516</v>
      </c>
      <c r="O8" s="18">
        <f t="shared" si="0"/>
        <v>2910884.7949210694</v>
      </c>
      <c r="P8" s="18">
        <f>$O8*$K8*I$25/$I$26</f>
        <v>32252.916834161628</v>
      </c>
      <c r="Q8" s="18">
        <f>$O8*$K8*J$25/$I$26</f>
        <v>30711.008857081248</v>
      </c>
      <c r="R8" s="18">
        <f t="shared" si="1"/>
        <v>2911112.2739631389</v>
      </c>
      <c r="S8" s="18">
        <f t="shared" si="1"/>
        <v>2782871.123900339</v>
      </c>
    </row>
    <row r="9" spans="1:19">
      <c r="A9" s="27" t="s">
        <v>17</v>
      </c>
      <c r="B9" s="27"/>
      <c r="C9" s="27"/>
      <c r="D9" s="6" t="s">
        <v>33</v>
      </c>
      <c r="E9" s="45">
        <v>3344195</v>
      </c>
      <c r="F9" s="45">
        <v>3211410</v>
      </c>
      <c r="G9" s="45">
        <v>3279149</v>
      </c>
      <c r="H9" s="45">
        <v>3105002</v>
      </c>
      <c r="I9" s="45">
        <v>111748</v>
      </c>
      <c r="J9" s="45">
        <v>106056</v>
      </c>
      <c r="K9" s="19">
        <f t="shared" si="2"/>
        <v>7.0146170598279808E-2</v>
      </c>
      <c r="L9" s="24">
        <f>G9/E8</f>
        <v>1.0427389048272897</v>
      </c>
      <c r="M9" s="24">
        <f>H9/F8</f>
        <v>1.0390585366049545</v>
      </c>
      <c r="N9" s="18">
        <f t="shared" si="0"/>
        <v>3372211.361778026</v>
      </c>
      <c r="O9" s="18">
        <f t="shared" si="0"/>
        <v>3206498.2769141085</v>
      </c>
      <c r="P9" s="18">
        <f>$O9*$K9*I$25/$I$26</f>
        <v>115215.83643158768</v>
      </c>
      <c r="Q9" s="18">
        <f>$O9*$K9*J$25/$I$26</f>
        <v>109707.73872391964</v>
      </c>
      <c r="R9" s="18">
        <f t="shared" si="1"/>
        <v>3171001.9331203154</v>
      </c>
      <c r="S9" s="18">
        <f t="shared" si="1"/>
        <v>3024579.6952362997</v>
      </c>
    </row>
    <row r="10" spans="1:19">
      <c r="A10" s="27" t="s">
        <v>18</v>
      </c>
      <c r="B10" s="27"/>
      <c r="C10" s="27"/>
      <c r="D10" s="6" t="s">
        <v>33</v>
      </c>
      <c r="E10" s="45">
        <v>3753997</v>
      </c>
      <c r="F10" s="45">
        <v>3653355</v>
      </c>
      <c r="G10" s="45">
        <v>3431250</v>
      </c>
      <c r="H10" s="45">
        <v>3282523</v>
      </c>
      <c r="I10" s="45">
        <v>155474</v>
      </c>
      <c r="J10" s="45">
        <v>147962</v>
      </c>
      <c r="K10" s="19">
        <f t="shared" si="2"/>
        <v>9.2439870185220332E-2</v>
      </c>
      <c r="L10" s="24">
        <f>G10/E9</f>
        <v>1.0260316757844563</v>
      </c>
      <c r="M10" s="24">
        <f>H10/F9</f>
        <v>1.0221438558141127</v>
      </c>
      <c r="N10" s="18">
        <f t="shared" si="0"/>
        <v>3364510.7436169242</v>
      </c>
      <c r="O10" s="18">
        <f t="shared" si="0"/>
        <v>3173758.7165905316</v>
      </c>
      <c r="P10" s="18">
        <f>$O10*$K10*I$25/$I$26</f>
        <v>150283.19952400029</v>
      </c>
      <c r="Q10" s="18">
        <f>$O10*$K10*J$25/$I$26</f>
        <v>143098.64423683996</v>
      </c>
      <c r="R10" s="18">
        <f t="shared" si="1"/>
        <v>3459995.6746244915</v>
      </c>
      <c r="S10" s="18">
        <f t="shared" si="1"/>
        <v>3277502.5124262953</v>
      </c>
    </row>
    <row r="11" spans="1:19">
      <c r="A11" s="27" t="s">
        <v>19</v>
      </c>
      <c r="B11" s="27"/>
      <c r="C11" s="27"/>
      <c r="D11" s="6" t="s">
        <v>33</v>
      </c>
      <c r="E11" s="45">
        <v>4267690</v>
      </c>
      <c r="F11" s="45">
        <v>4155316</v>
      </c>
      <c r="G11" s="45">
        <v>3805952</v>
      </c>
      <c r="H11" s="45">
        <v>3692423</v>
      </c>
      <c r="I11" s="45">
        <v>100298</v>
      </c>
      <c r="J11" s="45">
        <v>96023</v>
      </c>
      <c r="K11" s="19">
        <f t="shared" si="2"/>
        <v>5.3168610421937032E-2</v>
      </c>
      <c r="L11" s="24">
        <f>G11/E10</f>
        <v>1.0138399151624256</v>
      </c>
      <c r="M11" s="24">
        <f>H11/F10</f>
        <v>1.010693732199581</v>
      </c>
      <c r="N11" s="18">
        <f t="shared" si="0"/>
        <v>3478738.2089010729</v>
      </c>
      <c r="O11" s="18">
        <f t="shared" si="0"/>
        <v>3317625.4219009653</v>
      </c>
      <c r="P11" s="18">
        <f>$O11*$K11*I$25/$I$26</f>
        <v>90356.595562887393</v>
      </c>
      <c r="Q11" s="18">
        <f>$O11*$K11*J$25/$I$26</f>
        <v>86036.938020079499</v>
      </c>
      <c r="R11" s="18">
        <f t="shared" si="1"/>
        <v>3411075.2868716517</v>
      </c>
      <c r="S11" s="18">
        <f t="shared" si="1"/>
        <v>3207698.042371837</v>
      </c>
    </row>
    <row r="12" spans="1:19">
      <c r="A12" s="27" t="s">
        <v>20</v>
      </c>
      <c r="B12" s="27"/>
      <c r="C12" s="27"/>
      <c r="D12" s="6" t="s">
        <v>33</v>
      </c>
      <c r="E12" s="45">
        <v>4986232</v>
      </c>
      <c r="F12" s="45">
        <v>4864105</v>
      </c>
      <c r="G12" s="45">
        <v>4298675</v>
      </c>
      <c r="H12" s="45">
        <v>4177569</v>
      </c>
      <c r="I12" s="45">
        <v>24479</v>
      </c>
      <c r="J12" s="45">
        <v>23420</v>
      </c>
      <c r="K12" s="19">
        <f t="shared" si="2"/>
        <v>1.1465759153230025E-2</v>
      </c>
      <c r="L12" s="24">
        <f>G12/E11</f>
        <v>1.0072603680211074</v>
      </c>
      <c r="M12" s="24">
        <f>H12/F11</f>
        <v>1.0053553087177967</v>
      </c>
      <c r="N12" s="18">
        <f t="shared" si="0"/>
        <v>3833584.6121906699</v>
      </c>
      <c r="O12" s="18">
        <f t="shared" si="0"/>
        <v>3712197.0650816928</v>
      </c>
      <c r="P12" s="18">
        <f>$O12*$K12*I$25/$I$26</f>
        <v>21802.738048047166</v>
      </c>
      <c r="Q12" s="18">
        <f>$O12*$K12*J$25/$I$26</f>
        <v>20760.419429506885</v>
      </c>
      <c r="R12" s="18">
        <f t="shared" si="1"/>
        <v>3503995.1285467828</v>
      </c>
      <c r="S12" s="18">
        <f t="shared" si="1"/>
        <v>3335392.3302452555</v>
      </c>
    </row>
    <row r="13" spans="1:19">
      <c r="A13" s="27" t="s">
        <v>21</v>
      </c>
      <c r="B13" s="27"/>
      <c r="C13" s="27"/>
      <c r="D13" s="6" t="s">
        <v>33</v>
      </c>
      <c r="E13" s="45">
        <v>4416303</v>
      </c>
      <c r="F13" s="45">
        <v>4346382</v>
      </c>
      <c r="G13" s="45">
        <v>4993896</v>
      </c>
      <c r="H13" s="45">
        <v>4874558</v>
      </c>
      <c r="I13" s="45">
        <v>846</v>
      </c>
      <c r="J13" s="45">
        <v>830</v>
      </c>
      <c r="K13" s="19">
        <f t="shared" si="2"/>
        <v>3.4382604535631743E-4</v>
      </c>
      <c r="L13" s="24">
        <f>G13/E12</f>
        <v>1.0015370323723405</v>
      </c>
      <c r="M13" s="24">
        <f>H13/F12</f>
        <v>1.002149007885315</v>
      </c>
      <c r="N13" s="18">
        <f t="shared" si="0"/>
        <v>4305282.2026331704</v>
      </c>
      <c r="O13" s="18">
        <f t="shared" si="0"/>
        <v>4186546.6287224474</v>
      </c>
      <c r="P13" s="18">
        <f>$O13*$K13*I$25/$I$26</f>
        <v>737.34697647189967</v>
      </c>
      <c r="Q13" s="18">
        <f>$O13*$K13*J$25/$I$26</f>
        <v>702.09679458156245</v>
      </c>
      <c r="R13" s="18">
        <f t="shared" si="1"/>
        <v>3839476.9558417131</v>
      </c>
      <c r="S13" s="18">
        <f t="shared" si="1"/>
        <v>3720174.6058463966</v>
      </c>
    </row>
    <row r="14" spans="1:19">
      <c r="A14" s="27" t="s">
        <v>22</v>
      </c>
      <c r="B14" s="27"/>
      <c r="C14" s="27"/>
      <c r="D14" s="6" t="s">
        <v>33</v>
      </c>
      <c r="E14" s="45">
        <v>4023896</v>
      </c>
      <c r="F14" s="45">
        <v>3996589</v>
      </c>
      <c r="G14" s="45">
        <v>4394401</v>
      </c>
      <c r="H14" s="45">
        <v>4343678</v>
      </c>
      <c r="I14" s="46"/>
      <c r="J14" s="46"/>
      <c r="K14" s="20"/>
      <c r="L14" s="24">
        <f>G14/E13</f>
        <v>0.99504064825262217</v>
      </c>
      <c r="M14" s="24">
        <f>H14/F13</f>
        <v>0.99937787336686001</v>
      </c>
      <c r="N14" s="18">
        <f t="shared" si="0"/>
        <v>4969129.5131461769</v>
      </c>
      <c r="O14" s="18">
        <f t="shared" si="0"/>
        <v>4871525.4076434141</v>
      </c>
      <c r="P14" s="18"/>
      <c r="Q14" s="18"/>
      <c r="R14" s="18">
        <f t="shared" si="1"/>
        <v>4283930.7938185865</v>
      </c>
      <c r="S14" s="18">
        <f t="shared" si="1"/>
        <v>4183942.0665638368</v>
      </c>
    </row>
    <row r="15" spans="1:19">
      <c r="A15" s="27" t="s">
        <v>23</v>
      </c>
      <c r="B15" s="27"/>
      <c r="C15" s="27"/>
      <c r="D15" s="6" t="s">
        <v>33</v>
      </c>
      <c r="E15" s="45">
        <v>3776904</v>
      </c>
      <c r="F15" s="45">
        <v>3815470</v>
      </c>
      <c r="G15" s="45">
        <v>3966900</v>
      </c>
      <c r="H15" s="45">
        <v>3973232</v>
      </c>
      <c r="I15" s="47"/>
      <c r="J15" s="47"/>
      <c r="K15" s="20"/>
      <c r="L15" s="24">
        <f>G15/E14</f>
        <v>0.98583561801796071</v>
      </c>
      <c r="M15" s="24">
        <f>H15/F14</f>
        <v>0.99415576632973768</v>
      </c>
      <c r="N15" s="18">
        <f t="shared" si="0"/>
        <v>4332157.0256537441</v>
      </c>
      <c r="O15" s="18">
        <f t="shared" si="0"/>
        <v>4318292.5307796225</v>
      </c>
      <c r="P15" s="18"/>
      <c r="Q15" s="18"/>
      <c r="R15" s="18">
        <f t="shared" si="1"/>
        <v>4898744.8646037495</v>
      </c>
      <c r="S15" s="18">
        <f t="shared" si="1"/>
        <v>4843055.0748305265</v>
      </c>
    </row>
    <row r="16" spans="1:19">
      <c r="A16" s="27" t="s">
        <v>24</v>
      </c>
      <c r="B16" s="27"/>
      <c r="C16" s="27"/>
      <c r="D16" s="6" t="s">
        <v>33</v>
      </c>
      <c r="E16" s="45">
        <v>4208760</v>
      </c>
      <c r="F16" s="45">
        <v>4341262</v>
      </c>
      <c r="G16" s="45">
        <v>3676742</v>
      </c>
      <c r="H16" s="45">
        <v>3765650</v>
      </c>
      <c r="I16" s="47"/>
      <c r="J16" s="47"/>
      <c r="K16" s="20"/>
      <c r="L16" s="24">
        <f>G16/E15</f>
        <v>0.97348039558326083</v>
      </c>
      <c r="M16" s="24">
        <f>H16/F15</f>
        <v>0.98694263092096124</v>
      </c>
      <c r="N16" s="18">
        <f t="shared" si="0"/>
        <v>3861699.3812392373</v>
      </c>
      <c r="O16" s="18">
        <f t="shared" si="0"/>
        <v>3921352.0433393526</v>
      </c>
      <c r="P16" s="18"/>
      <c r="Q16" s="18"/>
      <c r="R16" s="18">
        <f t="shared" si="1"/>
        <v>4217269.9350622091</v>
      </c>
      <c r="S16" s="18">
        <f t="shared" si="1"/>
        <v>4261906.991413977</v>
      </c>
    </row>
    <row r="17" spans="1:19">
      <c r="A17" s="27" t="s">
        <v>25</v>
      </c>
      <c r="B17" s="27"/>
      <c r="C17" s="27"/>
      <c r="D17" s="6" t="s">
        <v>33</v>
      </c>
      <c r="E17" s="45">
        <v>4718369</v>
      </c>
      <c r="F17" s="45">
        <v>5028557</v>
      </c>
      <c r="G17" s="45">
        <v>3999342</v>
      </c>
      <c r="H17" s="45">
        <v>4236932</v>
      </c>
      <c r="I17" s="47"/>
      <c r="J17" s="47"/>
      <c r="K17" s="20"/>
      <c r="L17" s="24">
        <f>G17/E16</f>
        <v>0.95024235166652415</v>
      </c>
      <c r="M17" s="24">
        <f>H17/F16</f>
        <v>0.97596781765302343</v>
      </c>
      <c r="N17" s="18">
        <f t="shared" si="0"/>
        <v>3493795.9645510796</v>
      </c>
      <c r="O17" s="18">
        <f t="shared" si="0"/>
        <v>3675153.2125451076</v>
      </c>
      <c r="P17" s="18"/>
      <c r="Q17" s="18"/>
      <c r="R17" s="18">
        <f t="shared" si="1"/>
        <v>3669550.3014579341</v>
      </c>
      <c r="S17" s="18">
        <f t="shared" si="1"/>
        <v>3827113.3959871321</v>
      </c>
    </row>
    <row r="18" spans="1:19">
      <c r="A18" s="27" t="s">
        <v>26</v>
      </c>
      <c r="B18" s="27"/>
      <c r="C18" s="27"/>
      <c r="D18" s="6" t="s">
        <v>33</v>
      </c>
      <c r="E18" s="45">
        <v>3619673</v>
      </c>
      <c r="F18" s="45">
        <v>4151908</v>
      </c>
      <c r="G18" s="45">
        <v>4336923</v>
      </c>
      <c r="H18" s="45">
        <v>4851627</v>
      </c>
      <c r="I18" s="47"/>
      <c r="J18" s="47"/>
      <c r="K18" s="20"/>
      <c r="L18" s="24">
        <f>G18/E17</f>
        <v>0.91915723420529427</v>
      </c>
      <c r="M18" s="24">
        <f>H18/F17</f>
        <v>0.96481495586109489</v>
      </c>
      <c r="N18" s="18">
        <f t="shared" si="0"/>
        <v>3676024.1313610701</v>
      </c>
      <c r="O18" s="18">
        <f t="shared" si="0"/>
        <v>4087855.3605664605</v>
      </c>
      <c r="P18" s="18"/>
      <c r="Q18" s="18"/>
      <c r="R18" s="18">
        <f t="shared" si="1"/>
        <v>3211347.8356543886</v>
      </c>
      <c r="S18" s="18">
        <f t="shared" si="1"/>
        <v>3545842.7845444689</v>
      </c>
    </row>
    <row r="19" spans="1:19">
      <c r="A19" s="27" t="s">
        <v>27</v>
      </c>
      <c r="B19" s="27"/>
      <c r="C19" s="27"/>
      <c r="D19" s="6" t="s">
        <v>33</v>
      </c>
      <c r="E19" s="45">
        <v>2814373</v>
      </c>
      <c r="F19" s="45">
        <v>3524343</v>
      </c>
      <c r="G19" s="45">
        <v>3146183</v>
      </c>
      <c r="H19" s="45">
        <v>3918442</v>
      </c>
      <c r="I19" s="47"/>
      <c r="J19" s="47"/>
      <c r="K19" s="20"/>
      <c r="L19" s="24">
        <f>G19/E18</f>
        <v>0.86918984118178633</v>
      </c>
      <c r="M19" s="24">
        <f>H19/F18</f>
        <v>0.9437689852472646</v>
      </c>
      <c r="N19" s="18">
        <f t="shared" si="0"/>
        <v>3769609.4135876363</v>
      </c>
      <c r="O19" s="18">
        <f t="shared" si="0"/>
        <v>4578815.0905882306</v>
      </c>
      <c r="P19" s="18"/>
      <c r="Q19" s="18"/>
      <c r="R19" s="18">
        <f t="shared" si="1"/>
        <v>3195162.8309181426</v>
      </c>
      <c r="S19" s="18">
        <f t="shared" si="1"/>
        <v>3857991.1054793992</v>
      </c>
    </row>
    <row r="20" spans="1:19">
      <c r="A20" s="27" t="s">
        <v>28</v>
      </c>
      <c r="B20" s="27"/>
      <c r="C20" s="27"/>
      <c r="D20" s="6" t="s">
        <v>33</v>
      </c>
      <c r="E20" s="45">
        <v>2012729</v>
      </c>
      <c r="F20" s="45">
        <v>2997231</v>
      </c>
      <c r="G20" s="45">
        <v>2231780</v>
      </c>
      <c r="H20" s="45">
        <v>3172005</v>
      </c>
      <c r="I20" s="47"/>
      <c r="J20" s="47"/>
      <c r="K20" s="20"/>
      <c r="L20" s="24">
        <f>G20/E19</f>
        <v>0.79299367923157305</v>
      </c>
      <c r="M20" s="24">
        <f>H20/F19</f>
        <v>0.90002732424170973</v>
      </c>
      <c r="N20" s="18">
        <f t="shared" si="0"/>
        <v>2494903.2327058283</v>
      </c>
      <c r="O20" s="18">
        <f t="shared" si="0"/>
        <v>3526704.8684563334</v>
      </c>
      <c r="P20" s="18"/>
      <c r="Q20" s="18"/>
      <c r="R20" s="18">
        <f t="shared" si="1"/>
        <v>2989276.4381468324</v>
      </c>
      <c r="S20" s="18">
        <f t="shared" si="1"/>
        <v>4121058.6941796867</v>
      </c>
    </row>
    <row r="21" spans="1:19">
      <c r="A21" s="27" t="s">
        <v>29</v>
      </c>
      <c r="B21" s="27"/>
      <c r="C21" s="27"/>
      <c r="D21" s="6" t="s">
        <v>33</v>
      </c>
      <c r="E21" s="45">
        <v>1065789</v>
      </c>
      <c r="F21" s="45">
        <v>2077454</v>
      </c>
      <c r="G21" s="45">
        <v>1324348</v>
      </c>
      <c r="H21" s="45">
        <v>2417712</v>
      </c>
      <c r="I21" s="47"/>
      <c r="J21" s="47"/>
      <c r="K21" s="20"/>
      <c r="L21" s="24">
        <f>G21/E20</f>
        <v>0.65798624653393478</v>
      </c>
      <c r="M21" s="24">
        <f>H21/F20</f>
        <v>0.80664853659928115</v>
      </c>
      <c r="N21" s="18">
        <f t="shared" si="0"/>
        <v>1468480.545289505</v>
      </c>
      <c r="O21" s="18">
        <f t="shared" si="0"/>
        <v>2558693.1913356027</v>
      </c>
      <c r="P21" s="18"/>
      <c r="Q21" s="18"/>
      <c r="R21" s="18">
        <f t="shared" si="1"/>
        <v>1641612.0135534881</v>
      </c>
      <c r="S21" s="18">
        <f t="shared" si="1"/>
        <v>2844811.3211578615</v>
      </c>
    </row>
    <row r="22" spans="1:19">
      <c r="A22" s="27" t="s">
        <v>30</v>
      </c>
      <c r="B22" s="27"/>
      <c r="C22" s="27"/>
      <c r="D22" s="6" t="s">
        <v>33</v>
      </c>
      <c r="E22" s="45">
        <v>335642</v>
      </c>
      <c r="F22" s="45">
        <v>1021417</v>
      </c>
      <c r="G22" s="45">
        <v>499112</v>
      </c>
      <c r="H22" s="45">
        <v>1311578</v>
      </c>
      <c r="I22" s="47"/>
      <c r="J22" s="47"/>
      <c r="K22" s="20"/>
      <c r="L22" s="24">
        <f>G22/E21</f>
        <v>0.46830282541853968</v>
      </c>
      <c r="M22" s="24">
        <f>H22/F21</f>
        <v>0.63133912953066595</v>
      </c>
      <c r="N22" s="18">
        <f t="shared" si="0"/>
        <v>620195.91023739218</v>
      </c>
      <c r="O22" s="18">
        <f t="shared" si="0"/>
        <v>1526396.1895358455</v>
      </c>
      <c r="P22" s="18"/>
      <c r="Q22" s="18"/>
      <c r="R22" s="18">
        <f t="shared" si="1"/>
        <v>687693.58843123307</v>
      </c>
      <c r="S22" s="18">
        <f t="shared" si="1"/>
        <v>1615403.132153861</v>
      </c>
    </row>
    <row r="23" spans="1:19">
      <c r="A23" s="27" t="s">
        <v>31</v>
      </c>
      <c r="B23" s="27"/>
      <c r="C23" s="27"/>
      <c r="D23" s="6" t="s">
        <v>33</v>
      </c>
      <c r="E23" s="45">
        <v>63556</v>
      </c>
      <c r="F23" s="45">
        <v>297111</v>
      </c>
      <c r="G23" s="45">
        <v>93447</v>
      </c>
      <c r="H23" s="45">
        <v>406861</v>
      </c>
      <c r="I23" s="47"/>
      <c r="J23" s="47"/>
      <c r="K23" s="20"/>
      <c r="L23" s="24">
        <f>G23/E22</f>
        <v>0.27841271354598052</v>
      </c>
      <c r="M23" s="24">
        <f>H23/F22</f>
        <v>0.39832996709473212</v>
      </c>
      <c r="N23" s="18">
        <f t="shared" si="0"/>
        <v>138959.12628336143</v>
      </c>
      <c r="O23" s="18">
        <f t="shared" si="0"/>
        <v>522440.82158217457</v>
      </c>
      <c r="P23" s="18"/>
      <c r="Q23" s="18"/>
      <c r="R23" s="18">
        <f t="shared" si="1"/>
        <v>172670.42629931172</v>
      </c>
      <c r="S23" s="18">
        <f t="shared" si="1"/>
        <v>608009.34395133785</v>
      </c>
    </row>
    <row r="24" spans="1:19">
      <c r="A24" s="27" t="s">
        <v>32</v>
      </c>
      <c r="B24" s="27"/>
      <c r="C24" s="27"/>
      <c r="D24" s="6" t="s">
        <v>33</v>
      </c>
      <c r="E24" s="45">
        <v>8397</v>
      </c>
      <c r="F24" s="45">
        <v>53457</v>
      </c>
      <c r="G24" s="45">
        <v>9833</v>
      </c>
      <c r="H24" s="45">
        <v>70507</v>
      </c>
      <c r="I24" s="47"/>
      <c r="J24" s="47"/>
      <c r="K24" s="20"/>
      <c r="L24" s="24">
        <f>G24/(E23+E24)</f>
        <v>0.13665865217572581</v>
      </c>
      <c r="M24" s="24">
        <f>H24/(F23+F24)</f>
        <v>0.20112217886401498</v>
      </c>
      <c r="N24" s="18">
        <f>(G23+G24)*L24</f>
        <v>14114.105596708961</v>
      </c>
      <c r="O24" s="18">
        <f>(H23+H24)*M24</f>
        <v>96009.29227995711</v>
      </c>
      <c r="P24" s="18"/>
      <c r="Q24" s="18"/>
      <c r="R24" s="18">
        <f>(N23+N24)*L24</f>
        <v>20918.781552912762</v>
      </c>
      <c r="S24" s="18">
        <f>(O23+O24)*M24</f>
        <v>124384.03441865009</v>
      </c>
    </row>
    <row r="25" spans="1:19">
      <c r="A25" s="32" t="s">
        <v>4</v>
      </c>
      <c r="B25" s="27"/>
      <c r="C25" s="27"/>
      <c r="D25" s="33"/>
      <c r="E25" s="3">
        <f>SUM(E4:E24)</f>
        <v>61841738</v>
      </c>
      <c r="F25" s="3">
        <f>SUM(F4:F24)</f>
        <v>65253007</v>
      </c>
      <c r="G25" s="3">
        <f>SUM(G4:G24)</f>
        <v>61349581</v>
      </c>
      <c r="H25" s="3">
        <f>SUM(H4:H24)</f>
        <v>64796518</v>
      </c>
      <c r="I25" s="15">
        <f>SUM(I7:I13)</f>
        <v>430713</v>
      </c>
      <c r="J25" s="15">
        <f>SUM(J7:J13)</f>
        <v>410122</v>
      </c>
      <c r="K25" s="25">
        <f>SUM(K7:K13)*5</f>
        <v>1.2584760404628728</v>
      </c>
      <c r="L25" s="17" t="s">
        <v>34</v>
      </c>
      <c r="M25" s="21"/>
      <c r="N25" s="22">
        <f>SUM(N4:N24)</f>
        <v>60215473.338582925</v>
      </c>
      <c r="O25" s="22">
        <f>SUM(O4:O24)</f>
        <v>63675807.911953256</v>
      </c>
      <c r="P25" s="18">
        <f>SUM(P7:P13)</f>
        <v>414051.18784165866</v>
      </c>
      <c r="Q25" s="18">
        <f>SUM(Q7:Q13)</f>
        <v>394256.7353666983</v>
      </c>
      <c r="R25" s="22">
        <f>SUM(R4:R24)</f>
        <v>58652729.28991092</v>
      </c>
      <c r="S25" s="22">
        <f>SUM(S4:S24)</f>
        <v>62077587.768615089</v>
      </c>
    </row>
    <row r="26" spans="1:19">
      <c r="A26" s="34" t="s">
        <v>5</v>
      </c>
      <c r="B26" s="34"/>
      <c r="C26" s="34"/>
      <c r="D26" s="34"/>
      <c r="E26" s="41">
        <f>SUM(E25:F25)</f>
        <v>127094745</v>
      </c>
      <c r="F26" s="42"/>
      <c r="G26" s="41">
        <f>SUM(G25:H25)</f>
        <v>126146099</v>
      </c>
      <c r="H26" s="42"/>
      <c r="I26" s="43">
        <f t="shared" ref="I26" si="3">SUM(I25:J25)</f>
        <v>840835</v>
      </c>
      <c r="J26" s="44"/>
      <c r="K26" s="17"/>
      <c r="L26" s="17"/>
      <c r="M26" s="17"/>
      <c r="N26" s="39">
        <f>SUM(N25:O25)</f>
        <v>123891281.25053617</v>
      </c>
      <c r="O26" s="40"/>
      <c r="P26" s="17"/>
      <c r="Q26" s="17"/>
      <c r="R26" s="39">
        <f>SUM(R25:S25)</f>
        <v>120730317.05852601</v>
      </c>
      <c r="S26" s="40"/>
    </row>
    <row r="27" spans="1:19">
      <c r="E27" s="23" t="s">
        <v>35</v>
      </c>
      <c r="F27" s="26">
        <f>SUM(E17:F24)/SUM(E4:F24)</f>
        <v>0.26586469802508356</v>
      </c>
      <c r="G27"/>
      <c r="H27" s="26">
        <f>SUM(G17:H24)/SUM(G4:H24)</f>
        <v>0.28559449943830606</v>
      </c>
      <c r="I27" s="14" t="s">
        <v>11</v>
      </c>
      <c r="J27" s="16">
        <f>I25/J25*100</f>
        <v>105.02070115721662</v>
      </c>
      <c r="K27" s="23"/>
      <c r="L27" s="23"/>
      <c r="M27" s="23"/>
      <c r="N27" s="23" t="s">
        <v>35</v>
      </c>
      <c r="O27" s="26">
        <f>SUM(N17:O24)/SUM(N4:O24)</f>
        <v>0.29258031792568479</v>
      </c>
      <c r="P27" s="23"/>
      <c r="Q27" s="23"/>
      <c r="R27" s="23" t="s">
        <v>35</v>
      </c>
      <c r="S27" s="26">
        <f>SUM(R17:S24)/SUM(R4:S24)</f>
        <v>0.29928560537425436</v>
      </c>
    </row>
  </sheetData>
  <mergeCells count="39">
    <mergeCell ref="N26:O26"/>
    <mergeCell ref="R26:S26"/>
    <mergeCell ref="A25:D25"/>
    <mergeCell ref="A26:D26"/>
    <mergeCell ref="I26:J26"/>
    <mergeCell ref="E26:F26"/>
    <mergeCell ref="G26:H26"/>
    <mergeCell ref="I2:J2"/>
    <mergeCell ref="G1:K1"/>
    <mergeCell ref="E2:F2"/>
    <mergeCell ref="E1:F1"/>
    <mergeCell ref="G2:H2"/>
    <mergeCell ref="L1:M2"/>
    <mergeCell ref="N1:Q1"/>
    <mergeCell ref="R1:S1"/>
    <mergeCell ref="N2:O2"/>
    <mergeCell ref="P2:Q2"/>
    <mergeCell ref="R2:S2"/>
    <mergeCell ref="A15:C15"/>
    <mergeCell ref="A16:C16"/>
    <mergeCell ref="A17:C17"/>
    <mergeCell ref="A18:C18"/>
    <mergeCell ref="A9:C9"/>
    <mergeCell ref="A10:C10"/>
    <mergeCell ref="A11:C11"/>
    <mergeCell ref="A12:C12"/>
    <mergeCell ref="A13:C13"/>
    <mergeCell ref="A4:C4"/>
    <mergeCell ref="A5:C5"/>
    <mergeCell ref="A6:C6"/>
    <mergeCell ref="A7:C7"/>
    <mergeCell ref="A14:C14"/>
    <mergeCell ref="A8:C8"/>
    <mergeCell ref="A24:C24"/>
    <mergeCell ref="A19:C19"/>
    <mergeCell ref="A20:C20"/>
    <mergeCell ref="A21:C21"/>
    <mergeCell ref="A22:C22"/>
    <mergeCell ref="A23:C23"/>
  </mergeCells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4</vt:i4>
      </vt:variant>
    </vt:vector>
  </HeadingPairs>
  <TitlesOfParts>
    <vt:vector size="5" baseType="lpstr">
      <vt:lpstr>population</vt:lpstr>
      <vt:lpstr>2010年人口ピラミッド</vt:lpstr>
      <vt:lpstr>2015年人口ピラミッド </vt:lpstr>
      <vt:lpstr>2020年人口ピラミッド</vt:lpstr>
      <vt:lpstr>2025年人口ピラミッド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Tomokazu NOMURA</dc:creator>
  <cp:lastModifiedBy>友和 野村</cp:lastModifiedBy>
  <dcterms:created xsi:type="dcterms:W3CDTF">2014-04-07T05:46:43Z</dcterms:created>
  <dcterms:modified xsi:type="dcterms:W3CDTF">2025-07-16T14:32:47Z</dcterms:modified>
</cp:coreProperties>
</file>