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 1/IP-26/schaalmodel/"/>
    </mc:Choice>
  </mc:AlternateContent>
  <xr:revisionPtr revIDLastSave="351" documentId="11_F25DC773A252ABDACC10487271D94BF05ADE58EE" xr6:coauthVersionLast="47" xr6:coauthVersionMax="47" xr10:uidLastSave="{6D9FC1F1-8BD1-4366-AE6B-671EEF2CF48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28" i="1"/>
  <c r="F29" i="1"/>
  <c r="F30" i="1"/>
  <c r="F31" i="1"/>
  <c r="F32" i="1"/>
  <c r="F33" i="1"/>
  <c r="F34" i="1"/>
  <c r="F35" i="1"/>
  <c r="F36" i="1"/>
  <c r="F37" i="1"/>
  <c r="F38" i="1"/>
  <c r="F39" i="1"/>
  <c r="F26" i="1"/>
  <c r="J24" i="1"/>
  <c r="C27" i="1"/>
  <c r="C28" i="1"/>
  <c r="C29" i="1"/>
  <c r="C30" i="1"/>
  <c r="C31" i="1"/>
  <c r="C32" i="1"/>
  <c r="C33" i="1"/>
  <c r="C34" i="1"/>
  <c r="C35" i="1"/>
  <c r="C36" i="1"/>
  <c r="C26" i="1"/>
  <c r="B26" i="1" a="1"/>
  <c r="B26" i="1"/>
  <c r="B29" i="1" a="1"/>
  <c r="B29" i="1"/>
  <c r="B17" i="1"/>
  <c r="K15" i="1"/>
  <c r="K11" i="1"/>
  <c r="B21" i="1"/>
  <c r="B20" i="1"/>
  <c r="K14" i="1"/>
  <c r="B18" i="1"/>
  <c r="B22" i="1" s="1"/>
  <c r="H14" i="1"/>
  <c r="H18" i="1"/>
  <c r="E12" i="1"/>
  <c r="H9" i="1"/>
  <c r="H8" i="1"/>
  <c r="E8" i="1"/>
  <c r="B8" i="1"/>
  <c r="B15" i="1"/>
  <c r="E9" i="1"/>
  <c r="H10" i="1"/>
  <c r="H12" i="1"/>
  <c r="K10" i="1"/>
  <c r="K9" i="1"/>
  <c r="K8" i="1"/>
  <c r="B9" i="1"/>
  <c r="H11" i="1" l="1"/>
  <c r="B16" i="1" s="1"/>
  <c r="B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<sst xmlns="http://schemas.openxmlformats.org/spreadsheetml/2006/main" count="68" uniqueCount="51">
  <si>
    <t>Volume dicht schip</t>
  </si>
  <si>
    <t>Volume van holtes in schip</t>
  </si>
  <si>
    <t>:</t>
  </si>
  <si>
    <t>Volume schot</t>
  </si>
  <si>
    <t>g</t>
  </si>
  <si>
    <t>Schaal 1:1</t>
  </si>
  <si>
    <t>A</t>
  </si>
  <si>
    <t>x</t>
  </si>
  <si>
    <t>y</t>
  </si>
  <si>
    <t>z</t>
  </si>
  <si>
    <t>dichtheid hout</t>
  </si>
  <si>
    <t>dichtheid water</t>
  </si>
  <si>
    <t>G</t>
  </si>
  <si>
    <t>L</t>
  </si>
  <si>
    <t>massa schip</t>
  </si>
  <si>
    <t>deplacement</t>
  </si>
  <si>
    <t>P</t>
  </si>
  <si>
    <t>B</t>
  </si>
  <si>
    <t>COG_x</t>
  </si>
  <si>
    <t>aantal container</t>
  </si>
  <si>
    <t>F_c</t>
  </si>
  <si>
    <t>H</t>
  </si>
  <si>
    <t>COG_y</t>
  </si>
  <si>
    <t>massa container</t>
  </si>
  <si>
    <t>F_last</t>
  </si>
  <si>
    <t>T_beladen</t>
  </si>
  <si>
    <t>COG_z</t>
  </si>
  <si>
    <t>massa container totaal</t>
  </si>
  <si>
    <t>arm_last</t>
  </si>
  <si>
    <t>volume</t>
  </si>
  <si>
    <t>KG_last</t>
  </si>
  <si>
    <t>I_LCG</t>
  </si>
  <si>
    <t>LCB</t>
  </si>
  <si>
    <t>#tiers</t>
  </si>
  <si>
    <t>T_varend</t>
  </si>
  <si>
    <t>LCG_c</t>
  </si>
  <si>
    <t>#rijen</t>
  </si>
  <si>
    <t>KG_container</t>
  </si>
  <si>
    <t>#bays</t>
  </si>
  <si>
    <t>KG_totaal</t>
  </si>
  <si>
    <t>H_c</t>
  </si>
  <si>
    <t>LCG</t>
  </si>
  <si>
    <t>BM</t>
  </si>
  <si>
    <t>R_10</t>
  </si>
  <si>
    <t>KB</t>
  </si>
  <si>
    <t>R_19</t>
  </si>
  <si>
    <t>GM</t>
  </si>
  <si>
    <t>1:.270</t>
  </si>
  <si>
    <t>1:270^3</t>
  </si>
  <si>
    <t>schaalmodel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</si>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</sst>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H9" sqref="H9"/>
    </sheetView>
  </sheetViews>
  <sheetFormatPr defaultRowHeight="14.45"/>
  <cols>
    <col min="1" max="1" width="15.5703125" customWidth="1"/>
    <col min="2" max="2" width="14.7109375" customWidth="1"/>
    <col min="3" max="3" width="13.42578125" customWidth="1"/>
    <col min="4" max="4" width="12.85546875" customWidth="1"/>
    <col min="5" max="5" width="12.7109375" customWidth="1"/>
    <col min="6" max="6" width="30.7109375" customWidth="1"/>
    <col min="8" max="8" width="12.5703125" bestFit="1" customWidth="1"/>
  </cols>
  <sheetData>
    <row r="1" spans="1:11">
      <c r="A1" t="s">
        <v>0</v>
      </c>
      <c r="B1" s="1">
        <v>38984000000000</v>
      </c>
      <c r="C1">
        <v>79725.053276999999</v>
      </c>
      <c r="D1" s="1">
        <v>5.3354999999999996E-12</v>
      </c>
      <c r="E1">
        <v>8256.5752530000009</v>
      </c>
    </row>
    <row r="2" spans="1:11">
      <c r="A2" t="s">
        <v>1</v>
      </c>
      <c r="B2" s="1">
        <v>-8573900000000</v>
      </c>
      <c r="C2">
        <v>74707.704683999997</v>
      </c>
      <c r="D2" s="1">
        <v>1.5604000000000001E-10</v>
      </c>
      <c r="E2">
        <v>9103.4563479999997</v>
      </c>
      <c r="I2">
        <v>1</v>
      </c>
      <c r="J2" t="s">
        <v>2</v>
      </c>
      <c r="K2">
        <v>270</v>
      </c>
    </row>
    <row r="3" spans="1:11">
      <c r="A3" t="s">
        <v>3</v>
      </c>
      <c r="B3" s="1">
        <v>408240000000</v>
      </c>
      <c r="C3">
        <v>88383.418627999999</v>
      </c>
      <c r="D3">
        <v>0</v>
      </c>
      <c r="E3">
        <v>7430.4</v>
      </c>
      <c r="I3" t="s">
        <v>4</v>
      </c>
      <c r="J3">
        <v>9.81</v>
      </c>
    </row>
    <row r="4" spans="1:11">
      <c r="A4" t="s">
        <v>3</v>
      </c>
      <c r="B4" s="1">
        <v>56283000000</v>
      </c>
      <c r="C4">
        <v>112808.419482</v>
      </c>
      <c r="D4" s="1">
        <v>-1.4061E-12</v>
      </c>
      <c r="E4">
        <v>7776.2420039999997</v>
      </c>
    </row>
    <row r="5" spans="1:11">
      <c r="A5" t="s">
        <v>3</v>
      </c>
      <c r="B5" s="1">
        <v>88648000000</v>
      </c>
      <c r="C5">
        <v>63958.417773000001</v>
      </c>
      <c r="D5">
        <v>0</v>
      </c>
      <c r="E5">
        <v>7734.4986929999995</v>
      </c>
    </row>
    <row r="6" spans="1:11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8" spans="1:11">
      <c r="A8" t="s">
        <v>10</v>
      </c>
      <c r="B8" s="1">
        <f>450/1000000000</f>
        <v>4.4999999999999998E-7</v>
      </c>
      <c r="D8" t="s">
        <v>11</v>
      </c>
      <c r="E8">
        <f>1000/1000000000</f>
        <v>9.9999999999999995E-7</v>
      </c>
      <c r="G8" t="s">
        <v>12</v>
      </c>
      <c r="H8" s="1">
        <f>B9*(-1)*J3</f>
        <v>-136687359.82949999</v>
      </c>
      <c r="J8" t="s">
        <v>13</v>
      </c>
      <c r="K8">
        <f>190*1000</f>
        <v>190000</v>
      </c>
    </row>
    <row r="9" spans="1:11">
      <c r="A9" t="s">
        <v>14</v>
      </c>
      <c r="B9" s="1">
        <f>B8*(B1+B2+B3+B4+B5)</f>
        <v>13933471.949999999</v>
      </c>
      <c r="D9" t="s">
        <v>15</v>
      </c>
      <c r="E9">
        <f>17211.293*1000000000</f>
        <v>17211293000000.002</v>
      </c>
      <c r="G9" t="s">
        <v>16</v>
      </c>
      <c r="H9">
        <f>E9*J3*E8</f>
        <v>168842784.33000001</v>
      </c>
      <c r="J9" t="s">
        <v>17</v>
      </c>
      <c r="K9">
        <f>32.7*1000</f>
        <v>32700.000000000004</v>
      </c>
    </row>
    <row r="10" spans="1:11">
      <c r="A10" t="s">
        <v>18</v>
      </c>
      <c r="B10" s="1">
        <v>81243.539052239052</v>
      </c>
      <c r="D10" t="s">
        <v>19</v>
      </c>
      <c r="E10">
        <v>14</v>
      </c>
      <c r="G10" t="s">
        <v>20</v>
      </c>
      <c r="H10">
        <f>E10*E11*J3*-1</f>
        <v>-15656760</v>
      </c>
      <c r="J10" t="s">
        <v>21</v>
      </c>
      <c r="K10">
        <f>15.9*1000</f>
        <v>15900</v>
      </c>
    </row>
    <row r="11" spans="1:11">
      <c r="A11" t="s">
        <v>22</v>
      </c>
      <c r="B11" s="1">
        <v>0</v>
      </c>
      <c r="D11" t="s">
        <v>23</v>
      </c>
      <c r="E11">
        <v>114000</v>
      </c>
      <c r="G11" t="s">
        <v>24</v>
      </c>
      <c r="H11" s="1">
        <f>-H8-H9-H10</f>
        <v>-16498664.500500023</v>
      </c>
      <c r="J11" t="s">
        <v>25</v>
      </c>
      <c r="K11">
        <f>10*1000</f>
        <v>10000</v>
      </c>
    </row>
    <row r="12" spans="1:11">
      <c r="A12" t="s">
        <v>26</v>
      </c>
      <c r="B12" s="1">
        <v>8008.808560493595</v>
      </c>
      <c r="D12" t="s">
        <v>27</v>
      </c>
      <c r="E12">
        <f>E10*E11</f>
        <v>1596000</v>
      </c>
      <c r="G12" t="s">
        <v>28</v>
      </c>
      <c r="H12">
        <f>13.5*1000</f>
        <v>13500</v>
      </c>
    </row>
    <row r="13" spans="1:11">
      <c r="A13" t="s">
        <v>29</v>
      </c>
    </row>
    <row r="14" spans="1:11">
      <c r="G14" t="s">
        <v>30</v>
      </c>
      <c r="H14">
        <f>K10+(2.7*1000)</f>
        <v>18600</v>
      </c>
      <c r="J14" t="s">
        <v>31</v>
      </c>
      <c r="K14">
        <f>175926.5*1000000000000</f>
        <v>1.759265E+17</v>
      </c>
    </row>
    <row r="15" spans="1:11">
      <c r="A15" t="s">
        <v>32</v>
      </c>
      <c r="B15">
        <f>83.49*1000</f>
        <v>83490</v>
      </c>
      <c r="G15" t="s">
        <v>33</v>
      </c>
      <c r="H15">
        <v>2</v>
      </c>
      <c r="J15" t="s">
        <v>34</v>
      </c>
      <c r="K15">
        <f>6.5*1000</f>
        <v>6500</v>
      </c>
    </row>
    <row r="16" spans="1:11">
      <c r="A16" t="s">
        <v>35</v>
      </c>
      <c r="B16" s="1">
        <f>-1*(H8*B10+H9*B15+H11*H12)/(H10)</f>
        <v>176855.69918038708</v>
      </c>
      <c r="G16" t="s">
        <v>36</v>
      </c>
      <c r="H16">
        <v>7</v>
      </c>
    </row>
    <row r="17" spans="1:10">
      <c r="A17" t="s">
        <v>37</v>
      </c>
      <c r="B17">
        <f>K10+H15*H18/2</f>
        <v>18490</v>
      </c>
      <c r="G17" t="s">
        <v>38</v>
      </c>
      <c r="H17">
        <v>1</v>
      </c>
    </row>
    <row r="18" spans="1:10">
      <c r="A18" t="s">
        <v>39</v>
      </c>
      <c r="B18" s="1">
        <f>(H8*B12+H10*B17+H11*H14)/(H10+H8+H11)</f>
        <v>10015.657798664946</v>
      </c>
      <c r="G18" t="s">
        <v>40</v>
      </c>
      <c r="H18">
        <f>2.59*1000</f>
        <v>2590</v>
      </c>
    </row>
    <row r="19" spans="1:10">
      <c r="A19" t="s">
        <v>41</v>
      </c>
      <c r="B19" s="1">
        <f>(B10*H8+B16*H10+H12*H11)/(H11+H10+H8)</f>
        <v>83490</v>
      </c>
    </row>
    <row r="20" spans="1:10">
      <c r="A20" t="s">
        <v>42</v>
      </c>
      <c r="B20">
        <f>K14/E9</f>
        <v>10221.573707448939</v>
      </c>
      <c r="G20" t="s">
        <v>43</v>
      </c>
      <c r="H20">
        <v>171957.8</v>
      </c>
    </row>
    <row r="21" spans="1:10">
      <c r="A21" t="s">
        <v>44</v>
      </c>
      <c r="B21">
        <f>6.208*1000</f>
        <v>6208</v>
      </c>
      <c r="G21" t="s">
        <v>45</v>
      </c>
      <c r="H21">
        <v>728415.4</v>
      </c>
    </row>
    <row r="22" spans="1:10">
      <c r="A22" t="s">
        <v>46</v>
      </c>
      <c r="B22" s="1">
        <f>B21+B20-B18</f>
        <v>6413.9159087839907</v>
      </c>
    </row>
    <row r="24" spans="1:10">
      <c r="B24" t="s">
        <v>47</v>
      </c>
      <c r="E24" t="s">
        <v>48</v>
      </c>
      <c r="H24">
        <v>270</v>
      </c>
      <c r="J24">
        <f>270^3</f>
        <v>19683000</v>
      </c>
    </row>
    <row r="25" spans="1:10">
      <c r="A25" t="s">
        <v>49</v>
      </c>
      <c r="F25" t="s">
        <v>50</v>
      </c>
    </row>
    <row r="26" spans="1:10">
      <c r="A26" t="s">
        <v>18</v>
      </c>
      <c r="B26" s="1" cm="1">
        <f t="array" ref="B26:B28">$B$10:B12/1000</f>
        <v>81.243539052239058</v>
      </c>
      <c r="C26" s="1">
        <f>B26/$H$24</f>
        <v>0.30090199648977428</v>
      </c>
      <c r="D26" t="s">
        <v>12</v>
      </c>
      <c r="E26">
        <v>-136687359.82949999</v>
      </c>
      <c r="F26">
        <f>E26/$J$24/$J$26</f>
        <v>-0.70789371284865099</v>
      </c>
      <c r="J26">
        <v>9.81</v>
      </c>
    </row>
    <row r="27" spans="1:10">
      <c r="A27" t="s">
        <v>22</v>
      </c>
      <c r="B27" s="1">
        <v>0</v>
      </c>
      <c r="C27" s="1">
        <f t="shared" ref="C27:C36" si="0">B27/$H$24</f>
        <v>0</v>
      </c>
      <c r="D27" t="s">
        <v>16</v>
      </c>
      <c r="E27">
        <v>168842784.33000001</v>
      </c>
      <c r="F27">
        <f t="shared" ref="F27:F39" si="1">E27/$J$24/$J$26</f>
        <v>0.87442427475486462</v>
      </c>
    </row>
    <row r="28" spans="1:10">
      <c r="A28" t="s">
        <v>26</v>
      </c>
      <c r="B28" s="1">
        <v>8.0088085604935948</v>
      </c>
      <c r="C28" s="1">
        <f t="shared" si="0"/>
        <v>2.9662253927754054E-2</v>
      </c>
      <c r="D28" t="s">
        <v>20</v>
      </c>
      <c r="E28">
        <v>-15656760</v>
      </c>
      <c r="F28">
        <f t="shared" si="1"/>
        <v>-8.1085200426764217E-2</v>
      </c>
    </row>
    <row r="29" spans="1:10" ht="15">
      <c r="A29" t="s">
        <v>32</v>
      </c>
      <c r="B29" cm="1">
        <f t="array" ref="B29:B36">$B$15:B22/1000</f>
        <v>83.49</v>
      </c>
      <c r="C29" s="1">
        <f t="shared" si="0"/>
        <v>0.30922222222222218</v>
      </c>
      <c r="D29" t="s">
        <v>24</v>
      </c>
      <c r="E29">
        <v>-16498664.500500023</v>
      </c>
      <c r="F29">
        <f t="shared" si="1"/>
        <v>-8.5445361479449394E-2</v>
      </c>
    </row>
    <row r="30" spans="1:10">
      <c r="A30" t="s">
        <v>35</v>
      </c>
      <c r="B30" s="1">
        <v>176.85569918038706</v>
      </c>
      <c r="C30" s="1">
        <f t="shared" si="0"/>
        <v>0.65502110807550762</v>
      </c>
      <c r="F30">
        <f t="shared" si="1"/>
        <v>0</v>
      </c>
    </row>
    <row r="31" spans="1:10">
      <c r="A31" t="s">
        <v>37</v>
      </c>
      <c r="B31" s="1">
        <v>18.489999999999998</v>
      </c>
      <c r="C31" s="1">
        <f t="shared" si="0"/>
        <v>6.8481481481481477E-2</v>
      </c>
      <c r="F31">
        <f t="shared" si="1"/>
        <v>0</v>
      </c>
    </row>
    <row r="32" spans="1:10">
      <c r="A32" t="s">
        <v>39</v>
      </c>
      <c r="B32" s="1">
        <v>10.015657798664947</v>
      </c>
      <c r="C32" s="1">
        <f t="shared" si="0"/>
        <v>3.7095028883944246E-2</v>
      </c>
      <c r="F32">
        <f t="shared" si="1"/>
        <v>0</v>
      </c>
    </row>
    <row r="33" spans="1:6">
      <c r="A33" t="s">
        <v>41</v>
      </c>
      <c r="B33" s="1">
        <v>83.49</v>
      </c>
      <c r="C33" s="1">
        <f t="shared" si="0"/>
        <v>0.30922222222222218</v>
      </c>
      <c r="F33">
        <f t="shared" si="1"/>
        <v>0</v>
      </c>
    </row>
    <row r="34" spans="1:6">
      <c r="A34" t="s">
        <v>42</v>
      </c>
      <c r="B34" s="1">
        <v>10.22157370744894</v>
      </c>
      <c r="C34" s="1">
        <f t="shared" si="0"/>
        <v>3.7857680397959038E-2</v>
      </c>
      <c r="F34">
        <f t="shared" si="1"/>
        <v>0</v>
      </c>
    </row>
    <row r="35" spans="1:6">
      <c r="A35" t="s">
        <v>44</v>
      </c>
      <c r="B35" s="1">
        <v>6.2080000000000002</v>
      </c>
      <c r="C35" s="1">
        <f t="shared" si="0"/>
        <v>2.2992592592592592E-2</v>
      </c>
      <c r="F35">
        <f t="shared" si="1"/>
        <v>0</v>
      </c>
    </row>
    <row r="36" spans="1:6">
      <c r="A36" t="s">
        <v>46</v>
      </c>
      <c r="B36" s="1">
        <v>6.4139159087839905</v>
      </c>
      <c r="C36" s="1">
        <f t="shared" si="0"/>
        <v>2.3755244106607374E-2</v>
      </c>
      <c r="F36">
        <f t="shared" si="1"/>
        <v>0</v>
      </c>
    </row>
    <row r="37" spans="1:6">
      <c r="B37" s="1"/>
      <c r="C37" s="1"/>
      <c r="F37">
        <f t="shared" si="1"/>
        <v>0</v>
      </c>
    </row>
    <row r="38" spans="1:6">
      <c r="C38" s="1"/>
      <c r="F38">
        <f t="shared" si="1"/>
        <v>0</v>
      </c>
    </row>
    <row r="39" spans="1:6">
      <c r="C39" s="1"/>
      <c r="F39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jiswi wensink</dc:creator>
  <cp:keywords/>
  <dc:description/>
  <cp:lastModifiedBy>Jiswi Wensink</cp:lastModifiedBy>
  <cp:revision/>
  <dcterms:created xsi:type="dcterms:W3CDTF">2015-06-05T18:17:20Z</dcterms:created>
  <dcterms:modified xsi:type="dcterms:W3CDTF">2023-06-06T14:04:42Z</dcterms:modified>
  <cp:category/>
  <cp:contentStatus/>
</cp:coreProperties>
</file>