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4B778FB-5E33-4485-A7B7-FDDA5E9F9116}" xr6:coauthVersionLast="47" xr6:coauthVersionMax="47" xr10:uidLastSave="{00000000-0000-0000-0000-000000000000}"/>
  <bookViews>
    <workbookView xWindow="-35970" yWindow="330" windowWidth="33540" windowHeight="19830" activeTab="1" xr2:uid="{17EEF4A8-A70E-4960-9A9D-BF93444826D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8" i="2" s="1"/>
  <c r="H8" i="2" s="1"/>
  <c r="I8" i="2" s="1"/>
  <c r="E8" i="2"/>
  <c r="D8" i="2"/>
  <c r="D6" i="2" l="1"/>
  <c r="J14" i="2"/>
  <c r="C14" i="2"/>
  <c r="J13" i="2"/>
  <c r="C13" i="2"/>
  <c r="J12" i="2"/>
  <c r="C12" i="2"/>
  <c r="J8" i="2"/>
  <c r="C8" i="2"/>
  <c r="C4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K7" i="1"/>
  <c r="K5" i="1"/>
  <c r="K4" i="1"/>
  <c r="I9" i="2" l="1"/>
  <c r="I10" i="2" s="1"/>
  <c r="I12" i="2" s="1"/>
  <c r="H9" i="2"/>
  <c r="H10" i="2" s="1"/>
  <c r="H12" i="2" s="1"/>
  <c r="H13" i="2" s="1"/>
  <c r="H14" i="2" s="1"/>
  <c r="I13" i="2"/>
  <c r="I14" i="2" s="1"/>
  <c r="C9" i="2"/>
  <c r="D9" i="2"/>
  <c r="D10" i="2" s="1"/>
  <c r="D12" i="2" s="1"/>
  <c r="E9" i="2"/>
  <c r="E10" i="2" s="1"/>
  <c r="E12" i="2" s="1"/>
  <c r="F9" i="2"/>
  <c r="F10" i="2" s="1"/>
  <c r="F12" i="2" s="1"/>
  <c r="G9" i="2"/>
  <c r="G10" i="2" s="1"/>
  <c r="G12" i="2" s="1"/>
  <c r="J9" i="2"/>
  <c r="J10" i="2" s="1"/>
  <c r="C10" i="2"/>
  <c r="G13" i="2" l="1"/>
  <c r="G14" i="2" s="1"/>
  <c r="F13" i="2"/>
  <c r="F14" i="2" s="1"/>
  <c r="E13" i="2"/>
  <c r="E14" i="2" s="1"/>
  <c r="D14" i="2"/>
  <c r="D13" i="2"/>
  <c r="C17" i="2" l="1"/>
</calcChain>
</file>

<file path=xl/sharedStrings.xml><?xml version="1.0" encoding="utf-8"?>
<sst xmlns="http://schemas.openxmlformats.org/spreadsheetml/2006/main" count="32" uniqueCount="29">
  <si>
    <t>Price</t>
  </si>
  <si>
    <t>Shares</t>
  </si>
  <si>
    <t>MC</t>
  </si>
  <si>
    <t>Cash</t>
  </si>
  <si>
    <t>Debt</t>
  </si>
  <si>
    <t>EV</t>
  </si>
  <si>
    <t>Q224</t>
  </si>
  <si>
    <t>Name</t>
  </si>
  <si>
    <t>Ojemda (tovorafenib)</t>
  </si>
  <si>
    <t>Indication</t>
  </si>
  <si>
    <t>Glioma</t>
  </si>
  <si>
    <t>Approval</t>
  </si>
  <si>
    <t>IP</t>
  </si>
  <si>
    <t>ODE</t>
  </si>
  <si>
    <t>Main</t>
  </si>
  <si>
    <t>Revenue</t>
  </si>
  <si>
    <t>Patients</t>
  </si>
  <si>
    <t>COGS</t>
  </si>
  <si>
    <t>Gross Profit</t>
  </si>
  <si>
    <t>DAY301</t>
  </si>
  <si>
    <t>PTK7 ADC</t>
  </si>
  <si>
    <t>MOA</t>
  </si>
  <si>
    <t>BRAF</t>
  </si>
  <si>
    <t>SG&amp;A</t>
  </si>
  <si>
    <t>Operating Expenses</t>
  </si>
  <si>
    <t>Taxes</t>
  </si>
  <si>
    <t>Net Income</t>
  </si>
  <si>
    <t>Discount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</si>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</sst>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88FA876-9BE8-48BE-8466-4671FF0C6F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CD43-A822-414C-A059-E3F3D300EBC3}">
  <dimension ref="B2:L7"/>
  <sheetViews>
    <sheetView zoomScale="220" zoomScaleNormal="220" workbookViewId="0"/>
  </sheetViews>
  <sheetFormatPr defaultRowHeight="12.75" x14ac:dyDescent="0.2"/>
  <cols>
    <col min="1" max="1" width="4.140625" customWidth="1"/>
    <col min="2" max="2" width="18.7109375" bestFit="1" customWidth="1"/>
    <col min="6" max="6" width="10" bestFit="1" customWidth="1"/>
  </cols>
  <sheetData>
    <row r="2" spans="2:12" x14ac:dyDescent="0.2">
      <c r="B2" s="12" t="s">
        <v>7</v>
      </c>
      <c r="C2" s="13" t="s">
        <v>9</v>
      </c>
      <c r="D2" s="13" t="s">
        <v>11</v>
      </c>
      <c r="E2" s="13" t="s">
        <v>12</v>
      </c>
      <c r="F2" s="13" t="s">
        <v>21</v>
      </c>
      <c r="G2" s="13"/>
      <c r="H2" s="14"/>
      <c r="J2" t="s">
        <v>0</v>
      </c>
      <c r="K2">
        <v>14.34</v>
      </c>
    </row>
    <row r="3" spans="2:12" x14ac:dyDescent="0.2">
      <c r="B3" s="5" t="s">
        <v>8</v>
      </c>
      <c r="C3" s="6" t="s">
        <v>10</v>
      </c>
      <c r="D3" s="7">
        <v>45405</v>
      </c>
      <c r="E3" s="6" t="s">
        <v>13</v>
      </c>
      <c r="F3" s="6" t="s">
        <v>22</v>
      </c>
      <c r="G3" s="6"/>
      <c r="H3" s="8"/>
      <c r="J3" t="s">
        <v>1</v>
      </c>
      <c r="K3" s="2">
        <v>87.760456000000005</v>
      </c>
      <c r="L3" s="1" t="s">
        <v>6</v>
      </c>
    </row>
    <row r="4" spans="2:12" x14ac:dyDescent="0.2">
      <c r="B4" s="12"/>
      <c r="C4" s="13"/>
      <c r="D4" s="13"/>
      <c r="E4" s="13"/>
      <c r="F4" s="13"/>
      <c r="G4" s="13"/>
      <c r="H4" s="14"/>
      <c r="J4" t="s">
        <v>2</v>
      </c>
      <c r="K4" s="2">
        <f>+K2*K3</f>
        <v>1258.48493904</v>
      </c>
    </row>
    <row r="5" spans="2:12" x14ac:dyDescent="0.2">
      <c r="B5" s="5" t="s">
        <v>19</v>
      </c>
      <c r="C5" s="6"/>
      <c r="D5" s="6"/>
      <c r="E5" s="6"/>
      <c r="F5" s="6" t="s">
        <v>20</v>
      </c>
      <c r="G5" s="6"/>
      <c r="H5" s="8"/>
      <c r="J5" t="s">
        <v>3</v>
      </c>
      <c r="K5" s="2">
        <f>239.616+122.25</f>
        <v>361.86599999999999</v>
      </c>
      <c r="L5" s="1" t="s">
        <v>6</v>
      </c>
    </row>
    <row r="6" spans="2:12" x14ac:dyDescent="0.2">
      <c r="B6" s="5"/>
      <c r="C6" s="6"/>
      <c r="D6" s="6"/>
      <c r="E6" s="6"/>
      <c r="F6" s="6"/>
      <c r="G6" s="6"/>
      <c r="H6" s="8"/>
      <c r="J6" t="s">
        <v>4</v>
      </c>
      <c r="K6" s="2">
        <v>0</v>
      </c>
      <c r="L6" s="1" t="s">
        <v>6</v>
      </c>
    </row>
    <row r="7" spans="2:12" x14ac:dyDescent="0.2">
      <c r="B7" s="9"/>
      <c r="C7" s="10"/>
      <c r="D7" s="10"/>
      <c r="E7" s="10"/>
      <c r="F7" s="10"/>
      <c r="G7" s="10"/>
      <c r="H7" s="11"/>
      <c r="J7" t="s">
        <v>5</v>
      </c>
      <c r="K7" s="2">
        <f>+K4-K5+K6</f>
        <v>896.61893903999999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450E-5D23-47E7-99CD-B49E7DF2B9B2}">
  <dimension ref="A1:S17"/>
  <sheetViews>
    <sheetView tabSelected="1"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  <col min="2" max="2" width="10.85546875" bestFit="1" customWidth="1"/>
    <col min="3" max="3" width="9.7109375" bestFit="1" customWidth="1"/>
  </cols>
  <sheetData>
    <row r="1" spans="1:19" x14ac:dyDescent="0.2">
      <c r="A1" s="16" t="s">
        <v>14</v>
      </c>
    </row>
    <row r="2" spans="1:19" x14ac:dyDescent="0.2">
      <c r="C2">
        <v>2024</v>
      </c>
      <c r="D2">
        <f>+C2+1</f>
        <v>2025</v>
      </c>
      <c r="E2">
        <f>+D2+1</f>
        <v>2026</v>
      </c>
      <c r="F2">
        <f>+E2+1</f>
        <v>2027</v>
      </c>
      <c r="G2">
        <f>+F2+1</f>
        <v>2028</v>
      </c>
      <c r="H2">
        <f>+G2+1</f>
        <v>2029</v>
      </c>
      <c r="I2">
        <f>+H2+1</f>
        <v>2030</v>
      </c>
      <c r="J2">
        <f>+I2+1</f>
        <v>2031</v>
      </c>
      <c r="K2">
        <f>+J2+1</f>
        <v>2032</v>
      </c>
      <c r="L2">
        <f>+K2+1</f>
        <v>2033</v>
      </c>
      <c r="M2">
        <f>+L2+1</f>
        <v>2034</v>
      </c>
      <c r="N2">
        <f>+M2+1</f>
        <v>2035</v>
      </c>
      <c r="O2">
        <f>+N2+1</f>
        <v>2036</v>
      </c>
      <c r="P2">
        <f>+O2+1</f>
        <v>2037</v>
      </c>
      <c r="Q2">
        <f>+P2+1</f>
        <v>2038</v>
      </c>
      <c r="R2">
        <f>+Q2+1</f>
        <v>2039</v>
      </c>
      <c r="S2">
        <f>+R2+1</f>
        <v>2040</v>
      </c>
    </row>
    <row r="3" spans="1:19" x14ac:dyDescent="0.2">
      <c r="B3" t="s">
        <v>0</v>
      </c>
      <c r="C3">
        <v>0.4</v>
      </c>
      <c r="D3">
        <v>0.4</v>
      </c>
      <c r="E3">
        <v>0.4</v>
      </c>
      <c r="F3">
        <v>0.4</v>
      </c>
      <c r="G3">
        <v>0.4</v>
      </c>
      <c r="H3">
        <v>0.4</v>
      </c>
      <c r="I3">
        <v>0.4</v>
      </c>
      <c r="J3">
        <v>0.4</v>
      </c>
    </row>
    <row r="4" spans="1:19" x14ac:dyDescent="0.2">
      <c r="B4" t="s">
        <v>16</v>
      </c>
      <c r="C4" s="2">
        <f>C8/C3</f>
        <v>75.5</v>
      </c>
      <c r="D4">
        <v>250</v>
      </c>
      <c r="E4">
        <v>400</v>
      </c>
      <c r="F4">
        <v>500</v>
      </c>
      <c r="G4">
        <v>600</v>
      </c>
      <c r="H4">
        <v>650</v>
      </c>
      <c r="I4">
        <v>700</v>
      </c>
      <c r="J4">
        <v>50</v>
      </c>
    </row>
    <row r="5" spans="1:19" x14ac:dyDescent="0.2">
      <c r="C5" s="2"/>
      <c r="D5">
        <v>10000</v>
      </c>
    </row>
    <row r="6" spans="1:19" x14ac:dyDescent="0.2">
      <c r="C6" s="2"/>
      <c r="D6">
        <f>+D5*0.03*0.75</f>
        <v>225</v>
      </c>
    </row>
    <row r="8" spans="1:19" s="3" customFormat="1" x14ac:dyDescent="0.2">
      <c r="B8" s="3" t="s">
        <v>15</v>
      </c>
      <c r="C8" s="4">
        <f>8.2+10+12</f>
        <v>30.2</v>
      </c>
      <c r="D8" s="3">
        <f>120+225</f>
        <v>345</v>
      </c>
      <c r="E8" s="3">
        <f>D8+125</f>
        <v>470</v>
      </c>
      <c r="F8" s="3">
        <f t="shared" ref="F8:I8" si="0">E8+125</f>
        <v>595</v>
      </c>
      <c r="G8" s="3">
        <f t="shared" si="0"/>
        <v>720</v>
      </c>
      <c r="H8" s="3">
        <f t="shared" si="0"/>
        <v>845</v>
      </c>
      <c r="I8" s="3">
        <f t="shared" si="0"/>
        <v>970</v>
      </c>
      <c r="J8" s="3">
        <f>+J4*J3</f>
        <v>20</v>
      </c>
    </row>
    <row r="9" spans="1:19" x14ac:dyDescent="0.2">
      <c r="B9" t="s">
        <v>17</v>
      </c>
      <c r="C9" s="2">
        <f>+C8*0.01</f>
        <v>0.30199999999999999</v>
      </c>
      <c r="D9" s="2">
        <f t="shared" ref="D9:J9" si="1">+D8*0.01</f>
        <v>3.45</v>
      </c>
      <c r="E9" s="2">
        <f t="shared" si="1"/>
        <v>4.7</v>
      </c>
      <c r="F9" s="2">
        <f t="shared" si="1"/>
        <v>5.95</v>
      </c>
      <c r="G9" s="2">
        <f t="shared" si="1"/>
        <v>7.2</v>
      </c>
      <c r="H9" s="2">
        <f t="shared" si="1"/>
        <v>8.4499999999999993</v>
      </c>
      <c r="I9" s="2">
        <f t="shared" si="1"/>
        <v>9.7000000000000011</v>
      </c>
      <c r="J9" s="2">
        <f t="shared" si="1"/>
        <v>0.2</v>
      </c>
    </row>
    <row r="10" spans="1:19" x14ac:dyDescent="0.2">
      <c r="B10" t="s">
        <v>18</v>
      </c>
      <c r="C10" s="2">
        <f>+C8-C9</f>
        <v>29.898</v>
      </c>
      <c r="D10" s="2">
        <f t="shared" ref="D10:J10" si="2">+D8-D9</f>
        <v>341.55</v>
      </c>
      <c r="E10" s="2">
        <f t="shared" si="2"/>
        <v>465.3</v>
      </c>
      <c r="F10" s="2">
        <f t="shared" si="2"/>
        <v>589.04999999999995</v>
      </c>
      <c r="G10" s="2">
        <f t="shared" si="2"/>
        <v>712.8</v>
      </c>
      <c r="H10" s="2">
        <f t="shared" si="2"/>
        <v>836.55</v>
      </c>
      <c r="I10" s="2">
        <f t="shared" si="2"/>
        <v>960.3</v>
      </c>
      <c r="J10" s="2">
        <f t="shared" si="2"/>
        <v>19.8</v>
      </c>
    </row>
    <row r="11" spans="1:19" x14ac:dyDescent="0.2">
      <c r="B11" t="s">
        <v>23</v>
      </c>
      <c r="C11">
        <v>5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5</v>
      </c>
    </row>
    <row r="12" spans="1:19" x14ac:dyDescent="0.2">
      <c r="B12" t="s">
        <v>24</v>
      </c>
      <c r="C12" s="2">
        <f>+C10-C11</f>
        <v>24.898</v>
      </c>
      <c r="D12" s="2">
        <f>+D10-D11</f>
        <v>331.55</v>
      </c>
      <c r="E12" s="2">
        <f t="shared" ref="E12:J12" si="3">+E10-E11</f>
        <v>455.3</v>
      </c>
      <c r="F12" s="2">
        <f t="shared" si="3"/>
        <v>579.04999999999995</v>
      </c>
      <c r="G12" s="2">
        <f t="shared" si="3"/>
        <v>702.8</v>
      </c>
      <c r="H12" s="2">
        <f t="shared" si="3"/>
        <v>826.55</v>
      </c>
      <c r="I12" s="2">
        <f t="shared" si="3"/>
        <v>950.3</v>
      </c>
      <c r="J12" s="2">
        <f t="shared" si="3"/>
        <v>14.8</v>
      </c>
    </row>
    <row r="13" spans="1:19" x14ac:dyDescent="0.2">
      <c r="B13" s="2" t="s">
        <v>25</v>
      </c>
      <c r="C13" s="2">
        <f>+C12*0.1</f>
        <v>2.4898000000000002</v>
      </c>
      <c r="D13" s="2">
        <f>+D12*0.1</f>
        <v>33.155000000000001</v>
      </c>
      <c r="E13" s="2">
        <f>+E12*0.1</f>
        <v>45.53</v>
      </c>
      <c r="F13" s="2">
        <f>+F12*0.1</f>
        <v>57.905000000000001</v>
      </c>
      <c r="G13" s="2">
        <f>+G12*0.1</f>
        <v>70.28</v>
      </c>
      <c r="H13" s="2">
        <f>+H12*0.1</f>
        <v>82.655000000000001</v>
      </c>
      <c r="I13" s="2">
        <f>+I12*0.1</f>
        <v>95.03</v>
      </c>
      <c r="J13" s="2">
        <f>+J12*0.1</f>
        <v>1.4800000000000002</v>
      </c>
    </row>
    <row r="14" spans="1:19" x14ac:dyDescent="0.2">
      <c r="B14" t="s">
        <v>26</v>
      </c>
      <c r="C14" s="2">
        <f>+C12-C13</f>
        <v>22.408200000000001</v>
      </c>
      <c r="D14" s="2">
        <f t="shared" ref="D14:J14" si="4">+D12-D13</f>
        <v>298.39499999999998</v>
      </c>
      <c r="E14" s="2">
        <f t="shared" si="4"/>
        <v>409.77</v>
      </c>
      <c r="F14" s="2">
        <f t="shared" si="4"/>
        <v>521.14499999999998</v>
      </c>
      <c r="G14" s="2">
        <f t="shared" si="4"/>
        <v>632.52</v>
      </c>
      <c r="H14" s="2">
        <f t="shared" si="4"/>
        <v>743.89499999999998</v>
      </c>
      <c r="I14" s="2">
        <f t="shared" si="4"/>
        <v>855.27</v>
      </c>
      <c r="J14" s="2">
        <f t="shared" si="4"/>
        <v>13.32</v>
      </c>
    </row>
    <row r="16" spans="1:19" x14ac:dyDescent="0.2">
      <c r="B16" t="s">
        <v>27</v>
      </c>
      <c r="C16" s="15">
        <v>0.08</v>
      </c>
    </row>
    <row r="17" spans="2:3" x14ac:dyDescent="0.2">
      <c r="B17" t="s">
        <v>28</v>
      </c>
      <c r="C17" s="2">
        <f>NPV(C16,D14:J14)</f>
        <v>2559.2458870056253</v>
      </c>
    </row>
  </sheetData>
  <hyperlinks>
    <hyperlink ref="A1" location="Main!A1" display="Main" xr:uid="{83237F3A-3469-494A-9311-28BDE345A8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2024-09-20T16:34:07Z</dcterms:created>
  <dcterms:modified xsi:type="dcterms:W3CDTF">2024-09-20T17:12:50Z</dcterms:modified>
</cp:coreProperties>
</file>