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6F6B74C-D9CB-475E-87B3-767974132C08}" xr6:coauthVersionLast="47" xr6:coauthVersionMax="47" xr10:uidLastSave="{00000000-0000-0000-0000-000000000000}"/>
  <bookViews>
    <workbookView xWindow="-26400" yWindow="1470" windowWidth="25080" windowHeight="18540" activeTab="1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G5" i="5" s="1"/>
  <c r="F5" i="5"/>
  <c r="F7" i="5" l="1"/>
  <c r="H7" i="5"/>
  <c r="E7" i="5" s="1"/>
  <c r="J5" i="1"/>
  <c r="I5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<sst xmlns="http://schemas.openxmlformats.org/spreadsheetml/2006/main" count="304" uniqueCount="198">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</sst>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heet1"/>
      <sheetName val="Model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ubbles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194</v>
      </c>
      <c r="J3" s="10">
        <v>45651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206</v>
      </c>
      <c r="E4" s="6">
        <f>+D4*H4/5</f>
        <v>1068357.2</v>
      </c>
      <c r="F4" s="6">
        <f>+[2]Main!$J$7-[2]Main!$J$8</f>
        <v>36949</v>
      </c>
      <c r="G4" s="6">
        <f>+E4-F4</f>
        <v>1031408.2</v>
      </c>
      <c r="H4" s="6">
        <f>+[2]Main!$J$4</f>
        <v>25931</v>
      </c>
      <c r="I4" s="3" t="s">
        <v>194</v>
      </c>
      <c r="J4" s="10">
        <v>45652</v>
      </c>
    </row>
    <row r="5" spans="1:11" x14ac:dyDescent="0.2">
      <c r="A5" t="s">
        <v>46</v>
      </c>
      <c r="B5" s="1" t="s">
        <v>11</v>
      </c>
      <c r="C5" t="s">
        <v>22</v>
      </c>
      <c r="D5" s="4">
        <v>1085</v>
      </c>
      <c r="E5" s="6">
        <f>+D5*H5/FX!C2</f>
        <v>860928.24357405142</v>
      </c>
      <c r="F5" s="6">
        <f>+[2]Main!$J$7-[2]Main!$J$8</f>
        <v>36949</v>
      </c>
      <c r="G5" s="6">
        <f>+E5-F5</f>
        <v>823979.24357405142</v>
      </c>
      <c r="H5" s="6">
        <f>+[2]Main!$J$4</f>
        <v>25931</v>
      </c>
      <c r="I5" s="3" t="str">
        <f>+I4</f>
        <v>Q324</v>
      </c>
      <c r="J5" s="10">
        <f>+J4</f>
        <v>45652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20.91</v>
      </c>
      <c r="E12" s="6">
        <f>+D12*H12</f>
        <v>89222.97</v>
      </c>
      <c r="F12" s="6">
        <f>+[8]Main!$L$5-[8]Main!$L$6</f>
        <v>-17932</v>
      </c>
      <c r="G12" s="6">
        <f>+E12-F12</f>
        <v>107154.97</v>
      </c>
      <c r="H12" s="6">
        <f>+[8]Main!$L$3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134</v>
      </c>
      <c r="C18" t="s">
        <v>135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136</v>
      </c>
      <c r="C34" t="s">
        <v>137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138</v>
      </c>
      <c r="C35" t="s">
        <v>139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131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140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123</v>
      </c>
      <c r="C4" t="s">
        <v>125</v>
      </c>
      <c r="D4" s="2">
        <v>51</v>
      </c>
      <c r="E4" s="13">
        <f>+D4*H4</f>
        <v>10929.557702999999</v>
      </c>
      <c r="F4" s="13">
        <f>+[15]Main!$J$5-[15]Main!$J$6</f>
        <v>383</v>
      </c>
      <c r="G4" s="13">
        <f>+E4-F4</f>
        <v>10546.557702999999</v>
      </c>
      <c r="H4" s="13">
        <f>+[15]Main!$J$3</f>
        <v>214.30505299999999</v>
      </c>
      <c r="I4" s="3" t="s">
        <v>194</v>
      </c>
      <c r="J4" s="5">
        <v>45664</v>
      </c>
    </row>
    <row r="5" spans="1:11" x14ac:dyDescent="0.2">
      <c r="B5" s="1" t="s">
        <v>124</v>
      </c>
      <c r="C5" t="s">
        <v>128</v>
      </c>
      <c r="D5">
        <v>19.47</v>
      </c>
      <c r="E5" s="13">
        <f>+D5*H5</f>
        <v>5459.3064012299992</v>
      </c>
      <c r="F5" s="13">
        <f>+[16]Main!$L$5-[16]Main!$L$6</f>
        <v>237.672</v>
      </c>
      <c r="G5" s="13">
        <f>E5-F5</f>
        <v>5221.6344012299996</v>
      </c>
      <c r="H5" s="13">
        <f>+[16]Main!$L$3</f>
        <v>280.39580899999999</v>
      </c>
      <c r="I5" s="3" t="s">
        <v>194</v>
      </c>
      <c r="J5" s="5">
        <v>45664</v>
      </c>
    </row>
    <row r="6" spans="1:11" x14ac:dyDescent="0.2">
      <c r="B6" s="1" t="s">
        <v>141</v>
      </c>
      <c r="C6" t="s">
        <v>142</v>
      </c>
      <c r="D6" s="2">
        <v>18</v>
      </c>
      <c r="E6" s="13">
        <v>2000</v>
      </c>
    </row>
    <row r="7" spans="1:11" x14ac:dyDescent="0.2">
      <c r="B7" t="s">
        <v>127</v>
      </c>
      <c r="C7" t="s">
        <v>126</v>
      </c>
      <c r="D7" s="2">
        <v>9.3000000000000007</v>
      </c>
      <c r="E7" s="13">
        <f>+D7*H7</f>
        <v>2418.1379097000004</v>
      </c>
      <c r="F7" s="13">
        <f>+[13]Main!$L$5-[13]Main!$L$6</f>
        <v>153.18700000000001</v>
      </c>
      <c r="G7" s="13">
        <f>+E7-F7</f>
        <v>2264.9509097000005</v>
      </c>
      <c r="H7" s="13">
        <f>+[13]Main!$L$3</f>
        <v>260.01482900000002</v>
      </c>
      <c r="I7" s="3" t="s">
        <v>194</v>
      </c>
      <c r="J7" s="5">
        <v>45663</v>
      </c>
    </row>
    <row r="8" spans="1:11" x14ac:dyDescent="0.2">
      <c r="B8" t="s">
        <v>196</v>
      </c>
      <c r="C8" t="s">
        <v>197</v>
      </c>
      <c r="D8" s="2">
        <v>5</v>
      </c>
    </row>
    <row r="11" spans="1:11" x14ac:dyDescent="0.2">
      <c r="B11" t="s">
        <v>164</v>
      </c>
    </row>
    <row r="12" spans="1:11" x14ac:dyDescent="0.2">
      <c r="B12" t="s">
        <v>144</v>
      </c>
    </row>
    <row r="13" spans="1:11" x14ac:dyDescent="0.2">
      <c r="B13" t="s">
        <v>143</v>
      </c>
    </row>
    <row r="14" spans="1:11" x14ac:dyDescent="0.2">
      <c r="B14" t="s">
        <v>145</v>
      </c>
    </row>
    <row r="15" spans="1:11" x14ac:dyDescent="0.2">
      <c r="B15" t="s">
        <v>146</v>
      </c>
    </row>
    <row r="16" spans="1:11" x14ac:dyDescent="0.2">
      <c r="B16" t="s">
        <v>147</v>
      </c>
    </row>
    <row r="17" spans="2:2" x14ac:dyDescent="0.2">
      <c r="B17" t="s">
        <v>148</v>
      </c>
    </row>
    <row r="18" spans="2:2" x14ac:dyDescent="0.2">
      <c r="B18" t="s">
        <v>149</v>
      </c>
    </row>
    <row r="19" spans="2:2" x14ac:dyDescent="0.2">
      <c r="B19" t="s">
        <v>150</v>
      </c>
    </row>
    <row r="20" spans="2:2" x14ac:dyDescent="0.2">
      <c r="B20" t="s">
        <v>151</v>
      </c>
    </row>
    <row r="21" spans="2:2" x14ac:dyDescent="0.2">
      <c r="B21" t="s">
        <v>152</v>
      </c>
    </row>
    <row r="22" spans="2:2" x14ac:dyDescent="0.2">
      <c r="B22" t="s">
        <v>153</v>
      </c>
    </row>
    <row r="23" spans="2:2" x14ac:dyDescent="0.2">
      <c r="B23" t="s">
        <v>154</v>
      </c>
    </row>
    <row r="24" spans="2:2" x14ac:dyDescent="0.2">
      <c r="B24" t="s">
        <v>155</v>
      </c>
    </row>
    <row r="25" spans="2:2" x14ac:dyDescent="0.2">
      <c r="B25" t="s">
        <v>156</v>
      </c>
    </row>
    <row r="26" spans="2:2" x14ac:dyDescent="0.2">
      <c r="B26" t="s">
        <v>157</v>
      </c>
    </row>
    <row r="27" spans="2:2" x14ac:dyDescent="0.2">
      <c r="B27" t="s">
        <v>158</v>
      </c>
    </row>
    <row r="28" spans="2:2" x14ac:dyDescent="0.2">
      <c r="B28" t="s">
        <v>159</v>
      </c>
    </row>
    <row r="29" spans="2:2" x14ac:dyDescent="0.2">
      <c r="B29" t="s">
        <v>160</v>
      </c>
    </row>
    <row r="30" spans="2:2" x14ac:dyDescent="0.2">
      <c r="B30" t="s">
        <v>161</v>
      </c>
    </row>
    <row r="31" spans="2:2" x14ac:dyDescent="0.2">
      <c r="B31" t="s">
        <v>162</v>
      </c>
    </row>
    <row r="32" spans="2:2" x14ac:dyDescent="0.2">
      <c r="B32" t="s">
        <v>163</v>
      </c>
    </row>
    <row r="33" spans="2:3" x14ac:dyDescent="0.2">
      <c r="B33" t="s">
        <v>165</v>
      </c>
    </row>
    <row r="34" spans="2:3" x14ac:dyDescent="0.2">
      <c r="B34" t="s">
        <v>166</v>
      </c>
      <c r="C34" t="s">
        <v>167</v>
      </c>
    </row>
    <row r="35" spans="2:3" x14ac:dyDescent="0.2">
      <c r="B35" t="s">
        <v>168</v>
      </c>
    </row>
    <row r="36" spans="2:3" x14ac:dyDescent="0.2">
      <c r="B36" t="s">
        <v>169</v>
      </c>
    </row>
    <row r="37" spans="2:3" x14ac:dyDescent="0.2">
      <c r="B37" t="s">
        <v>170</v>
      </c>
    </row>
    <row r="38" spans="2:3" x14ac:dyDescent="0.2">
      <c r="B38" t="s">
        <v>171</v>
      </c>
    </row>
    <row r="39" spans="2:3" x14ac:dyDescent="0.2">
      <c r="B39" t="s">
        <v>172</v>
      </c>
    </row>
    <row r="40" spans="2:3" x14ac:dyDescent="0.2">
      <c r="B40" t="s">
        <v>173</v>
      </c>
    </row>
    <row r="41" spans="2:3" x14ac:dyDescent="0.2">
      <c r="B41" t="s">
        <v>174</v>
      </c>
    </row>
    <row r="42" spans="2:3" x14ac:dyDescent="0.2">
      <c r="B42" t="s">
        <v>175</v>
      </c>
    </row>
    <row r="43" spans="2:3" x14ac:dyDescent="0.2">
      <c r="B43" t="s">
        <v>176</v>
      </c>
    </row>
    <row r="44" spans="2:3" x14ac:dyDescent="0.2">
      <c r="B44" t="s">
        <v>177</v>
      </c>
    </row>
    <row r="45" spans="2:3" x14ac:dyDescent="0.2">
      <c r="B45" t="s">
        <v>178</v>
      </c>
    </row>
    <row r="46" spans="2:3" x14ac:dyDescent="0.2">
      <c r="B46" t="s">
        <v>179</v>
      </c>
    </row>
    <row r="47" spans="2:3" x14ac:dyDescent="0.2">
      <c r="B47" t="s">
        <v>180</v>
      </c>
    </row>
    <row r="48" spans="2:3" x14ac:dyDescent="0.2">
      <c r="B48" t="s">
        <v>181</v>
      </c>
    </row>
    <row r="49" spans="2:2" x14ac:dyDescent="0.2">
      <c r="B49" t="s">
        <v>182</v>
      </c>
    </row>
    <row r="50" spans="2:2" x14ac:dyDescent="0.2">
      <c r="B50" t="s">
        <v>183</v>
      </c>
    </row>
    <row r="51" spans="2:2" x14ac:dyDescent="0.2">
      <c r="B51" t="s">
        <v>184</v>
      </c>
    </row>
    <row r="52" spans="2:2" x14ac:dyDescent="0.2">
      <c r="B52" t="s">
        <v>185</v>
      </c>
    </row>
    <row r="53" spans="2:2" x14ac:dyDescent="0.2">
      <c r="B53" t="s">
        <v>186</v>
      </c>
    </row>
    <row r="54" spans="2:2" x14ac:dyDescent="0.2">
      <c r="B54" t="s">
        <v>187</v>
      </c>
    </row>
    <row r="55" spans="2:2" x14ac:dyDescent="0.2">
      <c r="B55" t="s">
        <v>188</v>
      </c>
    </row>
    <row r="56" spans="2:2" x14ac:dyDescent="0.2">
      <c r="B56" t="s">
        <v>189</v>
      </c>
    </row>
    <row r="57" spans="2:2" x14ac:dyDescent="0.2">
      <c r="B57" t="s">
        <v>190</v>
      </c>
    </row>
    <row r="58" spans="2:2" x14ac:dyDescent="0.2">
      <c r="B58" t="s">
        <v>191</v>
      </c>
    </row>
    <row r="59" spans="2:2" x14ac:dyDescent="0.2">
      <c r="B59" t="s">
        <v>192</v>
      </c>
    </row>
    <row r="60" spans="2:2" x14ac:dyDescent="0.2">
      <c r="B60" t="s">
        <v>193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131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+[14]Main!$O$5-[14]Main!$O$6</f>
        <v>56718</v>
      </c>
      <c r="G3" s="6">
        <f>+E3-F3</f>
        <v>2558353.94</v>
      </c>
      <c r="H3" s="6">
        <f>+[14]Main!$O$3</f>
        <v>15847</v>
      </c>
      <c r="I3" s="3" t="s">
        <v>119</v>
      </c>
      <c r="J3" s="5">
        <v>45050</v>
      </c>
      <c r="K3" s="2">
        <f>[14]Model!$BU$39</f>
        <v>162.69801432678935</v>
      </c>
      <c r="L3" s="7">
        <f>+K3/D3-1</f>
        <v>-1.4070934875837215E-2</v>
      </c>
      <c r="M3" s="8">
        <f>+[14]Model!$BU$36</f>
        <v>7.4999999999999997E-2</v>
      </c>
      <c r="N3" s="8">
        <f>+[14]Model!$BU$37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123</v>
      </c>
      <c r="C17" t="s">
        <v>125</v>
      </c>
      <c r="D17" s="4">
        <v>7</v>
      </c>
      <c r="E17" s="6">
        <f>+D17*H17</f>
        <v>1500.1353709999999</v>
      </c>
      <c r="F17" s="6">
        <f>+[15]Main!$J$5-[15]Main!$J$6</f>
        <v>383</v>
      </c>
      <c r="G17" s="6">
        <f>+E17-F17</f>
        <v>1117.1353709999999</v>
      </c>
      <c r="H17" s="6">
        <f>+[15]Main!$J$3</f>
        <v>214.30505299999999</v>
      </c>
      <c r="I17" s="3" t="s">
        <v>130</v>
      </c>
      <c r="J17" s="5">
        <v>45534</v>
      </c>
    </row>
    <row r="18" spans="2:10" x14ac:dyDescent="0.2">
      <c r="B18" t="s">
        <v>124</v>
      </c>
      <c r="C18" t="s">
        <v>128</v>
      </c>
      <c r="D18" s="3">
        <v>0.87</v>
      </c>
      <c r="E18" s="6">
        <f>+D18*H18</f>
        <v>243.94435382999998</v>
      </c>
      <c r="F18" s="6">
        <f>+[16]Main!$L$5-[16]Main!$L$6</f>
        <v>237.672</v>
      </c>
      <c r="G18" s="6">
        <f>+E18-F18</f>
        <v>6.2723538299999859</v>
      </c>
      <c r="H18" s="6">
        <f>+[16]Main!$L$3</f>
        <v>280.39580899999999</v>
      </c>
      <c r="I18" s="3" t="s">
        <v>122</v>
      </c>
      <c r="J18" s="5">
        <v>45534</v>
      </c>
    </row>
    <row r="19" spans="2:10" x14ac:dyDescent="0.2">
      <c r="B19" t="s">
        <v>127</v>
      </c>
      <c r="C19" t="s">
        <v>126</v>
      </c>
    </row>
    <row r="20" spans="2:10" x14ac:dyDescent="0.2">
      <c r="B20" t="s">
        <v>129</v>
      </c>
      <c r="C20" t="s">
        <v>129</v>
      </c>
    </row>
    <row r="21" spans="2:10" x14ac:dyDescent="0.2">
      <c r="B21" s="1" t="s">
        <v>132</v>
      </c>
      <c r="C21" t="s">
        <v>133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195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2025-01-10T17:05:58Z</dcterms:modified>
</cp:coreProperties>
</file>