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F779FE13-C1A3-4B3F-BE1A-2A6D81C3B3E4}" xr6:coauthVersionLast="47" xr6:coauthVersionMax="47" xr10:uidLastSave="{00000000-0000-0000-0000-000000000000}"/>
  <bookViews>
    <workbookView xWindow="15585" yWindow="0" windowWidth="13215" windowHeight="15405" activeTab="1" xr2:uid="{D8B15F24-6D45-44B2-A85E-EC94F1E325F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" i="2" l="1"/>
  <c r="AD3" i="2"/>
  <c r="AC3" i="2"/>
  <c r="AB3" i="2"/>
  <c r="AA3" i="2"/>
  <c r="Z3" i="2"/>
  <c r="Y3" i="2"/>
  <c r="X3" i="2"/>
  <c r="W3" i="2"/>
  <c r="AA6" i="2"/>
  <c r="AA4" i="2"/>
  <c r="X6" i="2"/>
  <c r="X4" i="2"/>
  <c r="X5" i="2"/>
  <c r="N21" i="2"/>
  <c r="M21" i="2"/>
  <c r="N6" i="2"/>
  <c r="M6" i="2"/>
  <c r="N4" i="2"/>
  <c r="M4" i="2"/>
  <c r="N3" i="2"/>
  <c r="M3" i="2"/>
  <c r="Y19" i="2"/>
  <c r="Z19" i="2" s="1"/>
  <c r="AA19" i="2" s="1"/>
  <c r="AB19" i="2" s="1"/>
  <c r="AC19" i="2" s="1"/>
  <c r="AD19" i="2" s="1"/>
  <c r="AE19" i="2" s="1"/>
  <c r="X19" i="2"/>
  <c r="X11" i="2"/>
  <c r="Y11" i="2" s="1"/>
  <c r="Z11" i="2" s="1"/>
  <c r="AA11" i="2" s="1"/>
  <c r="AB11" i="2" s="1"/>
  <c r="AC11" i="2" s="1"/>
  <c r="AD11" i="2" s="1"/>
  <c r="AE11" i="2" s="1"/>
  <c r="Y10" i="2"/>
  <c r="Z10" i="2" s="1"/>
  <c r="AA10" i="2" s="1"/>
  <c r="AB10" i="2" s="1"/>
  <c r="X10" i="2"/>
  <c r="R21" i="2"/>
  <c r="Q5" i="2"/>
  <c r="Q12" i="2"/>
  <c r="Q7" i="2"/>
  <c r="Q9" i="2" s="1"/>
  <c r="R12" i="2"/>
  <c r="R5" i="2"/>
  <c r="R7" i="2" s="1"/>
  <c r="R9" i="2" s="1"/>
  <c r="R13" i="2" s="1"/>
  <c r="R15" i="2" s="1"/>
  <c r="R17" i="2" s="1"/>
  <c r="R18" i="2" s="1"/>
  <c r="S16" i="2"/>
  <c r="S12" i="2"/>
  <c r="S5" i="2"/>
  <c r="S7" i="2" s="1"/>
  <c r="S9" i="2" s="1"/>
  <c r="S22" i="2" s="1"/>
  <c r="T16" i="2"/>
  <c r="T12" i="2"/>
  <c r="T5" i="2"/>
  <c r="T7" i="2" s="1"/>
  <c r="T9" i="2" s="1"/>
  <c r="T22" i="2" s="1"/>
  <c r="N11" i="2"/>
  <c r="M11" i="2"/>
  <c r="W11" i="2" s="1"/>
  <c r="N10" i="2"/>
  <c r="N12" i="2" s="1"/>
  <c r="M10" i="2"/>
  <c r="W10" i="2" s="1"/>
  <c r="W6" i="2"/>
  <c r="Y6" i="2" s="1"/>
  <c r="Z6" i="2" s="1"/>
  <c r="AB6" i="2" s="1"/>
  <c r="AC6" i="2" s="1"/>
  <c r="AD6" i="2" s="1"/>
  <c r="AE6" i="2" s="1"/>
  <c r="W19" i="2"/>
  <c r="W14" i="2"/>
  <c r="V19" i="2"/>
  <c r="V14" i="2"/>
  <c r="V11" i="2"/>
  <c r="V10" i="2"/>
  <c r="V12" i="2" s="1"/>
  <c r="V8" i="2"/>
  <c r="V6" i="2"/>
  <c r="V4" i="2"/>
  <c r="V3" i="2"/>
  <c r="V5" i="2" s="1"/>
  <c r="V7" i="2" s="1"/>
  <c r="U19" i="2"/>
  <c r="U14" i="2"/>
  <c r="U11" i="2"/>
  <c r="U10" i="2"/>
  <c r="U12" i="2" s="1"/>
  <c r="U8" i="2"/>
  <c r="U6" i="2"/>
  <c r="U4" i="2"/>
  <c r="U3" i="2"/>
  <c r="U5" i="2" s="1"/>
  <c r="U7" i="2" s="1"/>
  <c r="T2" i="2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H22" i="2"/>
  <c r="F22" i="2"/>
  <c r="D16" i="2"/>
  <c r="E16" i="2"/>
  <c r="E12" i="2"/>
  <c r="D12" i="2"/>
  <c r="E5" i="2"/>
  <c r="E7" i="2" s="1"/>
  <c r="E9" i="2" s="1"/>
  <c r="E22" i="2" s="1"/>
  <c r="D5" i="2"/>
  <c r="D7" i="2" s="1"/>
  <c r="D9" i="2" s="1"/>
  <c r="D13" i="2" s="1"/>
  <c r="C16" i="2"/>
  <c r="C12" i="2"/>
  <c r="C5" i="2"/>
  <c r="C7" i="2" s="1"/>
  <c r="C9" i="2" s="1"/>
  <c r="C22" i="2" s="1"/>
  <c r="G5" i="2"/>
  <c r="G7" i="2" s="1"/>
  <c r="F16" i="2"/>
  <c r="U16" i="2" s="1"/>
  <c r="F12" i="2"/>
  <c r="F5" i="2"/>
  <c r="F7" i="2" s="1"/>
  <c r="F9" i="2" s="1"/>
  <c r="I16" i="2"/>
  <c r="I12" i="2"/>
  <c r="I5" i="2"/>
  <c r="I7" i="2" s="1"/>
  <c r="I9" i="2" s="1"/>
  <c r="I22" i="2" s="1"/>
  <c r="J16" i="2"/>
  <c r="J12" i="2"/>
  <c r="J5" i="2"/>
  <c r="J7" i="2" s="1"/>
  <c r="J9" i="2" s="1"/>
  <c r="J22" i="2" s="1"/>
  <c r="H16" i="2"/>
  <c r="L16" i="2"/>
  <c r="H12" i="2"/>
  <c r="H5" i="2"/>
  <c r="H7" i="2" s="1"/>
  <c r="H9" i="2" s="1"/>
  <c r="K5" i="2"/>
  <c r="L12" i="2"/>
  <c r="L5" i="2"/>
  <c r="L7" i="2" s="1"/>
  <c r="K16" i="2"/>
  <c r="G16" i="2"/>
  <c r="K12" i="2"/>
  <c r="G12" i="2"/>
  <c r="K7" i="2"/>
  <c r="K9" i="2" s="1"/>
  <c r="K22" i="2" s="1"/>
  <c r="K7" i="1"/>
  <c r="K5" i="1"/>
  <c r="K4" i="1"/>
  <c r="X12" i="2" l="1"/>
  <c r="Y12" i="2"/>
  <c r="AB12" i="2"/>
  <c r="AC10" i="2"/>
  <c r="AD10" i="2" s="1"/>
  <c r="Z12" i="2"/>
  <c r="AA12" i="2"/>
  <c r="AC12" i="2"/>
  <c r="Q22" i="2"/>
  <c r="Q13" i="2"/>
  <c r="Q15" i="2" s="1"/>
  <c r="G9" i="2"/>
  <c r="G22" i="2" s="1"/>
  <c r="G21" i="2"/>
  <c r="M5" i="2"/>
  <c r="M7" i="2" s="1"/>
  <c r="M9" i="2" s="1"/>
  <c r="V16" i="2"/>
  <c r="W4" i="2"/>
  <c r="Y4" i="2" s="1"/>
  <c r="Z4" i="2" s="1"/>
  <c r="AB4" i="2" s="1"/>
  <c r="AC4" i="2" s="1"/>
  <c r="AD4" i="2" s="1"/>
  <c r="AE4" i="2" s="1"/>
  <c r="R22" i="2"/>
  <c r="D22" i="2"/>
  <c r="R23" i="2"/>
  <c r="N5" i="2"/>
  <c r="N7" i="2" s="1"/>
  <c r="N9" i="2" s="1"/>
  <c r="S21" i="2"/>
  <c r="J23" i="2"/>
  <c r="V9" i="2"/>
  <c r="V21" i="2"/>
  <c r="U9" i="2"/>
  <c r="U21" i="2"/>
  <c r="T23" i="2"/>
  <c r="F23" i="2"/>
  <c r="L21" i="2"/>
  <c r="L9" i="2"/>
  <c r="L22" i="2" s="1"/>
  <c r="S23" i="2"/>
  <c r="M12" i="2"/>
  <c r="H21" i="2"/>
  <c r="I21" i="2"/>
  <c r="T21" i="2"/>
  <c r="J21" i="2"/>
  <c r="J13" i="2"/>
  <c r="J15" i="2" s="1"/>
  <c r="J17" i="2" s="1"/>
  <c r="J18" i="2" s="1"/>
  <c r="K21" i="2"/>
  <c r="S13" i="2"/>
  <c r="S15" i="2" s="1"/>
  <c r="S17" i="2" s="1"/>
  <c r="S18" i="2" s="1"/>
  <c r="T13" i="2"/>
  <c r="T15" i="2" s="1"/>
  <c r="T17" i="2" s="1"/>
  <c r="T18" i="2" s="1"/>
  <c r="W12" i="2"/>
  <c r="D15" i="2"/>
  <c r="E13" i="2"/>
  <c r="E15" i="2" s="1"/>
  <c r="F13" i="2"/>
  <c r="F15" i="2" s="1"/>
  <c r="F17" i="2" s="1"/>
  <c r="F18" i="2" s="1"/>
  <c r="C13" i="2"/>
  <c r="C15" i="2" s="1"/>
  <c r="C17" i="2" s="1"/>
  <c r="C18" i="2" s="1"/>
  <c r="I13" i="2"/>
  <c r="I15" i="2" s="1"/>
  <c r="I17" i="2" s="1"/>
  <c r="I18" i="2" s="1"/>
  <c r="H13" i="2"/>
  <c r="H15" i="2" s="1"/>
  <c r="G13" i="2"/>
  <c r="G15" i="2" s="1"/>
  <c r="G17" i="2" s="1"/>
  <c r="G18" i="2" s="1"/>
  <c r="K13" i="2"/>
  <c r="K15" i="2" s="1"/>
  <c r="K17" i="2" s="1"/>
  <c r="K18" i="2" s="1"/>
  <c r="W5" i="2" l="1"/>
  <c r="W7" i="2" s="1"/>
  <c r="X7" i="2"/>
  <c r="M8" i="2"/>
  <c r="Y5" i="2"/>
  <c r="Y7" i="2" s="1"/>
  <c r="Y21" i="2" s="1"/>
  <c r="X9" i="2"/>
  <c r="X8" i="2" s="1"/>
  <c r="AE10" i="2"/>
  <c r="AE12" i="2" s="1"/>
  <c r="AD12" i="2"/>
  <c r="Z5" i="2"/>
  <c r="Z7" i="2" s="1"/>
  <c r="AA5" i="2"/>
  <c r="AA7" i="2" s="1"/>
  <c r="X13" i="2"/>
  <c r="X22" i="2"/>
  <c r="Q23" i="2"/>
  <c r="Q17" i="2"/>
  <c r="Q18" i="2" s="1"/>
  <c r="G23" i="2"/>
  <c r="K23" i="2"/>
  <c r="N13" i="2"/>
  <c r="N15" i="2" s="1"/>
  <c r="N22" i="2"/>
  <c r="C23" i="2"/>
  <c r="U13" i="2"/>
  <c r="U15" i="2" s="1"/>
  <c r="U22" i="2"/>
  <c r="V13" i="2"/>
  <c r="V15" i="2" s="1"/>
  <c r="V22" i="2"/>
  <c r="H17" i="2"/>
  <c r="H18" i="2" s="1"/>
  <c r="H23" i="2"/>
  <c r="N8" i="2"/>
  <c r="D17" i="2"/>
  <c r="D18" i="2" s="1"/>
  <c r="D23" i="2"/>
  <c r="E17" i="2"/>
  <c r="E18" i="2" s="1"/>
  <c r="E23" i="2"/>
  <c r="W21" i="2"/>
  <c r="I23" i="2"/>
  <c r="W8" i="2"/>
  <c r="W9" i="2" s="1"/>
  <c r="L13" i="2"/>
  <c r="L15" i="2" s="1"/>
  <c r="M22" i="2"/>
  <c r="M13" i="2"/>
  <c r="M15" i="2" s="1"/>
  <c r="Y9" i="2" l="1"/>
  <c r="X21" i="2"/>
  <c r="Z9" i="2"/>
  <c r="Z8" i="2" s="1"/>
  <c r="AA9" i="2"/>
  <c r="AA8" i="2" s="1"/>
  <c r="Z21" i="2"/>
  <c r="AA21" i="2"/>
  <c r="AB5" i="2"/>
  <c r="AB7" i="2" s="1"/>
  <c r="W13" i="2"/>
  <c r="W15" i="2" s="1"/>
  <c r="W22" i="2"/>
  <c r="L17" i="2"/>
  <c r="L18" i="2" s="1"/>
  <c r="L23" i="2"/>
  <c r="M16" i="2"/>
  <c r="M17" i="2" s="1"/>
  <c r="V17" i="2"/>
  <c r="V18" i="2" s="1"/>
  <c r="V23" i="2"/>
  <c r="U17" i="2"/>
  <c r="U18" i="2" s="1"/>
  <c r="U23" i="2"/>
  <c r="N16" i="2"/>
  <c r="N23" i="2" s="1"/>
  <c r="Y8" i="2" l="1"/>
  <c r="Y13" i="2"/>
  <c r="Y22" i="2"/>
  <c r="M18" i="2"/>
  <c r="M25" i="2"/>
  <c r="AB9" i="2"/>
  <c r="AB8" i="2" s="1"/>
  <c r="Z13" i="2"/>
  <c r="Z22" i="2"/>
  <c r="AB21" i="2"/>
  <c r="AC5" i="2"/>
  <c r="AC7" i="2" s="1"/>
  <c r="AA13" i="2"/>
  <c r="AA22" i="2"/>
  <c r="N17" i="2"/>
  <c r="N18" i="2" s="1"/>
  <c r="M23" i="2"/>
  <c r="W16" i="2"/>
  <c r="W23" i="2" s="1"/>
  <c r="N25" i="2" l="1"/>
  <c r="W25" i="2" s="1"/>
  <c r="X14" i="2" s="1"/>
  <c r="X15" i="2" s="1"/>
  <c r="X16" i="2" s="1"/>
  <c r="X23" i="2" s="1"/>
  <c r="W17" i="2"/>
  <c r="W18" i="2" s="1"/>
  <c r="AC9" i="2"/>
  <c r="AC8" i="2" s="1"/>
  <c r="AC21" i="2"/>
  <c r="AE5" i="2"/>
  <c r="AE7" i="2" s="1"/>
  <c r="AD5" i="2"/>
  <c r="AD7" i="2" s="1"/>
  <c r="AB13" i="2"/>
  <c r="AB22" i="2"/>
  <c r="X17" i="2" l="1"/>
  <c r="X18" i="2"/>
  <c r="X25" i="2"/>
  <c r="Y14" i="2" s="1"/>
  <c r="Y15" i="2" s="1"/>
  <c r="Y16" i="2" s="1"/>
  <c r="Y23" i="2" s="1"/>
  <c r="AD9" i="2"/>
  <c r="AD8" i="2" s="1"/>
  <c r="AE9" i="2"/>
  <c r="AE8" i="2" s="1"/>
  <c r="AE21" i="2"/>
  <c r="AD21" i="2"/>
  <c r="AC13" i="2"/>
  <c r="AC22" i="2"/>
  <c r="Y17" i="2" l="1"/>
  <c r="AD22" i="2"/>
  <c r="AD13" i="2"/>
  <c r="AE22" i="2"/>
  <c r="AE13" i="2"/>
  <c r="Y25" i="2" l="1"/>
  <c r="Z14" i="2" s="1"/>
  <c r="Z15" i="2" s="1"/>
  <c r="Y18" i="2"/>
  <c r="Z16" i="2" l="1"/>
  <c r="Z23" i="2" s="1"/>
  <c r="Z17" i="2"/>
  <c r="Z18" i="2" l="1"/>
  <c r="Z25" i="2"/>
  <c r="AA14" i="2" s="1"/>
  <c r="AA15" i="2" s="1"/>
  <c r="AA16" i="2" s="1"/>
  <c r="AA23" i="2" s="1"/>
  <c r="AA17" i="2" l="1"/>
  <c r="AA18" i="2"/>
  <c r="AA25" i="2"/>
  <c r="AB14" i="2" l="1"/>
  <c r="AB15" i="2" s="1"/>
  <c r="AB16" i="2" l="1"/>
  <c r="AB23" i="2" s="1"/>
  <c r="AB17" i="2"/>
  <c r="AB18" i="2" l="1"/>
  <c r="AB25" i="2"/>
  <c r="AC14" i="2" l="1"/>
  <c r="AC15" i="2" s="1"/>
  <c r="AC16" i="2" l="1"/>
  <c r="AC23" i="2" s="1"/>
  <c r="AC17" i="2" l="1"/>
  <c r="AC18" i="2"/>
  <c r="AC25" i="2"/>
  <c r="AD14" i="2" l="1"/>
  <c r="AD15" i="2" s="1"/>
  <c r="AD16" i="2" l="1"/>
  <c r="AD23" i="2" s="1"/>
  <c r="AD17" i="2" l="1"/>
  <c r="AD18" i="2"/>
  <c r="AD25" i="2"/>
  <c r="AE14" i="2" l="1"/>
  <c r="AE15" i="2" s="1"/>
  <c r="AE16" i="2" l="1"/>
  <c r="AE23" i="2" s="1"/>
  <c r="AE17" i="2" l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AH27" i="2" s="1"/>
  <c r="AE18" i="2"/>
  <c r="AE25" i="2"/>
</calcChain>
</file>

<file path=xl/sharedStrings.xml><?xml version="1.0" encoding="utf-8"?>
<sst xmlns="http://schemas.openxmlformats.org/spreadsheetml/2006/main" count="47" uniqueCount="41">
  <si>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</si>
  <si>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</si>
  <si>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</si>
  <si>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</si>
  <si>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</si>
  <si>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</si>
  <si>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</si>
  <si>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</si>
  <si>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</si>
  <si>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</si>
  <si>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</si>
  <si>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</si>
  <si>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</si>
  <si>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</si>
  <si>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</si>
  <si>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</si>
  <si>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</si>
  <si>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</si>
  <si>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</si>
  <si>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</si>
  <si>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Product</t>
  </si>
  <si>
    <t>Service</t>
  </si>
  <si>
    <t>COGS</t>
  </si>
  <si>
    <t>Gross Margin</t>
  </si>
  <si>
    <t>SG&amp;A</t>
  </si>
  <si>
    <t>R&amp;D</t>
  </si>
  <si>
    <t>OpEx</t>
  </si>
  <si>
    <t>OpInc</t>
  </si>
  <si>
    <t>Net Income</t>
  </si>
  <si>
    <t>Interest</t>
  </si>
  <si>
    <t>Pretax</t>
  </si>
  <si>
    <t>Taxes</t>
  </si>
  <si>
    <t>EPS</t>
  </si>
  <si>
    <t>Instruments</t>
  </si>
  <si>
    <t>Systems</t>
  </si>
  <si>
    <t>Revenue Growth</t>
  </si>
  <si>
    <t>Tax Rate</t>
  </si>
  <si>
    <t>Discount</t>
  </si>
  <si>
    <t>ROIC</t>
  </si>
  <si>
    <t>Terminal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</si>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</sst>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2" fillId="0" borderId="0" xfId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0</xdr:row>
      <xdr:rowOff>0</xdr:rowOff>
    </xdr:from>
    <xdr:to>
      <xdr:col>12</xdr:col>
      <xdr:colOff>57150</xdr:colOff>
      <xdr:row>43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CBCE03D-7867-3AE1-A08E-B27B973BB00C}"/>
            </a:ext>
          </a:extLst>
        </xdr:cNvPr>
        <xdr:cNvCxnSpPr/>
      </xdr:nvCxnSpPr>
      <xdr:spPr>
        <a:xfrm>
          <a:off x="7296150" y="0"/>
          <a:ext cx="0" cy="7058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0</xdr:row>
      <xdr:rowOff>0</xdr:rowOff>
    </xdr:from>
    <xdr:to>
      <xdr:col>22</xdr:col>
      <xdr:colOff>38100</xdr:colOff>
      <xdr:row>43</xdr:row>
      <xdr:rowOff>95250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FF06E6E-5AE0-4E2E-9615-CFD30C614526}"/>
            </a:ext>
          </a:extLst>
        </xdr:cNvPr>
        <xdr:cNvCxnSpPr/>
      </xdr:nvCxnSpPr>
      <xdr:spPr>
        <a:xfrm>
          <a:off x="13535025" y="0"/>
          <a:ext cx="0" cy="7058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69FB7-8F26-4D36-A255-42CFCB85800A}">
  <dimension ref="J2:L7"/>
  <sheetViews>
    <sheetView workbookViewId="0">
      <selection activeCell="K7" sqref="K7"/>
    </sheetView>
  </sheetViews>
  <sheetFormatPr defaultRowHeight="12.75" x14ac:dyDescent="0.2"/>
  <sheetData>
    <row r="2" spans="10:12" x14ac:dyDescent="0.2">
      <c r="J2" t="s">
        <v>0</v>
      </c>
      <c r="K2" s="1">
        <v>224.75</v>
      </c>
    </row>
    <row r="3" spans="10:12" x14ac:dyDescent="0.2">
      <c r="J3" t="s">
        <v>1</v>
      </c>
      <c r="K3" s="2">
        <v>358.95651099999998</v>
      </c>
      <c r="L3" s="3" t="s">
        <v>6</v>
      </c>
    </row>
    <row r="4" spans="10:12" x14ac:dyDescent="0.2">
      <c r="J4" t="s">
        <v>2</v>
      </c>
      <c r="K4" s="2">
        <f>+K2*K3</f>
        <v>80675.475847249996</v>
      </c>
      <c r="L4" s="3"/>
    </row>
    <row r="5" spans="10:12" x14ac:dyDescent="0.2">
      <c r="J5" t="s">
        <v>3</v>
      </c>
      <c r="K5" s="2">
        <f>1103.1+2882.5+4416.2</f>
        <v>8401.7999999999993</v>
      </c>
      <c r="L5" s="3" t="s">
        <v>6</v>
      </c>
    </row>
    <row r="6" spans="10:12" x14ac:dyDescent="0.2">
      <c r="J6" t="s">
        <v>4</v>
      </c>
      <c r="K6" s="2">
        <v>0</v>
      </c>
      <c r="L6" s="3" t="s">
        <v>6</v>
      </c>
    </row>
    <row r="7" spans="10:12" x14ac:dyDescent="0.2">
      <c r="J7" t="s">
        <v>5</v>
      </c>
      <c r="K7" s="2">
        <f>+K4-K5+K6</f>
        <v>72273.675847249993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46BBF-03C9-41A9-85AE-A65C09D4E9BF}">
  <dimension ref="A1:CP2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5" bestFit="1" customWidth="1"/>
    <col min="2" max="2" width="14.5703125" bestFit="1" customWidth="1"/>
    <col min="3" max="15" width="9.140625" style="3"/>
    <col min="33" max="33" width="10.7109375" bestFit="1" customWidth="1"/>
  </cols>
  <sheetData>
    <row r="1" spans="1:31" x14ac:dyDescent="0.2">
      <c r="A1" s="9" t="s">
        <v>7</v>
      </c>
    </row>
    <row r="2" spans="1:31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6</v>
      </c>
      <c r="L2" s="3" t="s">
        <v>17</v>
      </c>
      <c r="M2" s="3" t="s">
        <v>18</v>
      </c>
      <c r="N2" s="3" t="s">
        <v>19</v>
      </c>
      <c r="Q2">
        <v>2017</v>
      </c>
      <c r="R2">
        <v>2017</v>
      </c>
      <c r="S2">
        <v>2018</v>
      </c>
      <c r="T2">
        <f>+S2+1</f>
        <v>2019</v>
      </c>
      <c r="U2">
        <f t="shared" ref="U2:AE2" si="0">+T2+1</f>
        <v>2020</v>
      </c>
      <c r="V2">
        <f t="shared" si="0"/>
        <v>2021</v>
      </c>
      <c r="W2">
        <f t="shared" si="0"/>
        <v>2022</v>
      </c>
      <c r="X2">
        <f t="shared" si="0"/>
        <v>2023</v>
      </c>
      <c r="Y2">
        <f t="shared" si="0"/>
        <v>2024</v>
      </c>
      <c r="Z2">
        <f t="shared" si="0"/>
        <v>2025</v>
      </c>
      <c r="AA2">
        <f t="shared" si="0"/>
        <v>2026</v>
      </c>
      <c r="AB2">
        <f t="shared" si="0"/>
        <v>2027</v>
      </c>
      <c r="AC2">
        <f t="shared" si="0"/>
        <v>2028</v>
      </c>
      <c r="AD2">
        <f t="shared" si="0"/>
        <v>2029</v>
      </c>
      <c r="AE2">
        <f t="shared" si="0"/>
        <v>2030</v>
      </c>
    </row>
    <row r="3" spans="1:31" s="2" customFormat="1" x14ac:dyDescent="0.2">
      <c r="B3" s="2" t="s">
        <v>33</v>
      </c>
      <c r="C3" s="4">
        <v>617.5</v>
      </c>
      <c r="D3" s="4">
        <v>460.8</v>
      </c>
      <c r="E3" s="4">
        <v>630.6</v>
      </c>
      <c r="F3" s="4">
        <v>746.9</v>
      </c>
      <c r="G3" s="4">
        <v>705.9</v>
      </c>
      <c r="H3" s="4">
        <v>796.4</v>
      </c>
      <c r="I3" s="4">
        <v>755.4</v>
      </c>
      <c r="J3" s="4">
        <v>842.8</v>
      </c>
      <c r="K3" s="4">
        <v>810.3</v>
      </c>
      <c r="L3" s="4">
        <v>895.3</v>
      </c>
      <c r="M3" s="4">
        <f>+I3*1.07</f>
        <v>808.27800000000002</v>
      </c>
      <c r="N3" s="4">
        <f>+J3*1.07</f>
        <v>901.79600000000005</v>
      </c>
      <c r="O3" s="4"/>
      <c r="Q3" s="2">
        <v>1395.8</v>
      </c>
      <c r="R3" s="2">
        <v>1636.9</v>
      </c>
      <c r="S3" s="2">
        <v>1962</v>
      </c>
      <c r="T3" s="2">
        <v>2408.1999999999998</v>
      </c>
      <c r="U3" s="2">
        <f>SUM(C3:F3)</f>
        <v>2455.8000000000002</v>
      </c>
      <c r="V3" s="2">
        <f>SUM(G3:J3)</f>
        <v>3100.5</v>
      </c>
      <c r="W3" s="2">
        <f>SUM(K3:N3)</f>
        <v>3415.674</v>
      </c>
      <c r="X3" s="2">
        <f>+W3*1.1</f>
        <v>3757.2414000000003</v>
      </c>
      <c r="Y3" s="2">
        <f>+X3*1.1</f>
        <v>4132.9655400000011</v>
      </c>
      <c r="Z3" s="2">
        <f>+Y3*1.1</f>
        <v>4546.2620940000015</v>
      </c>
      <c r="AA3" s="2">
        <f>+Z3*1.07</f>
        <v>4864.5004405800019</v>
      </c>
      <c r="AB3" s="2">
        <f>+AA3*1.07</f>
        <v>5205.0154714206019</v>
      </c>
      <c r="AC3" s="2">
        <f>+AB3*1.05</f>
        <v>5465.2662449916324</v>
      </c>
      <c r="AD3" s="2">
        <f>+AC3*1.05</f>
        <v>5738.5295572412142</v>
      </c>
      <c r="AE3" s="2">
        <f>+AD3*1.03</f>
        <v>5910.6854439584504</v>
      </c>
    </row>
    <row r="4" spans="1:31" s="2" customFormat="1" x14ac:dyDescent="0.2">
      <c r="B4" s="2" t="s">
        <v>34</v>
      </c>
      <c r="C4" s="4">
        <v>283.3</v>
      </c>
      <c r="D4" s="4">
        <v>261</v>
      </c>
      <c r="E4" s="4">
        <v>267.8</v>
      </c>
      <c r="F4" s="4">
        <v>366.8</v>
      </c>
      <c r="G4" s="4">
        <v>368.7</v>
      </c>
      <c r="H4" s="4">
        <v>439.6</v>
      </c>
      <c r="I4" s="4">
        <v>415.2</v>
      </c>
      <c r="J4" s="4">
        <v>469.9</v>
      </c>
      <c r="K4" s="4">
        <v>428.1</v>
      </c>
      <c r="L4" s="4">
        <v>375.1</v>
      </c>
      <c r="M4" s="4">
        <f t="shared" ref="M4:N4" si="1">+I4*1.07</f>
        <v>444.26400000000001</v>
      </c>
      <c r="N4" s="4">
        <f t="shared" si="1"/>
        <v>502.79300000000001</v>
      </c>
      <c r="O4" s="4"/>
      <c r="Q4" s="2">
        <v>791.6</v>
      </c>
      <c r="R4" s="2">
        <v>928.4</v>
      </c>
      <c r="S4" s="2">
        <v>1127.0999999999999</v>
      </c>
      <c r="T4" s="2">
        <v>1346.1</v>
      </c>
      <c r="U4" s="2">
        <f>SUM(C4:F4)</f>
        <v>1178.8999999999999</v>
      </c>
      <c r="V4" s="2">
        <f>SUM(G4:J4)</f>
        <v>1693.4</v>
      </c>
      <c r="W4" s="2">
        <f>SUM(K4:N4)</f>
        <v>1750.2570000000001</v>
      </c>
      <c r="X4" s="2">
        <f>+W4*1.07</f>
        <v>1872.7749900000001</v>
      </c>
      <c r="Y4" s="2">
        <f t="shared" ref="X4:AA6" si="2">+X4*1.05</f>
        <v>1966.4137395000002</v>
      </c>
      <c r="Z4" s="2">
        <f t="shared" si="2"/>
        <v>2064.7344264750004</v>
      </c>
      <c r="AA4" s="2">
        <f t="shared" ref="AA4" si="3">+Z4*1.05</f>
        <v>2167.9711477987507</v>
      </c>
      <c r="AB4" s="2">
        <f t="shared" ref="X4:AE6" si="4">+AA4*1.03</f>
        <v>2233.0102822327135</v>
      </c>
      <c r="AC4" s="2">
        <f t="shared" si="4"/>
        <v>2300.0005906996948</v>
      </c>
      <c r="AD4" s="2">
        <f t="shared" si="4"/>
        <v>2369.0006084206857</v>
      </c>
      <c r="AE4" s="2">
        <f t="shared" si="4"/>
        <v>2440.0706266733064</v>
      </c>
    </row>
    <row r="5" spans="1:31" s="2" customFormat="1" x14ac:dyDescent="0.2">
      <c r="B5" s="2" t="s">
        <v>20</v>
      </c>
      <c r="C5" s="4">
        <f>+C4+C3</f>
        <v>900.8</v>
      </c>
      <c r="D5" s="4">
        <f t="shared" ref="D5:E5" si="5">+D4+D3</f>
        <v>721.8</v>
      </c>
      <c r="E5" s="4">
        <f t="shared" si="5"/>
        <v>898.40000000000009</v>
      </c>
      <c r="F5" s="4">
        <f>+F4+F3</f>
        <v>1113.7</v>
      </c>
      <c r="G5" s="4">
        <f>+G4+G3</f>
        <v>1074.5999999999999</v>
      </c>
      <c r="H5" s="4">
        <f>+H4+H3</f>
        <v>1236</v>
      </c>
      <c r="I5" s="4">
        <f>+I4+I3</f>
        <v>1170.5999999999999</v>
      </c>
      <c r="J5" s="4">
        <f>+J4+J3</f>
        <v>1312.6999999999998</v>
      </c>
      <c r="K5" s="4">
        <f>+K4+K3</f>
        <v>1238.4000000000001</v>
      </c>
      <c r="L5" s="4">
        <f>+L4+L3</f>
        <v>1270.4000000000001</v>
      </c>
      <c r="M5" s="4">
        <f>+M4+M3</f>
        <v>1252.5419999999999</v>
      </c>
      <c r="N5" s="4">
        <f>+N4+N3</f>
        <v>1404.5889999999999</v>
      </c>
      <c r="O5" s="4"/>
      <c r="Q5" s="2">
        <f t="shared" ref="Q5" si="6">+Q3+Q4</f>
        <v>2187.4</v>
      </c>
      <c r="R5" s="2">
        <f>+R3+R4</f>
        <v>2565.3000000000002</v>
      </c>
      <c r="S5" s="2">
        <f>+S3+S4</f>
        <v>3089.1</v>
      </c>
      <c r="T5" s="2">
        <f>+T3+T4</f>
        <v>3754.2999999999997</v>
      </c>
      <c r="U5" s="2">
        <f>+U3+U4</f>
        <v>3634.7</v>
      </c>
      <c r="V5" s="2">
        <f>+V3+V4</f>
        <v>4793.8999999999996</v>
      </c>
      <c r="W5" s="2">
        <f>+W3+W4</f>
        <v>5165.9310000000005</v>
      </c>
      <c r="X5" s="2">
        <f>+X3+X4</f>
        <v>5630.0163900000007</v>
      </c>
      <c r="Y5" s="2">
        <f t="shared" ref="X5:AE5" si="7">+Y3+Y4</f>
        <v>6099.3792795000008</v>
      </c>
      <c r="Z5" s="2">
        <f t="shared" si="7"/>
        <v>6610.9965204750024</v>
      </c>
      <c r="AA5" s="2">
        <f t="shared" si="7"/>
        <v>7032.4715883787521</v>
      </c>
      <c r="AB5" s="2">
        <f t="shared" si="7"/>
        <v>7438.0257536533154</v>
      </c>
      <c r="AC5" s="2">
        <f t="shared" si="7"/>
        <v>7765.2668356913273</v>
      </c>
      <c r="AD5" s="2">
        <f t="shared" si="7"/>
        <v>8107.5301656618994</v>
      </c>
      <c r="AE5" s="2">
        <f t="shared" si="7"/>
        <v>8350.7560706317563</v>
      </c>
    </row>
    <row r="6" spans="1:31" s="2" customFormat="1" x14ac:dyDescent="0.2">
      <c r="B6" s="2" t="s">
        <v>21</v>
      </c>
      <c r="C6" s="4">
        <v>198.7</v>
      </c>
      <c r="D6" s="4">
        <v>130.30000000000001</v>
      </c>
      <c r="E6" s="4">
        <v>179.3</v>
      </c>
      <c r="F6" s="4">
        <v>215.4</v>
      </c>
      <c r="G6" s="4">
        <v>217.5</v>
      </c>
      <c r="H6" s="4">
        <v>228</v>
      </c>
      <c r="I6" s="4">
        <v>232.7</v>
      </c>
      <c r="J6" s="4">
        <v>238</v>
      </c>
      <c r="K6" s="4">
        <v>249.3</v>
      </c>
      <c r="L6" s="4">
        <v>251.7</v>
      </c>
      <c r="M6" s="4">
        <f>+I6*1.07</f>
        <v>248.989</v>
      </c>
      <c r="N6" s="4">
        <f>+J6*1.07</f>
        <v>254.66000000000003</v>
      </c>
      <c r="O6" s="4"/>
      <c r="Q6" s="2">
        <v>517</v>
      </c>
      <c r="R6" s="2">
        <v>572.9</v>
      </c>
      <c r="S6" s="2">
        <v>635.1</v>
      </c>
      <c r="T6" s="2">
        <v>724.2</v>
      </c>
      <c r="U6" s="2">
        <f>SUM(C6:F6)</f>
        <v>723.7</v>
      </c>
      <c r="V6" s="2">
        <f>SUM(G6:J6)</f>
        <v>916.2</v>
      </c>
      <c r="W6" s="2">
        <f>SUM(K6:N6)</f>
        <v>1004.6490000000001</v>
      </c>
      <c r="X6" s="2">
        <f>+W6*1.07</f>
        <v>1074.9744300000002</v>
      </c>
      <c r="Y6" s="2">
        <f t="shared" si="2"/>
        <v>1128.7231515000003</v>
      </c>
      <c r="Z6" s="2">
        <f t="shared" si="2"/>
        <v>1185.1593090750005</v>
      </c>
      <c r="AA6" s="2">
        <f t="shared" si="2"/>
        <v>1244.4172745287506</v>
      </c>
      <c r="AB6" s="2">
        <f t="shared" si="4"/>
        <v>1281.7497927646132</v>
      </c>
      <c r="AC6" s="2">
        <f t="shared" si="4"/>
        <v>1320.2022865475517</v>
      </c>
      <c r="AD6" s="2">
        <f t="shared" si="4"/>
        <v>1359.8083551439784</v>
      </c>
      <c r="AE6" s="2">
        <f t="shared" si="4"/>
        <v>1400.6026057982976</v>
      </c>
    </row>
    <row r="7" spans="1:31" s="5" customFormat="1" x14ac:dyDescent="0.2">
      <c r="B7" s="5" t="s">
        <v>8</v>
      </c>
      <c r="C7" s="6">
        <f>+C5+C6</f>
        <v>1099.5</v>
      </c>
      <c r="D7" s="6">
        <f t="shared" ref="D7:E7" si="8">+D5+D6</f>
        <v>852.09999999999991</v>
      </c>
      <c r="E7" s="6">
        <f t="shared" si="8"/>
        <v>1077.7</v>
      </c>
      <c r="F7" s="6">
        <f>+F5+F6</f>
        <v>1329.1000000000001</v>
      </c>
      <c r="G7" s="6">
        <f>+G5+G6</f>
        <v>1292.0999999999999</v>
      </c>
      <c r="H7" s="6">
        <f>+H5+H6</f>
        <v>1464</v>
      </c>
      <c r="I7" s="6">
        <f>+I5+I6</f>
        <v>1403.3</v>
      </c>
      <c r="J7" s="6">
        <f>+J5+J6</f>
        <v>1550.6999999999998</v>
      </c>
      <c r="K7" s="6">
        <f>+K5+K6</f>
        <v>1487.7</v>
      </c>
      <c r="L7" s="6">
        <f>+L5+L6</f>
        <v>1522.1000000000001</v>
      </c>
      <c r="M7" s="6">
        <f>+M5+M6</f>
        <v>1501.5309999999999</v>
      </c>
      <c r="N7" s="6">
        <f>+N5+N6</f>
        <v>1659.249</v>
      </c>
      <c r="O7" s="6"/>
      <c r="Q7" s="5">
        <f t="shared" ref="Q7" si="9">+Q5+Q6</f>
        <v>2704.4</v>
      </c>
      <c r="R7" s="5">
        <f>+R5+R6</f>
        <v>3138.2000000000003</v>
      </c>
      <c r="S7" s="5">
        <f>+S5+S6</f>
        <v>3724.2</v>
      </c>
      <c r="T7" s="5">
        <f>+T5+T6</f>
        <v>4478.5</v>
      </c>
      <c r="U7" s="5">
        <f>+U5+U6</f>
        <v>4358.3999999999996</v>
      </c>
      <c r="V7" s="5">
        <f>+V5+V6</f>
        <v>5710.0999999999995</v>
      </c>
      <c r="W7" s="5">
        <f>+W5+W6</f>
        <v>6170.5800000000008</v>
      </c>
      <c r="X7" s="5">
        <f t="shared" ref="X7:AE7" si="10">+X5+X6</f>
        <v>6704.9908200000009</v>
      </c>
      <c r="Y7" s="5">
        <f t="shared" si="10"/>
        <v>7228.1024310000012</v>
      </c>
      <c r="Z7" s="5">
        <f t="shared" si="10"/>
        <v>7796.1558295500026</v>
      </c>
      <c r="AA7" s="5">
        <f t="shared" si="10"/>
        <v>8276.8888629075027</v>
      </c>
      <c r="AB7" s="5">
        <f t="shared" si="10"/>
        <v>8719.7755464179281</v>
      </c>
      <c r="AC7" s="5">
        <f t="shared" si="10"/>
        <v>9085.4691222388792</v>
      </c>
      <c r="AD7" s="5">
        <f t="shared" si="10"/>
        <v>9467.3385208058771</v>
      </c>
      <c r="AE7" s="5">
        <f t="shared" si="10"/>
        <v>9751.3586764300544</v>
      </c>
    </row>
    <row r="8" spans="1:31" s="2" customFormat="1" x14ac:dyDescent="0.2">
      <c r="B8" s="2" t="s">
        <v>22</v>
      </c>
      <c r="C8" s="4">
        <v>361.3</v>
      </c>
      <c r="D8" s="4">
        <v>349.2</v>
      </c>
      <c r="E8" s="4">
        <v>353.4</v>
      </c>
      <c r="F8" s="4">
        <v>433.3</v>
      </c>
      <c r="G8" s="4">
        <v>389.5</v>
      </c>
      <c r="H8" s="4">
        <v>440.3</v>
      </c>
      <c r="I8" s="4">
        <v>431.9</v>
      </c>
      <c r="J8" s="4">
        <v>489.9</v>
      </c>
      <c r="K8" s="4">
        <v>478</v>
      </c>
      <c r="L8" s="4">
        <v>498.8</v>
      </c>
      <c r="M8" s="4">
        <f>+M7-M9</f>
        <v>495.50522999999987</v>
      </c>
      <c r="N8" s="4">
        <f>+N7-N9</f>
        <v>547.55216999999993</v>
      </c>
      <c r="O8" s="4"/>
      <c r="Q8" s="2">
        <v>814.3</v>
      </c>
      <c r="R8" s="2">
        <v>936.2</v>
      </c>
      <c r="S8" s="2">
        <v>1120.0999999999999</v>
      </c>
      <c r="T8" s="2">
        <v>1368.3</v>
      </c>
      <c r="U8" s="2">
        <f>SUM(C8:F8)</f>
        <v>1497.2</v>
      </c>
      <c r="V8" s="2">
        <f>SUM(G8:J8)</f>
        <v>1751.6</v>
      </c>
      <c r="W8" s="2">
        <f>SUM(K8:N8)</f>
        <v>2019.8573999999999</v>
      </c>
      <c r="X8" s="2">
        <f>+X7-X9</f>
        <v>2212.6469705999998</v>
      </c>
      <c r="Y8" s="2">
        <f t="shared" ref="Y8:AE8" si="11">+Y7-Y9</f>
        <v>2385.27380223</v>
      </c>
      <c r="Z8" s="2">
        <f t="shared" si="11"/>
        <v>2572.7314237515002</v>
      </c>
      <c r="AA8" s="2">
        <f t="shared" si="11"/>
        <v>2731.3733247594755</v>
      </c>
      <c r="AB8" s="2">
        <f t="shared" si="11"/>
        <v>2877.5259303179155</v>
      </c>
      <c r="AC8" s="2">
        <f t="shared" si="11"/>
        <v>2998.2048103388297</v>
      </c>
      <c r="AD8" s="2">
        <f t="shared" si="11"/>
        <v>3124.2217118659391</v>
      </c>
      <c r="AE8" s="2">
        <f t="shared" si="11"/>
        <v>3217.9483632219171</v>
      </c>
    </row>
    <row r="9" spans="1:31" s="2" customFormat="1" x14ac:dyDescent="0.2">
      <c r="B9" s="2" t="s">
        <v>23</v>
      </c>
      <c r="C9" s="4">
        <f>+C7-C8</f>
        <v>738.2</v>
      </c>
      <c r="D9" s="4">
        <f t="shared" ref="D9:E9" si="12">+D7-D8</f>
        <v>502.89999999999992</v>
      </c>
      <c r="E9" s="4">
        <f t="shared" si="12"/>
        <v>724.30000000000007</v>
      </c>
      <c r="F9" s="4">
        <f>+F7-F8</f>
        <v>895.80000000000018</v>
      </c>
      <c r="G9" s="4">
        <f>+G7-G8</f>
        <v>902.59999999999991</v>
      </c>
      <c r="H9" s="4">
        <f>+H7-H8</f>
        <v>1023.7</v>
      </c>
      <c r="I9" s="4">
        <f>+I7-I8</f>
        <v>971.4</v>
      </c>
      <c r="J9" s="4">
        <f>+J7-J8</f>
        <v>1060.7999999999997</v>
      </c>
      <c r="K9" s="4">
        <f>+K7-K8</f>
        <v>1009.7</v>
      </c>
      <c r="L9" s="4">
        <f>+L7-L8</f>
        <v>1023.3000000000002</v>
      </c>
      <c r="M9" s="4">
        <f>+M7*0.67</f>
        <v>1006.0257700000001</v>
      </c>
      <c r="N9" s="4">
        <f>+N7*0.67</f>
        <v>1111.6968300000001</v>
      </c>
      <c r="O9" s="4"/>
      <c r="Q9" s="2">
        <f t="shared" ref="Q9" si="13">+Q7-Q8</f>
        <v>1890.1000000000001</v>
      </c>
      <c r="R9" s="2">
        <f>+R7-R8</f>
        <v>2202</v>
      </c>
      <c r="S9" s="2">
        <f>+S7-S8</f>
        <v>2604.1</v>
      </c>
      <c r="T9" s="2">
        <f>+T7-T8</f>
        <v>3110.2</v>
      </c>
      <c r="U9" s="2">
        <f>+U7-U8</f>
        <v>2861.2</v>
      </c>
      <c r="V9" s="2">
        <f>+V7-V8</f>
        <v>3958.4999999999995</v>
      </c>
      <c r="W9" s="2">
        <f>+W7-W8</f>
        <v>4150.722600000001</v>
      </c>
      <c r="X9" s="2">
        <f>+X7*0.67</f>
        <v>4492.3438494000011</v>
      </c>
      <c r="Y9" s="2">
        <f t="shared" ref="Y9:AE9" si="14">+Y7*0.67</f>
        <v>4842.8286287700012</v>
      </c>
      <c r="Z9" s="2">
        <f t="shared" si="14"/>
        <v>5223.4244057985024</v>
      </c>
      <c r="AA9" s="2">
        <f t="shared" si="14"/>
        <v>5545.5155381480272</v>
      </c>
      <c r="AB9" s="2">
        <f t="shared" si="14"/>
        <v>5842.2496161000126</v>
      </c>
      <c r="AC9" s="2">
        <f t="shared" si="14"/>
        <v>6087.2643119000495</v>
      </c>
      <c r="AD9" s="2">
        <f t="shared" si="14"/>
        <v>6343.116808939938</v>
      </c>
      <c r="AE9" s="2">
        <f t="shared" si="14"/>
        <v>6533.4103132081373</v>
      </c>
    </row>
    <row r="10" spans="1:31" s="2" customFormat="1" x14ac:dyDescent="0.2">
      <c r="B10" s="2" t="s">
        <v>24</v>
      </c>
      <c r="C10" s="4">
        <v>308.10000000000002</v>
      </c>
      <c r="D10" s="4">
        <v>279.10000000000002</v>
      </c>
      <c r="E10" s="4">
        <v>298.89999999999998</v>
      </c>
      <c r="F10" s="4">
        <v>330.2</v>
      </c>
      <c r="G10" s="4">
        <v>326</v>
      </c>
      <c r="H10" s="4">
        <v>350.2</v>
      </c>
      <c r="I10" s="4">
        <v>363.3</v>
      </c>
      <c r="J10" s="4">
        <v>427</v>
      </c>
      <c r="K10" s="4">
        <v>391.1</v>
      </c>
      <c r="L10" s="4">
        <v>418.4</v>
      </c>
      <c r="M10" s="4">
        <f>+I10</f>
        <v>363.3</v>
      </c>
      <c r="N10" s="4">
        <f>+J10</f>
        <v>427</v>
      </c>
      <c r="O10" s="4"/>
      <c r="Q10" s="2">
        <v>705.3</v>
      </c>
      <c r="R10" s="2">
        <v>810.5</v>
      </c>
      <c r="S10" s="2">
        <v>986.6</v>
      </c>
      <c r="T10" s="2">
        <v>1178.4000000000001</v>
      </c>
      <c r="U10" s="2">
        <f>SUM(C10:F10)</f>
        <v>1216.3</v>
      </c>
      <c r="V10" s="2">
        <f>SUM(G10:J10)</f>
        <v>1466.5</v>
      </c>
      <c r="W10" s="2">
        <f>SUM(K10:N10)</f>
        <v>1599.8</v>
      </c>
      <c r="X10" s="2">
        <f>+W10*1.01</f>
        <v>1615.798</v>
      </c>
      <c r="Y10" s="2">
        <f t="shared" ref="Y10:AE10" si="15">+X10*1.01</f>
        <v>1631.95598</v>
      </c>
      <c r="Z10" s="2">
        <f t="shared" si="15"/>
        <v>1648.2755397999999</v>
      </c>
      <c r="AA10" s="2">
        <f t="shared" si="15"/>
        <v>1664.758295198</v>
      </c>
      <c r="AB10" s="2">
        <f t="shared" si="15"/>
        <v>1681.40587814998</v>
      </c>
      <c r="AC10" s="2">
        <f t="shared" si="15"/>
        <v>1698.2199369314799</v>
      </c>
      <c r="AD10" s="2">
        <f t="shared" si="15"/>
        <v>1715.2021363007948</v>
      </c>
      <c r="AE10" s="2">
        <f t="shared" si="15"/>
        <v>1732.3541576638027</v>
      </c>
    </row>
    <row r="11" spans="1:31" s="2" customFormat="1" x14ac:dyDescent="0.2">
      <c r="B11" s="2" t="s">
        <v>25</v>
      </c>
      <c r="C11" s="4">
        <v>147.1</v>
      </c>
      <c r="D11" s="4">
        <v>143.19999999999999</v>
      </c>
      <c r="E11" s="4">
        <v>155</v>
      </c>
      <c r="F11" s="4">
        <v>149.80000000000001</v>
      </c>
      <c r="G11" s="4">
        <v>159.80000000000001</v>
      </c>
      <c r="H11" s="4">
        <v>162.30000000000001</v>
      </c>
      <c r="I11" s="4">
        <v>165.5</v>
      </c>
      <c r="J11" s="4">
        <v>183.4</v>
      </c>
      <c r="K11" s="4">
        <v>210.5</v>
      </c>
      <c r="L11" s="4">
        <v>207.3</v>
      </c>
      <c r="M11" s="4">
        <f>+I11</f>
        <v>165.5</v>
      </c>
      <c r="N11" s="4">
        <f>+J11</f>
        <v>183.4</v>
      </c>
      <c r="O11" s="4"/>
      <c r="Q11" s="2">
        <v>239.6</v>
      </c>
      <c r="R11" s="2">
        <v>328.6</v>
      </c>
      <c r="S11" s="2">
        <v>418.1</v>
      </c>
      <c r="T11" s="2">
        <v>557.29999999999995</v>
      </c>
      <c r="U11" s="2">
        <f>SUM(C11:F11)</f>
        <v>595.09999999999991</v>
      </c>
      <c r="V11" s="2">
        <f>SUM(G11:J11)</f>
        <v>671</v>
      </c>
      <c r="W11" s="2">
        <f>SUM(K11:N11)</f>
        <v>766.69999999999993</v>
      </c>
      <c r="X11" s="2">
        <f t="shared" ref="X11:AE11" si="16">+W11*1.01</f>
        <v>774.36699999999996</v>
      </c>
      <c r="Y11" s="2">
        <f t="shared" si="16"/>
        <v>782.11066999999991</v>
      </c>
      <c r="Z11" s="2">
        <f t="shared" si="16"/>
        <v>789.93177669999989</v>
      </c>
      <c r="AA11" s="2">
        <f t="shared" si="16"/>
        <v>797.83109446699984</v>
      </c>
      <c r="AB11" s="2">
        <f t="shared" si="16"/>
        <v>805.8094054116699</v>
      </c>
      <c r="AC11" s="2">
        <f t="shared" si="16"/>
        <v>813.86749946578664</v>
      </c>
      <c r="AD11" s="2">
        <f t="shared" si="16"/>
        <v>822.00617446044453</v>
      </c>
      <c r="AE11" s="2">
        <f t="shared" si="16"/>
        <v>830.22623620504896</v>
      </c>
    </row>
    <row r="12" spans="1:31" s="2" customFormat="1" x14ac:dyDescent="0.2">
      <c r="B12" s="2" t="s">
        <v>26</v>
      </c>
      <c r="C12" s="4">
        <f>+C10+C11</f>
        <v>455.20000000000005</v>
      </c>
      <c r="D12" s="4">
        <f t="shared" ref="D12:E12" si="17">+D10+D11</f>
        <v>422.3</v>
      </c>
      <c r="E12" s="4">
        <f t="shared" si="17"/>
        <v>453.9</v>
      </c>
      <c r="F12" s="4">
        <f>+F10+F11</f>
        <v>480</v>
      </c>
      <c r="G12" s="4">
        <f>+G10+G11</f>
        <v>485.8</v>
      </c>
      <c r="H12" s="4">
        <f>+H10+H11</f>
        <v>512.5</v>
      </c>
      <c r="I12" s="4">
        <f>+I10+I11</f>
        <v>528.79999999999995</v>
      </c>
      <c r="J12" s="4">
        <f>+J10+J11</f>
        <v>610.4</v>
      </c>
      <c r="K12" s="4">
        <f>+K10+K11</f>
        <v>601.6</v>
      </c>
      <c r="L12" s="4">
        <f>+L10+L11</f>
        <v>625.70000000000005</v>
      </c>
      <c r="M12" s="4">
        <f>+M10+M11</f>
        <v>528.79999999999995</v>
      </c>
      <c r="N12" s="4">
        <f>+N10+N11</f>
        <v>610.4</v>
      </c>
      <c r="O12" s="4"/>
      <c r="Q12" s="2">
        <f t="shared" ref="Q12" si="18">+Q10+Q11</f>
        <v>944.9</v>
      </c>
      <c r="R12" s="2">
        <f>+R10+R11</f>
        <v>1139.0999999999999</v>
      </c>
      <c r="S12" s="2">
        <f>+S10+S11</f>
        <v>1404.7</v>
      </c>
      <c r="T12" s="2">
        <f>+T10+T11</f>
        <v>1735.7</v>
      </c>
      <c r="U12" s="2">
        <f>+U10+U11</f>
        <v>1811.3999999999999</v>
      </c>
      <c r="V12" s="2">
        <f>+V10+V11</f>
        <v>2137.5</v>
      </c>
      <c r="W12" s="2">
        <f>+W10+W11</f>
        <v>2366.5</v>
      </c>
      <c r="X12" s="2">
        <f t="shared" ref="X12:AE12" si="19">+X10+X11</f>
        <v>2390.165</v>
      </c>
      <c r="Y12" s="2">
        <f t="shared" si="19"/>
        <v>2414.0666499999998</v>
      </c>
      <c r="Z12" s="2">
        <f t="shared" si="19"/>
        <v>2438.2073164999997</v>
      </c>
      <c r="AA12" s="2">
        <f t="shared" si="19"/>
        <v>2462.589389665</v>
      </c>
      <c r="AB12" s="2">
        <f t="shared" si="19"/>
        <v>2487.2152835616498</v>
      </c>
      <c r="AC12" s="2">
        <f t="shared" si="19"/>
        <v>2512.0874363972666</v>
      </c>
      <c r="AD12" s="2">
        <f t="shared" si="19"/>
        <v>2537.2083107612393</v>
      </c>
      <c r="AE12" s="2">
        <f t="shared" si="19"/>
        <v>2562.5803938688514</v>
      </c>
    </row>
    <row r="13" spans="1:31" s="2" customFormat="1" x14ac:dyDescent="0.2">
      <c r="B13" s="2" t="s">
        <v>27</v>
      </c>
      <c r="C13" s="4">
        <f>+C9-C12</f>
        <v>283</v>
      </c>
      <c r="D13" s="4">
        <f t="shared" ref="D13:E13" si="20">+D9-D12</f>
        <v>80.599999999999909</v>
      </c>
      <c r="E13" s="4">
        <f t="shared" si="20"/>
        <v>270.40000000000009</v>
      </c>
      <c r="F13" s="4">
        <f>+F9-F12</f>
        <v>415.80000000000018</v>
      </c>
      <c r="G13" s="4">
        <f>+G9-G12</f>
        <v>416.7999999999999</v>
      </c>
      <c r="H13" s="4">
        <f>+H9-H12</f>
        <v>511.20000000000005</v>
      </c>
      <c r="I13" s="4">
        <f>+I9-I12</f>
        <v>442.6</v>
      </c>
      <c r="J13" s="4">
        <f>+J9-J12</f>
        <v>450.39999999999975</v>
      </c>
      <c r="K13" s="4">
        <f>+K9-K12</f>
        <v>408.1</v>
      </c>
      <c r="L13" s="4">
        <f>+L9-L12</f>
        <v>397.60000000000014</v>
      </c>
      <c r="M13" s="4">
        <f>+M9-M12</f>
        <v>477.22577000000013</v>
      </c>
      <c r="N13" s="4">
        <f>+N9-N12</f>
        <v>501.29683000000011</v>
      </c>
      <c r="O13" s="4"/>
      <c r="Q13" s="2">
        <f t="shared" ref="Q13" si="21">+Q9-Q12</f>
        <v>945.20000000000016</v>
      </c>
      <c r="R13" s="2">
        <f>+R9-R12</f>
        <v>1062.9000000000001</v>
      </c>
      <c r="S13" s="2">
        <f>+S9-S12</f>
        <v>1199.3999999999999</v>
      </c>
      <c r="T13" s="2">
        <f>+T9-T12</f>
        <v>1374.4999999999998</v>
      </c>
      <c r="U13" s="2">
        <f>+U9-U12</f>
        <v>1049.8</v>
      </c>
      <c r="V13" s="2">
        <f>+V9-V12</f>
        <v>1820.9999999999995</v>
      </c>
      <c r="W13" s="2">
        <f>+W9-W12</f>
        <v>1784.222600000001</v>
      </c>
      <c r="X13" s="2">
        <f t="shared" ref="X13:AE13" si="22">+X9-X12</f>
        <v>2102.1788494000011</v>
      </c>
      <c r="Y13" s="2">
        <f t="shared" si="22"/>
        <v>2428.7619787700014</v>
      </c>
      <c r="Z13" s="2">
        <f t="shared" si="22"/>
        <v>2785.2170892985027</v>
      </c>
      <c r="AA13" s="2">
        <f t="shared" si="22"/>
        <v>3082.9261484830272</v>
      </c>
      <c r="AB13" s="2">
        <f t="shared" si="22"/>
        <v>3355.0343325383628</v>
      </c>
      <c r="AC13" s="2">
        <f t="shared" si="22"/>
        <v>3575.1768755027829</v>
      </c>
      <c r="AD13" s="2">
        <f t="shared" si="22"/>
        <v>3805.9084981786987</v>
      </c>
      <c r="AE13" s="2">
        <f t="shared" si="22"/>
        <v>3970.8299193392859</v>
      </c>
    </row>
    <row r="14" spans="1:31" s="2" customFormat="1" x14ac:dyDescent="0.2">
      <c r="B14" s="2" t="s">
        <v>29</v>
      </c>
      <c r="C14" s="4">
        <v>25.1</v>
      </c>
      <c r="D14" s="4">
        <v>26.6</v>
      </c>
      <c r="E14" s="4">
        <v>84.8</v>
      </c>
      <c r="F14" s="4">
        <v>20.7</v>
      </c>
      <c r="G14" s="4">
        <v>32</v>
      </c>
      <c r="H14" s="4">
        <v>15</v>
      </c>
      <c r="I14" s="4">
        <v>18.5</v>
      </c>
      <c r="J14" s="4">
        <v>3.8</v>
      </c>
      <c r="K14" s="4">
        <v>-5.7</v>
      </c>
      <c r="L14" s="4">
        <v>9.3000000000000007</v>
      </c>
      <c r="M14" s="4">
        <v>9.3000000000000007</v>
      </c>
      <c r="N14" s="4">
        <v>9.3000000000000007</v>
      </c>
      <c r="O14" s="4"/>
      <c r="Q14" s="2">
        <v>35.6</v>
      </c>
      <c r="R14" s="2">
        <v>41.9</v>
      </c>
      <c r="S14" s="2">
        <v>80.099999999999994</v>
      </c>
      <c r="T14" s="2">
        <v>127.7</v>
      </c>
      <c r="U14" s="2">
        <f>SUM(C14:F14)</f>
        <v>157.19999999999999</v>
      </c>
      <c r="V14" s="2">
        <f>SUM(G14:J14)</f>
        <v>69.3</v>
      </c>
      <c r="W14" s="2">
        <f>SUM(K14:N14)</f>
        <v>22.200000000000003</v>
      </c>
      <c r="X14" s="2">
        <f>+W25*$AH$26</f>
        <v>184.99108420000002</v>
      </c>
      <c r="Y14" s="2">
        <f t="shared" ref="Y14:AE14" si="23">+X25*$AH$26</f>
        <v>223.87297307120002</v>
      </c>
      <c r="Z14" s="2">
        <f t="shared" si="23"/>
        <v>268.96776725250044</v>
      </c>
      <c r="AA14" s="2">
        <f t="shared" si="23"/>
        <v>320.88890981386749</v>
      </c>
      <c r="AB14" s="2">
        <f t="shared" si="23"/>
        <v>378.75376580491474</v>
      </c>
      <c r="AC14" s="2">
        <f t="shared" si="23"/>
        <v>442.22816347675041</v>
      </c>
      <c r="AD14" s="2">
        <f t="shared" si="23"/>
        <v>510.52404913940251</v>
      </c>
      <c r="AE14" s="2">
        <f t="shared" si="23"/>
        <v>583.90340244381025</v>
      </c>
    </row>
    <row r="15" spans="1:31" s="2" customFormat="1" x14ac:dyDescent="0.2">
      <c r="B15" s="2" t="s">
        <v>30</v>
      </c>
      <c r="C15" s="4">
        <f>+C13+C14</f>
        <v>308.10000000000002</v>
      </c>
      <c r="D15" s="4">
        <f t="shared" ref="D15:E15" si="24">+D13+D14</f>
        <v>107.1999999999999</v>
      </c>
      <c r="E15" s="4">
        <f t="shared" si="24"/>
        <v>355.2000000000001</v>
      </c>
      <c r="F15" s="4">
        <f>+F13+F14</f>
        <v>436.50000000000017</v>
      </c>
      <c r="G15" s="4">
        <f>+G13+G14</f>
        <v>448.7999999999999</v>
      </c>
      <c r="H15" s="4">
        <f>+H13+H14</f>
        <v>526.20000000000005</v>
      </c>
      <c r="I15" s="4">
        <f>+I13+I14</f>
        <v>461.1</v>
      </c>
      <c r="J15" s="4">
        <f>+J13+J14</f>
        <v>454.19999999999976</v>
      </c>
      <c r="K15" s="4">
        <f>+K13+K14</f>
        <v>402.40000000000003</v>
      </c>
      <c r="L15" s="4">
        <f>+L13+L14</f>
        <v>406.90000000000015</v>
      </c>
      <c r="M15" s="4">
        <f>+M13+M14</f>
        <v>486.52577000000014</v>
      </c>
      <c r="N15" s="4">
        <f>+N13+N14</f>
        <v>510.59683000000012</v>
      </c>
      <c r="O15" s="4"/>
      <c r="Q15" s="2">
        <f t="shared" ref="Q15" si="25">+Q13+Q14</f>
        <v>980.80000000000018</v>
      </c>
      <c r="R15" s="2">
        <f>+R13+R14</f>
        <v>1104.8000000000002</v>
      </c>
      <c r="S15" s="2">
        <f>+S13+S14</f>
        <v>1279.4999999999998</v>
      </c>
      <c r="T15" s="2">
        <f>+T13+T14</f>
        <v>1502.1999999999998</v>
      </c>
      <c r="U15" s="2">
        <f>+U13+U14</f>
        <v>1207</v>
      </c>
      <c r="V15" s="2">
        <f>+V13+V14</f>
        <v>1890.2999999999995</v>
      </c>
      <c r="W15" s="2">
        <f>+W13+W14</f>
        <v>1806.422600000001</v>
      </c>
      <c r="X15" s="2">
        <f t="shared" ref="X15:AE15" si="26">+X13+X14</f>
        <v>2287.1699336000011</v>
      </c>
      <c r="Y15" s="2">
        <f t="shared" si="26"/>
        <v>2652.6349518412017</v>
      </c>
      <c r="Z15" s="2">
        <f t="shared" si="26"/>
        <v>3054.1848565510031</v>
      </c>
      <c r="AA15" s="2">
        <f t="shared" si="26"/>
        <v>3403.8150582968947</v>
      </c>
      <c r="AB15" s="2">
        <f t="shared" si="26"/>
        <v>3733.7880983432774</v>
      </c>
      <c r="AC15" s="2">
        <f t="shared" si="26"/>
        <v>4017.4050389795334</v>
      </c>
      <c r="AD15" s="2">
        <f t="shared" si="26"/>
        <v>4316.4325473181016</v>
      </c>
      <c r="AE15" s="2">
        <f t="shared" si="26"/>
        <v>4554.7333217830965</v>
      </c>
    </row>
    <row r="16" spans="1:31" s="2" customFormat="1" x14ac:dyDescent="0.2">
      <c r="B16" s="2" t="s">
        <v>31</v>
      </c>
      <c r="C16" s="4">
        <f>-8.1+2.7</f>
        <v>-5.3999999999999995</v>
      </c>
      <c r="D16" s="4">
        <f>37+2.2</f>
        <v>39.200000000000003</v>
      </c>
      <c r="E16" s="4">
        <f>38.4+2.9</f>
        <v>41.3</v>
      </c>
      <c r="F16" s="4">
        <f>72.9-1.6</f>
        <v>71.300000000000011</v>
      </c>
      <c r="G16" s="4">
        <f>13.6+8.9</f>
        <v>22.5</v>
      </c>
      <c r="H16" s="4">
        <f>3.2+5.8</f>
        <v>9</v>
      </c>
      <c r="I16" s="4">
        <f>73.9+6.7</f>
        <v>80.600000000000009</v>
      </c>
      <c r="J16" s="4">
        <f>71.5+2.1</f>
        <v>73.599999999999994</v>
      </c>
      <c r="K16" s="4">
        <f>33+3.8</f>
        <v>36.799999999999997</v>
      </c>
      <c r="L16" s="4">
        <f>93.3+5.8</f>
        <v>99.1</v>
      </c>
      <c r="M16" s="4">
        <f>+M15*0.15</f>
        <v>72.978865500000012</v>
      </c>
      <c r="N16" s="4">
        <f>+N15*0.15</f>
        <v>76.58952450000001</v>
      </c>
      <c r="O16" s="4"/>
      <c r="Q16" s="2">
        <v>244.9</v>
      </c>
      <c r="R16" s="2">
        <v>433.9</v>
      </c>
      <c r="S16" s="2">
        <f>154.5-2.9</f>
        <v>151.6</v>
      </c>
      <c r="T16" s="2">
        <f>120.4+2.5</f>
        <v>122.9</v>
      </c>
      <c r="U16" s="2">
        <f>SUM(C16:F16)</f>
        <v>146.4</v>
      </c>
      <c r="V16" s="2">
        <f>SUM(G16:J16)</f>
        <v>185.7</v>
      </c>
      <c r="W16" s="2">
        <f>SUM(K16:N16)</f>
        <v>285.46839</v>
      </c>
      <c r="X16" s="2">
        <f>+X15*0.15</f>
        <v>343.07549004000015</v>
      </c>
      <c r="Y16" s="2">
        <f t="shared" ref="Y16:AE16" si="27">+Y15*0.15</f>
        <v>397.89524277618023</v>
      </c>
      <c r="Z16" s="2">
        <f t="shared" si="27"/>
        <v>458.12772848265047</v>
      </c>
      <c r="AA16" s="2">
        <f t="shared" si="27"/>
        <v>510.57225874453417</v>
      </c>
      <c r="AB16" s="2">
        <f t="shared" si="27"/>
        <v>560.06821475149161</v>
      </c>
      <c r="AC16" s="2">
        <f t="shared" si="27"/>
        <v>602.61075584693003</v>
      </c>
      <c r="AD16" s="2">
        <f t="shared" si="27"/>
        <v>647.46488209771519</v>
      </c>
      <c r="AE16" s="2">
        <f t="shared" si="27"/>
        <v>683.20999826746447</v>
      </c>
    </row>
    <row r="17" spans="2:94" s="2" customFormat="1" x14ac:dyDescent="0.2">
      <c r="B17" s="2" t="s">
        <v>28</v>
      </c>
      <c r="C17" s="4">
        <f>+C15-C16</f>
        <v>313.5</v>
      </c>
      <c r="D17" s="4">
        <f t="shared" ref="D17:E17" si="28">+D15-D16</f>
        <v>67.999999999999901</v>
      </c>
      <c r="E17" s="4">
        <f t="shared" si="28"/>
        <v>313.90000000000009</v>
      </c>
      <c r="F17" s="4">
        <f>+F15-F16</f>
        <v>365.20000000000016</v>
      </c>
      <c r="G17" s="4">
        <f>+G15-G16</f>
        <v>426.2999999999999</v>
      </c>
      <c r="H17" s="4">
        <f>+H15-H16</f>
        <v>517.20000000000005</v>
      </c>
      <c r="I17" s="4">
        <f>+I15-I16</f>
        <v>380.5</v>
      </c>
      <c r="J17" s="4">
        <f>+J15-J16</f>
        <v>380.5999999999998</v>
      </c>
      <c r="K17" s="4">
        <f>+K15-K16</f>
        <v>365.6</v>
      </c>
      <c r="L17" s="4">
        <f>+L15-L16</f>
        <v>307.80000000000018</v>
      </c>
      <c r="M17" s="4">
        <f>+M15-M16</f>
        <v>413.5469045000001</v>
      </c>
      <c r="N17" s="4">
        <f>+N15-N16</f>
        <v>434.00730550000014</v>
      </c>
      <c r="O17" s="4"/>
      <c r="Q17" s="2">
        <f t="shared" ref="Q17" si="29">+Q15-Q16</f>
        <v>735.9000000000002</v>
      </c>
      <c r="R17" s="2">
        <f>+R15-R16</f>
        <v>670.9000000000002</v>
      </c>
      <c r="S17" s="2">
        <f>+S15-S16</f>
        <v>1127.8999999999999</v>
      </c>
      <c r="T17" s="2">
        <f>+T15-T16</f>
        <v>1379.2999999999997</v>
      </c>
      <c r="U17" s="2">
        <f>+U15-U16</f>
        <v>1060.5999999999999</v>
      </c>
      <c r="V17" s="2">
        <f>+V15-V16</f>
        <v>1704.5999999999995</v>
      </c>
      <c r="W17" s="2">
        <f>+W15-W16</f>
        <v>1520.954210000001</v>
      </c>
      <c r="X17" s="2">
        <f t="shared" ref="X17:AE17" si="30">+X15-X16</f>
        <v>1944.0944435600009</v>
      </c>
      <c r="Y17" s="2">
        <f t="shared" si="30"/>
        <v>2254.7397090650215</v>
      </c>
      <c r="Z17" s="2">
        <f t="shared" si="30"/>
        <v>2596.0571280683525</v>
      </c>
      <c r="AA17" s="2">
        <f t="shared" si="30"/>
        <v>2893.2427995523603</v>
      </c>
      <c r="AB17" s="2">
        <f t="shared" si="30"/>
        <v>3173.7198835917857</v>
      </c>
      <c r="AC17" s="2">
        <f t="shared" si="30"/>
        <v>3414.7942831326036</v>
      </c>
      <c r="AD17" s="2">
        <f t="shared" si="30"/>
        <v>3668.9676652203862</v>
      </c>
      <c r="AE17" s="2">
        <f t="shared" si="30"/>
        <v>3871.523323515632</v>
      </c>
      <c r="AF17" s="2">
        <f>AE17*(1+$AH$24)</f>
        <v>3832.8080902804754</v>
      </c>
      <c r="AG17" s="2">
        <f t="shared" ref="AG17:CP17" si="31">AF17*(1+$AH$24)</f>
        <v>3794.4800093776707</v>
      </c>
      <c r="AH17" s="2">
        <f t="shared" si="31"/>
        <v>3756.5352092838939</v>
      </c>
      <c r="AI17" s="2">
        <f t="shared" si="31"/>
        <v>3718.9698571910549</v>
      </c>
      <c r="AJ17" s="2">
        <f t="shared" si="31"/>
        <v>3681.7801586191445</v>
      </c>
      <c r="AK17" s="2">
        <f t="shared" si="31"/>
        <v>3644.9623570329532</v>
      </c>
      <c r="AL17" s="2">
        <f t="shared" si="31"/>
        <v>3608.5127334626236</v>
      </c>
      <c r="AM17" s="2">
        <f t="shared" si="31"/>
        <v>3572.4276061279975</v>
      </c>
      <c r="AN17" s="2">
        <f t="shared" si="31"/>
        <v>3536.7033300667176</v>
      </c>
      <c r="AO17" s="2">
        <f t="shared" si="31"/>
        <v>3501.3362967660505</v>
      </c>
      <c r="AP17" s="2">
        <f t="shared" si="31"/>
        <v>3466.3229337983898</v>
      </c>
      <c r="AQ17" s="2">
        <f t="shared" si="31"/>
        <v>3431.6597044604059</v>
      </c>
      <c r="AR17" s="2">
        <f t="shared" si="31"/>
        <v>3397.343107415802</v>
      </c>
      <c r="AS17" s="2">
        <f t="shared" si="31"/>
        <v>3363.3696763416438</v>
      </c>
      <c r="AT17" s="2">
        <f t="shared" si="31"/>
        <v>3329.7359795782272</v>
      </c>
      <c r="AU17" s="2">
        <f t="shared" si="31"/>
        <v>3296.4386197824451</v>
      </c>
      <c r="AV17" s="2">
        <f t="shared" si="31"/>
        <v>3263.4742335846208</v>
      </c>
      <c r="AW17" s="2">
        <f t="shared" si="31"/>
        <v>3230.8394912487747</v>
      </c>
      <c r="AX17" s="2">
        <f t="shared" si="31"/>
        <v>3198.5310963362867</v>
      </c>
      <c r="AY17" s="2">
        <f t="shared" si="31"/>
        <v>3166.545785372924</v>
      </c>
      <c r="AZ17" s="2">
        <f t="shared" si="31"/>
        <v>3134.8803275191949</v>
      </c>
      <c r="BA17" s="2">
        <f t="shared" si="31"/>
        <v>3103.5315242440029</v>
      </c>
      <c r="BB17" s="2">
        <f t="shared" si="31"/>
        <v>3072.4962090015629</v>
      </c>
      <c r="BC17" s="2">
        <f t="shared" si="31"/>
        <v>3041.7712469115472</v>
      </c>
      <c r="BD17" s="2">
        <f t="shared" si="31"/>
        <v>3011.3535344424317</v>
      </c>
      <c r="BE17" s="2">
        <f t="shared" si="31"/>
        <v>2981.2399990980075</v>
      </c>
      <c r="BF17" s="2">
        <f t="shared" si="31"/>
        <v>2951.4275991070276</v>
      </c>
      <c r="BG17" s="2">
        <f t="shared" si="31"/>
        <v>2921.9133231159572</v>
      </c>
      <c r="BH17" s="2">
        <f t="shared" si="31"/>
        <v>2892.6941898847977</v>
      </c>
      <c r="BI17" s="2">
        <f t="shared" si="31"/>
        <v>2863.7672479859498</v>
      </c>
      <c r="BJ17" s="2">
        <f t="shared" si="31"/>
        <v>2835.1295755060901</v>
      </c>
      <c r="BK17" s="2">
        <f t="shared" si="31"/>
        <v>2806.778279751029</v>
      </c>
      <c r="BL17" s="2">
        <f t="shared" si="31"/>
        <v>2778.7104969535185</v>
      </c>
      <c r="BM17" s="2">
        <f t="shared" si="31"/>
        <v>2750.9233919839835</v>
      </c>
      <c r="BN17" s="2">
        <f t="shared" si="31"/>
        <v>2723.4141580641435</v>
      </c>
      <c r="BO17" s="2">
        <f t="shared" si="31"/>
        <v>2696.1800164835022</v>
      </c>
      <c r="BP17" s="2">
        <f t="shared" si="31"/>
        <v>2669.2182163186671</v>
      </c>
      <c r="BQ17" s="2">
        <f t="shared" si="31"/>
        <v>2642.5260341554804</v>
      </c>
      <c r="BR17" s="2">
        <f t="shared" si="31"/>
        <v>2616.1007738139256</v>
      </c>
      <c r="BS17" s="2">
        <f t="shared" si="31"/>
        <v>2589.9397660757863</v>
      </c>
      <c r="BT17" s="2">
        <f t="shared" si="31"/>
        <v>2564.0403684150283</v>
      </c>
      <c r="BU17" s="2">
        <f t="shared" si="31"/>
        <v>2538.3999647308779</v>
      </c>
      <c r="BV17" s="2">
        <f t="shared" si="31"/>
        <v>2513.015965083569</v>
      </c>
      <c r="BW17" s="2">
        <f t="shared" si="31"/>
        <v>2487.8858054327334</v>
      </c>
      <c r="BX17" s="2">
        <f t="shared" si="31"/>
        <v>2463.006947378406</v>
      </c>
      <c r="BY17" s="2">
        <f t="shared" si="31"/>
        <v>2438.3768779046218</v>
      </c>
      <c r="BZ17" s="2">
        <f t="shared" si="31"/>
        <v>2413.9931091255758</v>
      </c>
      <c r="CA17" s="2">
        <f t="shared" si="31"/>
        <v>2389.8531780343201</v>
      </c>
      <c r="CB17" s="2">
        <f t="shared" si="31"/>
        <v>2365.954646253977</v>
      </c>
      <c r="CC17" s="2">
        <f t="shared" si="31"/>
        <v>2342.2950997914372</v>
      </c>
      <c r="CD17" s="2">
        <f t="shared" si="31"/>
        <v>2318.8721487935227</v>
      </c>
      <c r="CE17" s="2">
        <f t="shared" si="31"/>
        <v>2295.6834273055874</v>
      </c>
      <c r="CF17" s="2">
        <f t="shared" si="31"/>
        <v>2272.7265930325316</v>
      </c>
      <c r="CG17" s="2">
        <f t="shared" si="31"/>
        <v>2249.9993271022063</v>
      </c>
      <c r="CH17" s="2">
        <f t="shared" si="31"/>
        <v>2227.4993338311842</v>
      </c>
      <c r="CI17" s="2">
        <f t="shared" si="31"/>
        <v>2205.2243404928722</v>
      </c>
      <c r="CJ17" s="2">
        <f t="shared" si="31"/>
        <v>2183.1720970879433</v>
      </c>
      <c r="CK17" s="2">
        <f t="shared" si="31"/>
        <v>2161.3403761170639</v>
      </c>
      <c r="CL17" s="2">
        <f t="shared" si="31"/>
        <v>2139.7269723558934</v>
      </c>
      <c r="CM17" s="2">
        <f t="shared" si="31"/>
        <v>2118.3297026323344</v>
      </c>
      <c r="CN17" s="2">
        <f t="shared" si="31"/>
        <v>2097.1464056060108</v>
      </c>
      <c r="CO17" s="2">
        <f t="shared" si="31"/>
        <v>2076.1749415499507</v>
      </c>
      <c r="CP17" s="2">
        <f t="shared" si="31"/>
        <v>2055.413192134451</v>
      </c>
    </row>
    <row r="18" spans="2:94" s="2" customFormat="1" x14ac:dyDescent="0.2">
      <c r="B18" s="2" t="s">
        <v>32</v>
      </c>
      <c r="C18" s="7">
        <f>+C17/C19</f>
        <v>2.6168614357262103</v>
      </c>
      <c r="D18" s="7">
        <f t="shared" ref="D18:E18" si="32">+D17/D19</f>
        <v>0.56808688387635675</v>
      </c>
      <c r="E18" s="7">
        <f t="shared" si="32"/>
        <v>2.6028192371475964</v>
      </c>
      <c r="F18" s="7">
        <f>+F17/F19</f>
        <v>1.0052298375997801</v>
      </c>
      <c r="G18" s="7">
        <f>+G17/G19</f>
        <v>1.1711538461538458</v>
      </c>
      <c r="H18" s="7">
        <f>+H17/H19</f>
        <v>1.4173746231844344</v>
      </c>
      <c r="I18" s="7">
        <f>+I17/I19</f>
        <v>1.0356559608056615</v>
      </c>
      <c r="J18" s="7">
        <f>+J17/J19</f>
        <v>1.0359281437125745</v>
      </c>
      <c r="K18" s="7">
        <f>+K17/K19</f>
        <v>0.9970002727024817</v>
      </c>
      <c r="L18" s="7">
        <f>+L17/L19</f>
        <v>0.84583676834295196</v>
      </c>
      <c r="M18" s="7">
        <f>+M17/M19</f>
        <v>1.1364300755702119</v>
      </c>
      <c r="N18" s="7">
        <f>+N17/N19</f>
        <v>1.1926554149491624</v>
      </c>
      <c r="O18" s="4"/>
      <c r="Q18" s="1">
        <f t="shared" ref="Q18" si="33">+Q17/Q19</f>
        <v>6.2417302798982206</v>
      </c>
      <c r="R18" s="1">
        <f>+R17/R19</f>
        <v>5.7687016337059349</v>
      </c>
      <c r="S18" s="1">
        <f>+S17/S19</f>
        <v>9.4941077441077439</v>
      </c>
      <c r="T18" s="1">
        <f>+T17/T19</f>
        <v>11.542259414225938</v>
      </c>
      <c r="U18" s="1">
        <f>+U17/U19</f>
        <v>2.9193503991191849</v>
      </c>
      <c r="V18" s="1">
        <f>+V17/V19</f>
        <v>4.6583316253330596</v>
      </c>
      <c r="W18" s="1">
        <f>+W17/W19</f>
        <v>4.1715694185408694</v>
      </c>
      <c r="X18" s="1">
        <f t="shared" ref="X18:AE18" si="34">+X17/X19</f>
        <v>5.332129576412509</v>
      </c>
      <c r="Y18" s="1">
        <f t="shared" si="34"/>
        <v>6.1841462124657749</v>
      </c>
      <c r="Z18" s="1">
        <f t="shared" si="34"/>
        <v>7.120288338092025</v>
      </c>
      <c r="AA18" s="1">
        <f t="shared" si="34"/>
        <v>7.9353889181359305</v>
      </c>
      <c r="AB18" s="1">
        <f t="shared" si="34"/>
        <v>8.7046623247169101</v>
      </c>
      <c r="AC18" s="1">
        <f t="shared" si="34"/>
        <v>9.3658647370614467</v>
      </c>
      <c r="AD18" s="1">
        <f t="shared" si="34"/>
        <v>10.06299414487215</v>
      </c>
      <c r="AE18" s="1">
        <f t="shared" si="34"/>
        <v>10.618549982215118</v>
      </c>
    </row>
    <row r="19" spans="2:94" x14ac:dyDescent="0.2">
      <c r="B19" s="2" t="s">
        <v>1</v>
      </c>
      <c r="C19" s="4">
        <v>119.8</v>
      </c>
      <c r="D19" s="4">
        <v>119.7</v>
      </c>
      <c r="E19" s="4">
        <v>120.6</v>
      </c>
      <c r="F19" s="4">
        <v>363.3</v>
      </c>
      <c r="G19" s="4">
        <v>364</v>
      </c>
      <c r="H19" s="4">
        <v>364.9</v>
      </c>
      <c r="I19" s="4">
        <v>367.4</v>
      </c>
      <c r="J19" s="4">
        <v>367.4</v>
      </c>
      <c r="K19" s="4">
        <v>366.7</v>
      </c>
      <c r="L19" s="4">
        <v>363.9</v>
      </c>
      <c r="M19" s="4">
        <v>363.9</v>
      </c>
      <c r="N19" s="4">
        <v>363.9</v>
      </c>
      <c r="Q19" s="2">
        <v>117.9</v>
      </c>
      <c r="R19" s="2">
        <v>116.3</v>
      </c>
      <c r="S19" s="2">
        <v>118.8</v>
      </c>
      <c r="T19" s="2">
        <v>119.5</v>
      </c>
      <c r="U19" s="2">
        <f>F19</f>
        <v>363.3</v>
      </c>
      <c r="V19" s="2">
        <f>AVERAGE(G19:J19)</f>
        <v>365.92499999999995</v>
      </c>
      <c r="W19" s="2">
        <f>AVERAGE(K19:N19)</f>
        <v>364.6</v>
      </c>
      <c r="X19" s="2">
        <f>+W19</f>
        <v>364.6</v>
      </c>
      <c r="Y19" s="2">
        <f t="shared" ref="Y19:AE19" si="35">+X19</f>
        <v>364.6</v>
      </c>
      <c r="Z19" s="2">
        <f t="shared" si="35"/>
        <v>364.6</v>
      </c>
      <c r="AA19" s="2">
        <f t="shared" si="35"/>
        <v>364.6</v>
      </c>
      <c r="AB19" s="2">
        <f t="shared" si="35"/>
        <v>364.6</v>
      </c>
      <c r="AC19" s="2">
        <f t="shared" si="35"/>
        <v>364.6</v>
      </c>
      <c r="AD19" s="2">
        <f t="shared" si="35"/>
        <v>364.6</v>
      </c>
      <c r="AE19" s="2">
        <f t="shared" si="35"/>
        <v>364.6</v>
      </c>
    </row>
    <row r="21" spans="2:94" x14ac:dyDescent="0.2">
      <c r="B21" s="2" t="s">
        <v>35</v>
      </c>
      <c r="E21" s="8"/>
      <c r="F21" s="8"/>
      <c r="G21" s="8">
        <f t="shared" ref="G21" si="36">+G7/C7-1</f>
        <v>0.1751705320600272</v>
      </c>
      <c r="H21" s="8">
        <f t="shared" ref="H21:K21" si="37">+H7/D7-1</f>
        <v>0.71810820326252811</v>
      </c>
      <c r="I21" s="8">
        <f t="shared" si="37"/>
        <v>0.3021248956110234</v>
      </c>
      <c r="J21" s="8">
        <f t="shared" si="37"/>
        <v>0.16672936573621211</v>
      </c>
      <c r="K21" s="8">
        <f t="shared" si="37"/>
        <v>0.15138147202228946</v>
      </c>
      <c r="L21" s="8">
        <f>+L7/H7-1</f>
        <v>3.9685792349726912E-2</v>
      </c>
      <c r="M21" s="8">
        <f t="shared" ref="M21:N21" si="38">+M7/I7-1</f>
        <v>7.0000000000000062E-2</v>
      </c>
      <c r="N21" s="8">
        <f t="shared" si="38"/>
        <v>7.0000000000000062E-2</v>
      </c>
      <c r="R21" s="10">
        <f>+R7/Q7-1</f>
        <v>0.16040526549327039</v>
      </c>
      <c r="S21" s="10">
        <f>+S7/R7-1</f>
        <v>0.18673124721177725</v>
      </c>
      <c r="T21" s="10">
        <f>+T7/S7-1</f>
        <v>0.20254014284947108</v>
      </c>
      <c r="U21" s="10">
        <f>+U7/T7-1</f>
        <v>-2.6817014625432734E-2</v>
      </c>
      <c r="V21" s="10">
        <f>+V7/U7-1</f>
        <v>0.31013674743024966</v>
      </c>
      <c r="W21" s="10">
        <f>+W7/V7-1</f>
        <v>8.0643071049544046E-2</v>
      </c>
      <c r="X21" s="10">
        <f t="shared" ref="X21:AE21" si="39">+X7/W7-1</f>
        <v>8.6606254193284826E-2</v>
      </c>
      <c r="Y21" s="10">
        <f t="shared" si="39"/>
        <v>7.8018244177104012E-2</v>
      </c>
      <c r="Z21" s="10">
        <f t="shared" si="39"/>
        <v>7.8589561226156013E-2</v>
      </c>
      <c r="AA21" s="10">
        <f t="shared" si="39"/>
        <v>6.1662830229144872E-2</v>
      </c>
      <c r="AB21" s="10">
        <f t="shared" si="39"/>
        <v>5.3508835366293361E-2</v>
      </c>
      <c r="AC21" s="10">
        <f t="shared" si="39"/>
        <v>4.1938416175308246E-2</v>
      </c>
      <c r="AD21" s="10">
        <f t="shared" si="39"/>
        <v>4.2030784919215636E-2</v>
      </c>
      <c r="AE21" s="10">
        <f t="shared" si="39"/>
        <v>3.0000000000000027E-2</v>
      </c>
    </row>
    <row r="22" spans="2:94" x14ac:dyDescent="0.2">
      <c r="B22" s="2" t="s">
        <v>23</v>
      </c>
      <c r="C22" s="8">
        <f>C9/C7</f>
        <v>0.67139608913142346</v>
      </c>
      <c r="D22" s="8">
        <f t="shared" ref="D22:M22" si="40">D9/D7</f>
        <v>0.5901889449595118</v>
      </c>
      <c r="E22" s="8">
        <f t="shared" si="40"/>
        <v>0.67207942841235968</v>
      </c>
      <c r="F22" s="8">
        <f t="shared" si="40"/>
        <v>0.67398991798961705</v>
      </c>
      <c r="G22" s="8">
        <f t="shared" si="40"/>
        <v>0.69855274359569686</v>
      </c>
      <c r="H22" s="8">
        <f t="shared" si="40"/>
        <v>0.69924863387978142</v>
      </c>
      <c r="I22" s="8">
        <f t="shared" si="40"/>
        <v>0.69222546853844513</v>
      </c>
      <c r="J22" s="8">
        <f t="shared" si="40"/>
        <v>0.68407815825111229</v>
      </c>
      <c r="K22" s="8">
        <f t="shared" si="40"/>
        <v>0.67869866236472409</v>
      </c>
      <c r="L22" s="8">
        <f t="shared" si="40"/>
        <v>0.67229485579134096</v>
      </c>
      <c r="M22" s="8">
        <f t="shared" si="40"/>
        <v>0.67</v>
      </c>
      <c r="N22" s="8">
        <f t="shared" ref="N22" si="41">N9/N7</f>
        <v>0.67</v>
      </c>
      <c r="Q22" s="8">
        <f t="shared" ref="Q22:R22" si="42">Q9/Q7</f>
        <v>0.69889809199822517</v>
      </c>
      <c r="R22" s="8">
        <f t="shared" ref="R22:S22" si="43">R9/R7</f>
        <v>0.70167612006882918</v>
      </c>
      <c r="S22" s="8">
        <f t="shared" si="43"/>
        <v>0.69923742011707213</v>
      </c>
      <c r="T22" s="8">
        <f t="shared" ref="T22:U22" si="44">T9/T7</f>
        <v>0.69447359607011272</v>
      </c>
      <c r="U22" s="8">
        <f t="shared" si="44"/>
        <v>0.65647944199706321</v>
      </c>
      <c r="V22" s="8">
        <f t="shared" ref="V22:W22" si="45">V9/V7</f>
        <v>0.69324530218384961</v>
      </c>
      <c r="W22" s="8">
        <f t="shared" si="45"/>
        <v>0.6726632828680611</v>
      </c>
      <c r="X22" s="8">
        <f t="shared" ref="X22:AE22" si="46">X9/X7</f>
        <v>0.67</v>
      </c>
      <c r="Y22" s="8">
        <f t="shared" si="46"/>
        <v>0.67</v>
      </c>
      <c r="Z22" s="8">
        <f t="shared" si="46"/>
        <v>0.67</v>
      </c>
      <c r="AA22" s="8">
        <f t="shared" si="46"/>
        <v>0.67</v>
      </c>
      <c r="AB22" s="8">
        <f t="shared" si="46"/>
        <v>0.67</v>
      </c>
      <c r="AC22" s="8">
        <f t="shared" si="46"/>
        <v>0.67</v>
      </c>
      <c r="AD22" s="8">
        <f t="shared" si="46"/>
        <v>0.67</v>
      </c>
      <c r="AE22" s="8">
        <f t="shared" si="46"/>
        <v>0.67</v>
      </c>
    </row>
    <row r="23" spans="2:94" x14ac:dyDescent="0.2">
      <c r="B23" s="2" t="s">
        <v>36</v>
      </c>
      <c r="C23" s="8">
        <f>C16/C15</f>
        <v>-1.7526777020447904E-2</v>
      </c>
      <c r="D23" s="8">
        <f t="shared" ref="D23:M23" si="47">D16/D15</f>
        <v>0.36567164179104511</v>
      </c>
      <c r="E23" s="8">
        <f t="shared" si="47"/>
        <v>0.11627252252252249</v>
      </c>
      <c r="F23" s="8">
        <f t="shared" si="47"/>
        <v>0.1633447880870561</v>
      </c>
      <c r="G23" s="8">
        <f t="shared" si="47"/>
        <v>5.0133689839572206E-2</v>
      </c>
      <c r="H23" s="8">
        <f t="shared" si="47"/>
        <v>1.7103762827822118E-2</v>
      </c>
      <c r="I23" s="8">
        <f t="shared" si="47"/>
        <v>0.17479939275645198</v>
      </c>
      <c r="J23" s="8">
        <f t="shared" si="47"/>
        <v>0.16204315279612513</v>
      </c>
      <c r="K23" s="8">
        <f t="shared" si="47"/>
        <v>9.1451292246520863E-2</v>
      </c>
      <c r="L23" s="8">
        <f t="shared" si="47"/>
        <v>0.24354878348488562</v>
      </c>
      <c r="M23" s="8">
        <f t="shared" si="47"/>
        <v>0.15</v>
      </c>
      <c r="N23" s="8">
        <f t="shared" ref="N23" si="48">N16/N15</f>
        <v>0.15</v>
      </c>
      <c r="Q23" s="8">
        <f t="shared" ref="Q23:R23" si="49">Q16/Q15</f>
        <v>0.24969412724306683</v>
      </c>
      <c r="R23" s="8">
        <f t="shared" ref="R23:S23" si="50">R16/R15</f>
        <v>0.39274076755973925</v>
      </c>
      <c r="S23" s="8">
        <f t="shared" si="50"/>
        <v>0.118483782727628</v>
      </c>
      <c r="T23" s="8">
        <f t="shared" ref="T23:U23" si="51">T16/T15</f>
        <v>8.1813340434030102E-2</v>
      </c>
      <c r="U23" s="8">
        <f t="shared" si="51"/>
        <v>0.12129246064623032</v>
      </c>
      <c r="V23" s="8">
        <f t="shared" ref="V23:W23" si="52">V16/V15</f>
        <v>9.8238374861133168E-2</v>
      </c>
      <c r="W23" s="8">
        <f t="shared" si="52"/>
        <v>0.15802968253386546</v>
      </c>
      <c r="X23" s="8">
        <f t="shared" ref="X23:AE23" si="53">X16/X15</f>
        <v>0.15</v>
      </c>
      <c r="Y23" s="8">
        <f t="shared" si="53"/>
        <v>0.15</v>
      </c>
      <c r="Z23" s="8">
        <f t="shared" si="53"/>
        <v>0.15</v>
      </c>
      <c r="AA23" s="8">
        <f t="shared" si="53"/>
        <v>0.15</v>
      </c>
      <c r="AB23" s="8">
        <f t="shared" si="53"/>
        <v>0.15</v>
      </c>
      <c r="AC23" s="8">
        <f t="shared" si="53"/>
        <v>0.15</v>
      </c>
      <c r="AD23" s="8">
        <f t="shared" si="53"/>
        <v>0.15</v>
      </c>
      <c r="AE23" s="8">
        <f t="shared" si="53"/>
        <v>0.15</v>
      </c>
    </row>
    <row r="24" spans="2:94" x14ac:dyDescent="0.2">
      <c r="AG24" t="s">
        <v>39</v>
      </c>
      <c r="AH24" s="10">
        <v>-0.01</v>
      </c>
    </row>
    <row r="25" spans="2:94" s="2" customFormat="1" x14ac:dyDescent="0.2">
      <c r="B25" s="2" t="s">
        <v>3</v>
      </c>
      <c r="C25" s="4"/>
      <c r="D25" s="4"/>
      <c r="E25" s="4"/>
      <c r="F25" s="4"/>
      <c r="G25" s="4"/>
      <c r="H25" s="4"/>
      <c r="I25" s="4"/>
      <c r="J25" s="4"/>
      <c r="K25" s="4"/>
      <c r="L25" s="4">
        <v>8402</v>
      </c>
      <c r="M25" s="4">
        <f>+L25+M17</f>
        <v>8815.5469045000009</v>
      </c>
      <c r="N25" s="4">
        <f>+M25+N17</f>
        <v>9249.5542100000002</v>
      </c>
      <c r="O25" s="4"/>
      <c r="W25" s="2">
        <f>+N25</f>
        <v>9249.5542100000002</v>
      </c>
      <c r="X25" s="2">
        <f>+W25+X17</f>
        <v>11193.648653560002</v>
      </c>
      <c r="Y25" s="2">
        <f t="shared" ref="Y25:AE25" si="54">+X25+Y17</f>
        <v>13448.388362625023</v>
      </c>
      <c r="Z25" s="2">
        <f t="shared" si="54"/>
        <v>16044.445490693375</v>
      </c>
      <c r="AA25" s="2">
        <f t="shared" si="54"/>
        <v>18937.688290245736</v>
      </c>
      <c r="AB25" s="2">
        <f t="shared" si="54"/>
        <v>22111.408173837521</v>
      </c>
      <c r="AC25" s="2">
        <f t="shared" si="54"/>
        <v>25526.202456970124</v>
      </c>
      <c r="AD25" s="2">
        <f t="shared" si="54"/>
        <v>29195.17012219051</v>
      </c>
      <c r="AE25" s="2">
        <f t="shared" si="54"/>
        <v>33066.693445706143</v>
      </c>
      <c r="AG25" s="2" t="s">
        <v>37</v>
      </c>
      <c r="AH25" s="10">
        <v>7.0000000000000007E-2</v>
      </c>
    </row>
    <row r="26" spans="2:94" x14ac:dyDescent="0.2">
      <c r="AG26" t="s">
        <v>38</v>
      </c>
      <c r="AH26" s="10">
        <v>0.02</v>
      </c>
    </row>
    <row r="27" spans="2:94" x14ac:dyDescent="0.2">
      <c r="AG27" t="s">
        <v>40</v>
      </c>
      <c r="AH27" s="2">
        <f>NPV(AH25,X17:CP17)+Main!K5</f>
        <v>53266.407010601237</v>
      </c>
    </row>
  </sheetData>
  <hyperlinks>
    <hyperlink ref="A1" location="Main!A1" display="Main" xr:uid="{B2D8A783-362C-4B88-B9E5-047C72375CA3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2022-07-22T04:24:37Z</dcterms:created>
  <dcterms:modified xsi:type="dcterms:W3CDTF">2022-07-22T05:15:30Z</dcterms:modified>
</cp:coreProperties>
</file>