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1C3D613-05B1-491F-B65D-4FFF33D02CA7}" xr6:coauthVersionLast="47" xr6:coauthVersionMax="47" xr10:uidLastSave="{00000000-0000-0000-0000-000000000000}"/>
  <bookViews>
    <workbookView xWindow="-28185" yWindow="870" windowWidth="26985" windowHeight="18900" activeTab="1" xr2:uid="{488F4950-B07E-407E-9962-CB6E6645565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F30" i="2"/>
  <c r="E30" i="2"/>
  <c r="G30" i="2"/>
  <c r="E17" i="2"/>
  <c r="F17" i="2"/>
  <c r="F15" i="2"/>
  <c r="E15" i="2"/>
  <c r="G15" i="2"/>
  <c r="L7" i="1"/>
  <c r="L6" i="1"/>
  <c r="L5" i="1"/>
  <c r="L4" i="1"/>
  <c r="E9" i="2" l="1"/>
  <c r="E10" i="2"/>
  <c r="E12" i="2" s="1"/>
  <c r="E16" i="2" s="1"/>
  <c r="E18" i="2" s="1"/>
  <c r="E20" i="2" s="1"/>
  <c r="E21" i="2" s="1"/>
  <c r="F9" i="2"/>
  <c r="F10" i="2" s="1"/>
  <c r="G9" i="2"/>
  <c r="G10" i="2" s="1"/>
  <c r="G24" i="2" l="1"/>
  <c r="G12" i="2"/>
  <c r="G16" i="2" s="1"/>
  <c r="G18" i="2" s="1"/>
  <c r="G20" i="2" s="1"/>
  <c r="G21" i="2" s="1"/>
  <c r="F12" i="2"/>
  <c r="F16" i="2" s="1"/>
  <c r="F18" i="2" s="1"/>
  <c r="F20" i="2" s="1"/>
  <c r="F21" i="2" s="1"/>
  <c r="F24" i="2"/>
</calcChain>
</file>

<file path=xl/sharedStrings.xml><?xml version="1.0" encoding="utf-8"?>
<sst xmlns="http://schemas.openxmlformats.org/spreadsheetml/2006/main" count="33" uniqueCount="30">
  <si>
    <t>Price</t>
  </si>
  <si>
    <t>Shares</t>
  </si>
  <si>
    <t>MC</t>
  </si>
  <si>
    <t>Cash</t>
  </si>
  <si>
    <t>Debt</t>
  </si>
  <si>
    <t>EV</t>
  </si>
  <si>
    <t>Main</t>
  </si>
  <si>
    <t>Footwear</t>
  </si>
  <si>
    <t>Apparel</t>
  </si>
  <si>
    <t>Equipment</t>
  </si>
  <si>
    <t>Converse</t>
  </si>
  <si>
    <t>Other</t>
  </si>
  <si>
    <t>Revenue</t>
  </si>
  <si>
    <t>Q224</t>
  </si>
  <si>
    <t>Revenue y/y</t>
  </si>
  <si>
    <t>Gross Profit</t>
  </si>
  <si>
    <t>COGS</t>
  </si>
  <si>
    <t>S&amp;M</t>
  </si>
  <si>
    <t>G&amp;A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</si>
  <si>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</si>
  <si>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</si>
  <si>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</si>
  <si>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</si>
  <si>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</si>
  <si>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</si>
  <si>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</si>
  <si>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CFFO</t>
  </si>
  <si>
    <t>FCF</t>
  </si>
  <si>
    <t>CapEx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</si>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</sst>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E1E2C14-1620-4648-A106-08DE7F6955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35092</xdr:colOff>
      <xdr:row>0</xdr:row>
      <xdr:rowOff>30079</xdr:rowOff>
    </xdr:from>
    <xdr:to>
      <xdr:col>7</xdr:col>
      <xdr:colOff>35092</xdr:colOff>
      <xdr:row>44</xdr:row>
      <xdr:rowOff>140369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7E21CA-DC87-2D52-9E51-598C1CF4A807}"/>
            </a:ext>
          </a:extLst>
        </xdr:cNvPr>
        <xdr:cNvCxnSpPr/>
      </xdr:nvCxnSpPr>
      <xdr:spPr>
        <a:xfrm>
          <a:off x="3494171" y="30079"/>
          <a:ext cx="0" cy="68479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EDFB-DE49-4F83-B96D-408158D5FA45}">
  <dimension ref="K2:M7"/>
  <sheetViews>
    <sheetView zoomScale="190" zoomScaleNormal="190" workbookViewId="0">
      <selection activeCell="D8" sqref="D8"/>
    </sheetView>
  </sheetViews>
  <sheetFormatPr defaultRowHeight="12.75" x14ac:dyDescent="0.2"/>
  <sheetData>
    <row r="2" spans="11:13" x14ac:dyDescent="0.2">
      <c r="K2" t="s">
        <v>0</v>
      </c>
      <c r="L2">
        <v>81.31</v>
      </c>
    </row>
    <row r="3" spans="11:13" x14ac:dyDescent="0.2">
      <c r="K3" t="s">
        <v>1</v>
      </c>
      <c r="L3" s="1">
        <v>1529.9716080000001</v>
      </c>
      <c r="M3" s="4" t="s">
        <v>13</v>
      </c>
    </row>
    <row r="4" spans="11:13" x14ac:dyDescent="0.2">
      <c r="K4" t="s">
        <v>2</v>
      </c>
      <c r="L4" s="1">
        <f>+L2*L3</f>
        <v>124401.99144648001</v>
      </c>
    </row>
    <row r="5" spans="11:13" x14ac:dyDescent="0.2">
      <c r="K5" t="s">
        <v>3</v>
      </c>
      <c r="L5" s="1">
        <f>7441+3234</f>
        <v>10675</v>
      </c>
      <c r="M5" s="4" t="s">
        <v>13</v>
      </c>
    </row>
    <row r="6" spans="11:13" x14ac:dyDescent="0.2">
      <c r="K6" t="s">
        <v>4</v>
      </c>
      <c r="L6" s="1">
        <f>8927+6</f>
        <v>8933</v>
      </c>
      <c r="M6" s="4" t="s">
        <v>13</v>
      </c>
    </row>
    <row r="7" spans="11:13" x14ac:dyDescent="0.2">
      <c r="K7" t="s">
        <v>5</v>
      </c>
      <c r="L7" s="1">
        <f>+L4-L5+L6</f>
        <v>122659.99144648001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60DB-F226-4B5E-A482-9F33E7119C26}">
  <dimension ref="A1:H3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2.75" x14ac:dyDescent="0.2"/>
  <cols>
    <col min="1" max="1" width="5" bestFit="1" customWidth="1"/>
    <col min="2" max="2" width="19.28515625" customWidth="1"/>
  </cols>
  <sheetData>
    <row r="1" spans="1:8" x14ac:dyDescent="0.2">
      <c r="A1" s="3" t="s">
        <v>6</v>
      </c>
    </row>
    <row r="2" spans="1:8" x14ac:dyDescent="0.2"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</row>
    <row r="3" spans="1:8" s="1" customFormat="1" x14ac:dyDescent="0.2">
      <c r="B3" s="1" t="s">
        <v>29</v>
      </c>
      <c r="D3" s="1">
        <v>14484</v>
      </c>
      <c r="E3" s="1">
        <v>17179</v>
      </c>
      <c r="F3" s="1">
        <v>18353</v>
      </c>
    </row>
    <row r="5" spans="1:8" s="1" customFormat="1" x14ac:dyDescent="0.2">
      <c r="B5" s="1" t="s">
        <v>7</v>
      </c>
      <c r="D5" s="1">
        <v>23305</v>
      </c>
      <c r="E5" s="1">
        <v>28021</v>
      </c>
      <c r="F5" s="1">
        <v>29143</v>
      </c>
      <c r="G5" s="1">
        <v>33135</v>
      </c>
    </row>
    <row r="6" spans="1:8" s="1" customFormat="1" x14ac:dyDescent="0.2">
      <c r="B6" s="1" t="s">
        <v>8</v>
      </c>
      <c r="D6" s="1">
        <v>10953</v>
      </c>
      <c r="E6" s="1">
        <v>12865</v>
      </c>
      <c r="F6" s="1">
        <v>13567</v>
      </c>
      <c r="G6" s="1">
        <v>13843</v>
      </c>
    </row>
    <row r="7" spans="1:8" s="1" customFormat="1" x14ac:dyDescent="0.2">
      <c r="B7" s="1" t="s">
        <v>9</v>
      </c>
      <c r="D7" s="1">
        <v>1280</v>
      </c>
      <c r="E7" s="1">
        <v>1382</v>
      </c>
      <c r="F7" s="1">
        <v>1624</v>
      </c>
      <c r="G7" s="1">
        <v>1727</v>
      </c>
    </row>
    <row r="8" spans="1:8" s="1" customFormat="1" x14ac:dyDescent="0.2">
      <c r="B8" s="1" t="s">
        <v>10</v>
      </c>
      <c r="D8" s="1">
        <v>1846</v>
      </c>
      <c r="E8" s="1">
        <v>2205</v>
      </c>
      <c r="F8" s="1">
        <v>2346</v>
      </c>
      <c r="G8" s="1">
        <v>2427</v>
      </c>
    </row>
    <row r="9" spans="1:8" s="1" customFormat="1" x14ac:dyDescent="0.2">
      <c r="B9" s="1" t="s">
        <v>11</v>
      </c>
      <c r="D9" s="1">
        <f>30-11</f>
        <v>19</v>
      </c>
      <c r="E9" s="1">
        <f>40+25</f>
        <v>65</v>
      </c>
      <c r="F9" s="1">
        <f>102-72</f>
        <v>30</v>
      </c>
      <c r="G9" s="1">
        <f>27+58</f>
        <v>85</v>
      </c>
    </row>
    <row r="10" spans="1:8" s="2" customFormat="1" x14ac:dyDescent="0.2">
      <c r="B10" s="2" t="s">
        <v>12</v>
      </c>
      <c r="D10" s="2">
        <f>SUM(D5:D9)</f>
        <v>37403</v>
      </c>
      <c r="E10" s="2">
        <f>SUM(E5:E9)</f>
        <v>44538</v>
      </c>
      <c r="F10" s="2">
        <f>SUM(F5:F9)</f>
        <v>46710</v>
      </c>
      <c r="G10" s="2">
        <f>SUM(G5:G9)</f>
        <v>51217</v>
      </c>
    </row>
    <row r="11" spans="1:8" x14ac:dyDescent="0.2">
      <c r="B11" s="1" t="s">
        <v>16</v>
      </c>
      <c r="C11" s="1"/>
      <c r="D11" s="1"/>
      <c r="E11" s="1">
        <v>24576</v>
      </c>
      <c r="F11" s="1">
        <v>25231</v>
      </c>
      <c r="G11" s="1">
        <v>28925</v>
      </c>
    </row>
    <row r="12" spans="1:8" x14ac:dyDescent="0.2">
      <c r="B12" s="1" t="s">
        <v>15</v>
      </c>
      <c r="C12" s="1"/>
      <c r="D12" s="1"/>
      <c r="E12" s="1">
        <f>+E10-E11</f>
        <v>19962</v>
      </c>
      <c r="F12" s="1">
        <f>+F10-F11</f>
        <v>21479</v>
      </c>
      <c r="G12" s="1">
        <f>+G10-G11</f>
        <v>22292</v>
      </c>
    </row>
    <row r="13" spans="1:8" s="1" customFormat="1" x14ac:dyDescent="0.2">
      <c r="B13" s="1" t="s">
        <v>17</v>
      </c>
      <c r="E13" s="1">
        <v>3114</v>
      </c>
      <c r="F13" s="1">
        <v>3850</v>
      </c>
      <c r="G13" s="1">
        <v>4060</v>
      </c>
    </row>
    <row r="14" spans="1:8" s="1" customFormat="1" x14ac:dyDescent="0.2">
      <c r="B14" s="1" t="s">
        <v>18</v>
      </c>
      <c r="E14" s="1">
        <v>9911</v>
      </c>
      <c r="F14" s="1">
        <v>10954</v>
      </c>
      <c r="G14" s="1">
        <v>12314</v>
      </c>
    </row>
    <row r="15" spans="1:8" s="1" customFormat="1" x14ac:dyDescent="0.2">
      <c r="B15" s="1" t="s">
        <v>19</v>
      </c>
      <c r="E15" s="1">
        <f t="shared" ref="E15:F15" si="0">+E13+E14</f>
        <v>13025</v>
      </c>
      <c r="F15" s="1">
        <f t="shared" si="0"/>
        <v>14804</v>
      </c>
      <c r="G15" s="1">
        <f>+G13+G14</f>
        <v>16374</v>
      </c>
    </row>
    <row r="16" spans="1:8" s="1" customFormat="1" x14ac:dyDescent="0.2">
      <c r="B16" s="1" t="s">
        <v>20</v>
      </c>
      <c r="E16" s="1">
        <f>+E12-E15</f>
        <v>6937</v>
      </c>
      <c r="F16" s="1">
        <f>+F12-F15</f>
        <v>6675</v>
      </c>
      <c r="G16" s="1">
        <f>+G12-G15</f>
        <v>5918</v>
      </c>
    </row>
    <row r="17" spans="2:7" s="1" customFormat="1" x14ac:dyDescent="0.2">
      <c r="B17" s="1" t="s">
        <v>22</v>
      </c>
      <c r="E17" s="1">
        <f>-262-14</f>
        <v>-276</v>
      </c>
      <c r="F17" s="1">
        <f>181-205</f>
        <v>-24</v>
      </c>
      <c r="G17" s="1">
        <v>286</v>
      </c>
    </row>
    <row r="18" spans="2:7" s="1" customFormat="1" x14ac:dyDescent="0.2">
      <c r="B18" s="1" t="s">
        <v>21</v>
      </c>
      <c r="E18" s="1">
        <f>+E16+E17</f>
        <v>6661</v>
      </c>
      <c r="F18" s="1">
        <f>+F16+F17</f>
        <v>6651</v>
      </c>
      <c r="G18" s="1">
        <f>+G16+G17</f>
        <v>6204</v>
      </c>
    </row>
    <row r="19" spans="2:7" s="1" customFormat="1" x14ac:dyDescent="0.2">
      <c r="B19" s="1" t="s">
        <v>23</v>
      </c>
      <c r="E19" s="1">
        <v>934</v>
      </c>
      <c r="F19" s="1">
        <v>605</v>
      </c>
      <c r="G19" s="1">
        <v>1131</v>
      </c>
    </row>
    <row r="20" spans="2:7" s="1" customFormat="1" x14ac:dyDescent="0.2">
      <c r="B20" s="1" t="s">
        <v>24</v>
      </c>
      <c r="E20" s="1">
        <f>+E18-E19</f>
        <v>5727</v>
      </c>
      <c r="F20" s="1">
        <f>+F18-F19</f>
        <v>6046</v>
      </c>
      <c r="G20" s="1">
        <f>+G18-G19</f>
        <v>5073</v>
      </c>
    </row>
    <row r="21" spans="2:7" s="1" customFormat="1" x14ac:dyDescent="0.2">
      <c r="B21" s="1" t="s">
        <v>25</v>
      </c>
      <c r="C21" s="6"/>
      <c r="D21" s="6"/>
      <c r="E21" s="6">
        <f t="shared" ref="E21:F21" si="1">+E20/E22</f>
        <v>3.5584689946563937</v>
      </c>
      <c r="F21" s="6">
        <f t="shared" si="1"/>
        <v>3.7534144524459898</v>
      </c>
      <c r="G21" s="6">
        <f>+G20/G22</f>
        <v>3.2316218626576636</v>
      </c>
    </row>
    <row r="22" spans="2:7" s="1" customFormat="1" x14ac:dyDescent="0.2">
      <c r="B22" s="1" t="s">
        <v>1</v>
      </c>
      <c r="E22" s="1">
        <v>1609.4</v>
      </c>
      <c r="F22" s="1">
        <v>1610.8</v>
      </c>
      <c r="G22" s="1">
        <v>1569.8</v>
      </c>
    </row>
    <row r="24" spans="2:7" x14ac:dyDescent="0.2">
      <c r="B24" t="s">
        <v>14</v>
      </c>
      <c r="F24" s="5">
        <f>+F10/E10-1</f>
        <v>4.8767344739323759E-2</v>
      </c>
      <c r="G24" s="5">
        <f>+G10/F10-1</f>
        <v>9.6488974523656568E-2</v>
      </c>
    </row>
    <row r="28" spans="2:7" x14ac:dyDescent="0.2">
      <c r="B28" t="s">
        <v>26</v>
      </c>
      <c r="C28" s="1"/>
      <c r="D28" s="1"/>
      <c r="E28" s="1">
        <v>6657</v>
      </c>
      <c r="F28" s="1">
        <v>5188</v>
      </c>
      <c r="G28" s="1">
        <v>5841</v>
      </c>
    </row>
    <row r="29" spans="2:7" x14ac:dyDescent="0.2">
      <c r="B29" t="s">
        <v>28</v>
      </c>
      <c r="E29">
        <v>695</v>
      </c>
      <c r="F29">
        <v>758</v>
      </c>
      <c r="G29">
        <v>969</v>
      </c>
    </row>
    <row r="30" spans="2:7" x14ac:dyDescent="0.2">
      <c r="B30" t="s">
        <v>27</v>
      </c>
      <c r="C30" s="1"/>
      <c r="D30" s="1"/>
      <c r="E30" s="1">
        <f t="shared" ref="E30:F30" si="2">+E28-E29</f>
        <v>5962</v>
      </c>
      <c r="F30" s="1">
        <f t="shared" si="2"/>
        <v>4430</v>
      </c>
      <c r="G30" s="1">
        <f>+G28-G29</f>
        <v>4872</v>
      </c>
    </row>
  </sheetData>
  <hyperlinks>
    <hyperlink ref="A1" location="Main!A1" display="Main" xr:uid="{2B74F19C-BDDC-47D0-BCDC-CDE2FBA48C8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2024-10-22T19:00:48Z</dcterms:created>
  <dcterms:modified xsi:type="dcterms:W3CDTF">2024-10-22T19:47:29Z</dcterms:modified>
</cp:coreProperties>
</file>