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B1AAA83-1A10-4C8B-980E-E51982AEC293}" xr6:coauthVersionLast="47" xr6:coauthVersionMax="47" xr10:uidLastSave="{00000000-0000-0000-0000-000000000000}"/>
  <bookViews>
    <workbookView xWindow="-26445" yWindow="1440" windowWidth="26055" windowHeight="18675" activeTab="1" xr2:uid="{32E298F6-2245-49C7-8377-49048090F6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2" l="1"/>
  <c r="T18" i="2"/>
  <c r="S18" i="2"/>
  <c r="S13" i="2"/>
  <c r="S11" i="2"/>
  <c r="S12" i="2" s="1"/>
  <c r="S14" i="2" s="1"/>
  <c r="T14" i="2"/>
  <c r="T13" i="2"/>
  <c r="T12" i="2"/>
  <c r="T11" i="2"/>
  <c r="U14" i="2"/>
  <c r="U13" i="2"/>
  <c r="U11" i="2"/>
  <c r="U12" i="2" s="1"/>
  <c r="T9" i="2"/>
  <c r="T10" i="2" s="1"/>
  <c r="S9" i="2"/>
  <c r="S10" i="2" s="1"/>
  <c r="U10" i="2"/>
  <c r="U9" i="2"/>
  <c r="T5" i="2"/>
  <c r="S5" i="2"/>
  <c r="U5" i="2"/>
  <c r="U2" i="2"/>
  <c r="V2" i="2" s="1"/>
  <c r="W2" i="2" s="1"/>
  <c r="X2" i="2" s="1"/>
  <c r="Y2" i="2" s="1"/>
  <c r="Z2" i="2" s="1"/>
  <c r="T2" i="2"/>
  <c r="S2" i="2"/>
  <c r="K6" i="1"/>
  <c r="K5" i="1"/>
  <c r="K4" i="1"/>
  <c r="K7" i="1" s="1"/>
</calcChain>
</file>

<file path=xl/sharedStrings.xml><?xml version="1.0" encoding="utf-8"?>
<sst xmlns="http://schemas.openxmlformats.org/spreadsheetml/2006/main" count="34" uniqueCount="31">
  <si>
    <t>Price EUR</t>
  </si>
  <si>
    <t>Shares</t>
  </si>
  <si>
    <t>MC EUR</t>
  </si>
  <si>
    <t>Cash EUR</t>
  </si>
  <si>
    <t>Debt EUR</t>
  </si>
  <si>
    <t>EV EUR</t>
  </si>
  <si>
    <t>Q423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</si>
  <si>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</si>
  <si>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</si>
  <si>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</si>
  <si>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</si>
  <si>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</si>
  <si>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</si>
  <si>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</si>
  <si>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</si>
  <si>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</si>
  <si>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Q124</t>
  </si>
  <si>
    <t>Q224</t>
  </si>
  <si>
    <t>Q324</t>
  </si>
  <si>
    <t>Q424</t>
  </si>
  <si>
    <t>COGS</t>
  </si>
  <si>
    <t>Gross Profit</t>
  </si>
  <si>
    <t>R&amp;D</t>
  </si>
  <si>
    <t>A&amp;P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</si>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</sst>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1DAC9DB-B898-4170-A004-6CF70DF31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E210-E485-423D-ABD1-9C61D9E6AFA6}">
  <dimension ref="J2:L7"/>
  <sheetViews>
    <sheetView zoomScale="145" zoomScaleNormal="145" workbookViewId="0">
      <selection activeCell="K8" sqref="K8"/>
    </sheetView>
  </sheetViews>
  <sheetFormatPr defaultRowHeight="12.75" x14ac:dyDescent="0.2"/>
  <cols>
    <col min="10" max="10" width="11.28515625" customWidth="1"/>
  </cols>
  <sheetData>
    <row r="2" spans="10:12" x14ac:dyDescent="0.2">
      <c r="J2" t="s">
        <v>0</v>
      </c>
      <c r="K2" s="1">
        <v>394</v>
      </c>
    </row>
    <row r="3" spans="10:12" x14ac:dyDescent="0.2">
      <c r="J3" t="s">
        <v>1</v>
      </c>
      <c r="K3" s="2">
        <v>537.02103899999997</v>
      </c>
      <c r="L3" s="3" t="s">
        <v>6</v>
      </c>
    </row>
    <row r="4" spans="10:12" x14ac:dyDescent="0.2">
      <c r="J4" t="s">
        <v>2</v>
      </c>
      <c r="K4" s="2">
        <f>+K2*K3</f>
        <v>211586.28936599998</v>
      </c>
    </row>
    <row r="5" spans="10:12" x14ac:dyDescent="0.2">
      <c r="J5" t="s">
        <v>3</v>
      </c>
      <c r="K5" s="2">
        <f>4288.1+27+11631.6</f>
        <v>15946.7</v>
      </c>
      <c r="L5" s="3" t="s">
        <v>6</v>
      </c>
    </row>
    <row r="6" spans="10:12" x14ac:dyDescent="0.2">
      <c r="J6" t="s">
        <v>4</v>
      </c>
      <c r="K6" s="2">
        <f>459.8+2091.5+4746.7</f>
        <v>7298</v>
      </c>
      <c r="L6" s="3" t="s">
        <v>6</v>
      </c>
    </row>
    <row r="7" spans="10:12" x14ac:dyDescent="0.2">
      <c r="J7" t="s">
        <v>5</v>
      </c>
      <c r="K7" s="2">
        <f>+K4-K5+K6</f>
        <v>202937.58936599997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FE8A-E3EE-4A1D-B2A5-0BAFE2F6C181}">
  <dimension ref="A1:Z18"/>
  <sheetViews>
    <sheetView tabSelected="1" zoomScale="190" zoomScaleNormal="19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U17" sqref="U17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26" x14ac:dyDescent="0.2">
      <c r="A1" t="s">
        <v>7</v>
      </c>
    </row>
    <row r="2" spans="1:26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6</v>
      </c>
      <c r="K2" s="3" t="s">
        <v>16</v>
      </c>
      <c r="L2" s="3" t="s">
        <v>17</v>
      </c>
      <c r="M2" s="3" t="s">
        <v>18</v>
      </c>
      <c r="N2" s="3" t="s">
        <v>19</v>
      </c>
      <c r="R2">
        <v>2020</v>
      </c>
      <c r="S2">
        <f>+R2+1</f>
        <v>2021</v>
      </c>
      <c r="T2">
        <f>+S2+1</f>
        <v>2022</v>
      </c>
      <c r="U2">
        <f t="shared" ref="U2:Z2" si="0">+T2+1</f>
        <v>2023</v>
      </c>
      <c r="V2">
        <f t="shared" si="0"/>
        <v>2024</v>
      </c>
      <c r="W2">
        <f t="shared" si="0"/>
        <v>2025</v>
      </c>
      <c r="X2">
        <f t="shared" si="0"/>
        <v>2026</v>
      </c>
      <c r="Y2">
        <f t="shared" si="0"/>
        <v>2027</v>
      </c>
      <c r="Z2">
        <f t="shared" si="0"/>
        <v>2028</v>
      </c>
    </row>
    <row r="3" spans="1:26" s="5" customFormat="1" x14ac:dyDescent="0.2">
      <c r="B3" s="5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S3" s="5">
        <v>32287.599999999999</v>
      </c>
      <c r="T3" s="5">
        <v>38260.6</v>
      </c>
      <c r="U3" s="5">
        <v>41182.5</v>
      </c>
    </row>
    <row r="4" spans="1:26" s="2" customFormat="1" x14ac:dyDescent="0.2">
      <c r="B4" s="2" t="s">
        <v>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S4" s="2">
        <v>8433.2999999999993</v>
      </c>
      <c r="T4" s="2">
        <v>10577.4</v>
      </c>
      <c r="U4" s="2">
        <v>10767</v>
      </c>
    </row>
    <row r="5" spans="1:26" s="2" customFormat="1" x14ac:dyDescent="0.2">
      <c r="B5" s="2" t="s">
        <v>21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S5" s="2">
        <f t="shared" ref="S5:T5" si="1">+S3-S4</f>
        <v>23854.3</v>
      </c>
      <c r="T5" s="2">
        <f t="shared" si="1"/>
        <v>27683.199999999997</v>
      </c>
      <c r="U5" s="2">
        <f>+U3-U4</f>
        <v>30415.5</v>
      </c>
    </row>
    <row r="6" spans="1:26" s="2" customFormat="1" x14ac:dyDescent="0.2">
      <c r="B6" s="2" t="s">
        <v>22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S6" s="2">
        <v>1028.7</v>
      </c>
      <c r="T6" s="2">
        <v>1138.5999999999999</v>
      </c>
      <c r="U6" s="2">
        <v>1288.9000000000001</v>
      </c>
    </row>
    <row r="7" spans="1:26" s="2" customFormat="1" x14ac:dyDescent="0.2">
      <c r="B7" s="2" t="s">
        <v>23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S7" s="2">
        <v>10591</v>
      </c>
      <c r="T7" s="2">
        <v>12059</v>
      </c>
      <c r="U7" s="2">
        <v>13356.6</v>
      </c>
    </row>
    <row r="8" spans="1:26" s="2" customFormat="1" x14ac:dyDescent="0.2">
      <c r="B8" s="2" t="s">
        <v>24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S8" s="2">
        <v>6074.2</v>
      </c>
      <c r="T8" s="2">
        <v>7028.8</v>
      </c>
      <c r="U8" s="2">
        <v>7626.7</v>
      </c>
    </row>
    <row r="9" spans="1:26" s="2" customFormat="1" x14ac:dyDescent="0.2">
      <c r="B9" s="2" t="s">
        <v>25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S9" s="2">
        <f t="shared" ref="S9:T9" si="2">+S6+S7+S8</f>
        <v>17693.900000000001</v>
      </c>
      <c r="T9" s="2">
        <f t="shared" si="2"/>
        <v>20226.400000000001</v>
      </c>
      <c r="U9" s="2">
        <f>+U6+U7+U8</f>
        <v>22272.2</v>
      </c>
    </row>
    <row r="10" spans="1:26" s="2" customFormat="1" x14ac:dyDescent="0.2">
      <c r="B10" s="2" t="s">
        <v>26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S10" s="2">
        <f t="shared" ref="S10:T10" si="3">+S5-S9</f>
        <v>6160.3999999999978</v>
      </c>
      <c r="T10" s="2">
        <f t="shared" si="3"/>
        <v>7456.7999999999956</v>
      </c>
      <c r="U10" s="2">
        <f>+U5-U9</f>
        <v>8143.2999999999993</v>
      </c>
    </row>
    <row r="11" spans="1:26" s="2" customFormat="1" x14ac:dyDescent="0.2">
      <c r="B11" s="2" t="s">
        <v>27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S11" s="2">
        <f>-432-19.4+378.3-40.2</f>
        <v>-113.29999999999997</v>
      </c>
      <c r="T11" s="2">
        <f>-241.5-0.6+468.2-72.3</f>
        <v>153.80000000000001</v>
      </c>
      <c r="U11" s="2">
        <f>-449.9-226.7+162.1-48.8+420.98</f>
        <v>-142.31999999999982</v>
      </c>
    </row>
    <row r="12" spans="1:26" s="2" customFormat="1" x14ac:dyDescent="0.2">
      <c r="B12" s="2" t="s">
        <v>28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S12" s="2">
        <f>+S10+S11</f>
        <v>6047.0999999999976</v>
      </c>
      <c r="T12" s="2">
        <f>+T10+T11</f>
        <v>7610.5999999999958</v>
      </c>
      <c r="U12" s="2">
        <f>+U10+U11</f>
        <v>8000.98</v>
      </c>
    </row>
    <row r="13" spans="1:26" s="2" customFormat="1" x14ac:dyDescent="0.2">
      <c r="B13" s="2" t="s">
        <v>29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S13" s="2">
        <f>1445.4-0.6</f>
        <v>1444.8000000000002</v>
      </c>
      <c r="T13" s="2">
        <f>1899.4-1.4</f>
        <v>1898</v>
      </c>
      <c r="U13" s="2">
        <f>1810.6-0.2</f>
        <v>1810.3999999999999</v>
      </c>
    </row>
    <row r="14" spans="1:26" s="2" customFormat="1" x14ac:dyDescent="0.2">
      <c r="B14" s="2" t="s">
        <v>30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S14" s="2">
        <f>+S12-S13</f>
        <v>4602.2999999999975</v>
      </c>
      <c r="T14" s="2">
        <f>+T12-T13</f>
        <v>5712.5999999999958</v>
      </c>
      <c r="U14" s="2">
        <f>+U12-U13</f>
        <v>6190.58</v>
      </c>
    </row>
    <row r="16" spans="1:26" s="2" customFormat="1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S16" s="2">
        <v>6728.4</v>
      </c>
      <c r="T16" s="2">
        <v>6278.3</v>
      </c>
      <c r="U16" s="2">
        <v>7604.6</v>
      </c>
    </row>
    <row r="17" spans="3:21" s="2" customFormat="1" x14ac:dyDescent="0.2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S17" s="2">
        <v>1075.2</v>
      </c>
      <c r="T17" s="2">
        <v>1343.2</v>
      </c>
      <c r="U17" s="2">
        <v>1488.7</v>
      </c>
    </row>
    <row r="18" spans="3:21" s="2" customFormat="1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S18" s="2">
        <f>+S16-S17</f>
        <v>5653.2</v>
      </c>
      <c r="T18" s="2">
        <f>+T16-T17</f>
        <v>4935.1000000000004</v>
      </c>
      <c r="U18" s="2">
        <f>+U16-U17</f>
        <v>6115.9000000000005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2024-10-11T15:38:53Z</dcterms:created>
  <dcterms:modified xsi:type="dcterms:W3CDTF">2024-10-13T20:42:37Z</dcterms:modified>
</cp:coreProperties>
</file>