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50F2BC-0C86-41C6-9D07-05061BF64EE7}" xr6:coauthVersionLast="47" xr6:coauthVersionMax="47" xr10:uidLastSave="{00000000-0000-0000-0000-000000000000}"/>
  <bookViews>
    <workbookView xWindow="-23385" yWindow="5160" windowWidth="23445" windowHeight="17880" activeTab="1" xr2:uid="{CCDCBFC7-B10E-4BCE-B772-C5831527D79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Q11" i="2"/>
  <c r="Q14" i="2" s="1"/>
  <c r="S24" i="2"/>
  <c r="R24" i="2"/>
  <c r="T23" i="2"/>
  <c r="U23" i="2"/>
  <c r="V23" i="2"/>
  <c r="S23" i="2"/>
  <c r="R23" i="2"/>
  <c r="R18" i="2"/>
  <c r="R11" i="2"/>
  <c r="R14" i="2" s="1"/>
  <c r="S18" i="2"/>
  <c r="S11" i="2"/>
  <c r="S14" i="2" s="1"/>
  <c r="T10" i="2"/>
  <c r="T18" i="2"/>
  <c r="T11" i="2"/>
  <c r="T14" i="2" s="1"/>
  <c r="U18" i="2"/>
  <c r="V18" i="2"/>
  <c r="V11" i="2"/>
  <c r="V14" i="2" s="1"/>
  <c r="V19" i="2" s="1"/>
  <c r="V21" i="2" s="1"/>
  <c r="U11" i="2"/>
  <c r="U14" i="2" s="1"/>
  <c r="U19" i="2" s="1"/>
  <c r="U21" i="2" s="1"/>
  <c r="Q19" i="2" l="1"/>
  <c r="Q21" i="2" s="1"/>
  <c r="Q23" i="2" s="1"/>
  <c r="Q24" i="2" s="1"/>
  <c r="R19" i="2"/>
  <c r="R21" i="2" s="1"/>
  <c r="S19" i="2"/>
  <c r="S21" i="2" s="1"/>
  <c r="T19" i="2"/>
  <c r="T21" i="2" s="1"/>
  <c r="V2" i="2" l="1"/>
  <c r="W2" i="2" s="1"/>
  <c r="X2" i="2" s="1"/>
  <c r="Y2" i="2" s="1"/>
  <c r="L40" i="2"/>
  <c r="L41" i="2" s="1"/>
  <c r="L27" i="2"/>
  <c r="L32" i="2" s="1"/>
  <c r="G18" i="2"/>
  <c r="G11" i="2"/>
  <c r="G14" i="2" s="1"/>
  <c r="K11" i="2"/>
  <c r="K14" i="2" s="1"/>
  <c r="L18" i="2"/>
  <c r="K18" i="2"/>
  <c r="J18" i="2"/>
  <c r="I18" i="2"/>
  <c r="H18" i="2"/>
  <c r="J14" i="2"/>
  <c r="I14" i="2"/>
  <c r="I19" i="2" s="1"/>
  <c r="I21" i="2" s="1"/>
  <c r="I23" i="2" s="1"/>
  <c r="L11" i="2"/>
  <c r="L14" i="2" s="1"/>
  <c r="H11" i="2"/>
  <c r="H14" i="2" s="1"/>
  <c r="M4" i="1"/>
  <c r="M3" i="1"/>
  <c r="H19" i="2" l="1"/>
  <c r="H21" i="2" s="1"/>
  <c r="H23" i="2" s="1"/>
  <c r="H24" i="2" s="1"/>
  <c r="J19" i="2"/>
  <c r="J21" i="2" s="1"/>
  <c r="J23" i="2" s="1"/>
  <c r="L19" i="2"/>
  <c r="L21" i="2" s="1"/>
  <c r="L23" i="2" s="1"/>
  <c r="L24" i="2" s="1"/>
  <c r="G19" i="2"/>
  <c r="G21" i="2" s="1"/>
  <c r="G23" i="2" s="1"/>
  <c r="G24" i="2" s="1"/>
  <c r="K19" i="2"/>
  <c r="K21" i="2" s="1"/>
  <c r="K23" i="2" s="1"/>
  <c r="K24" i="2" s="1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<sst xmlns="http://schemas.openxmlformats.org/spreadsheetml/2006/main" count="57" uniqueCount="51">
  <si>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</si>
  <si>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</si>
  <si>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</si>
  <si>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</si>
  <si>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</si>
  <si>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</si>
  <si>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Main</t>
  </si>
  <si>
    <t>Premium</t>
  </si>
  <si>
    <t>NIC</t>
  </si>
  <si>
    <t>Fee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</si>
  <si>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</si>
  <si>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</si>
  <si>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</si>
  <si>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</si>
  <si>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</si>
  <si>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</si>
  <si>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</si>
  <si>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</si>
  <si>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</si>
  <si>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</si>
  <si>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</si>
  <si>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</si>
  <si>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</si>
  <si>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</si>
  <si>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Loss</t>
  </si>
  <si>
    <t>Other Insurance</t>
  </si>
  <si>
    <t>Gross Margin</t>
  </si>
  <si>
    <t>S&amp;M</t>
  </si>
  <si>
    <t>T&amp;D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</si>
  <si>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</si>
  <si>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</si>
  <si>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</si>
  <si>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</si>
  <si>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</si>
  <si>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</si>
  <si>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</si>
  <si>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</si>
  <si>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Premiums Receivable</t>
  </si>
  <si>
    <t>Prepaid Reinsurance premiums</t>
  </si>
  <si>
    <t>Assets</t>
  </si>
  <si>
    <t>Reinsurance recoverable</t>
  </si>
  <si>
    <t>Unearned Premiums</t>
  </si>
  <si>
    <t>Reinsurance Payable</t>
  </si>
  <si>
    <t>AP</t>
  </si>
  <si>
    <t>SE</t>
  </si>
  <si>
    <t>L+SE</t>
  </si>
  <si>
    <t>US DTC Auto Insurance</t>
  </si>
  <si>
    <t>Premiums/policy</t>
  </si>
  <si>
    <t>Policies in force</t>
  </si>
  <si>
    <t>Premiums in force</t>
  </si>
  <si>
    <t>Founded: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</si>
</sst>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5AC8A9-B010-43A4-AD51-615F8A3FDE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</xdr:colOff>
      <xdr:row>0</xdr:row>
      <xdr:rowOff>27214</xdr:rowOff>
    </xdr:from>
    <xdr:to>
      <xdr:col>12</xdr:col>
      <xdr:colOff>27214</xdr:colOff>
      <xdr:row>45</xdr:row>
      <xdr:rowOff>154782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C5CF388-3516-5298-DD27-4CE349B50638}"/>
            </a:ext>
          </a:extLst>
        </xdr:cNvPr>
        <xdr:cNvCxnSpPr/>
      </xdr:nvCxnSpPr>
      <xdr:spPr>
        <a:xfrm>
          <a:off x="8260386" y="27214"/>
          <a:ext cx="0" cy="67176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A235-7060-4B09-939B-A3610F42CF7E}">
  <dimension ref="B2:M9"/>
  <sheetViews>
    <sheetView zoomScale="145" zoomScaleNormal="145" workbookViewId="0">
      <selection activeCell="L10" sqref="L10"/>
    </sheetView>
  </sheetViews>
  <sheetFormatPr defaultRowHeight="12.75" x14ac:dyDescent="0.2"/>
  <sheetData>
    <row r="2" spans="2:13" x14ac:dyDescent="0.2">
      <c r="B2" t="s">
        <v>46</v>
      </c>
      <c r="L2" t="s">
        <v>0</v>
      </c>
      <c r="M2" s="1">
        <v>41</v>
      </c>
    </row>
    <row r="3" spans="2:13" x14ac:dyDescent="0.2">
      <c r="L3" t="s">
        <v>1</v>
      </c>
      <c r="M3">
        <f>10.6+4.4</f>
        <v>15</v>
      </c>
    </row>
    <row r="4" spans="2:13" x14ac:dyDescent="0.2">
      <c r="L4" t="s">
        <v>2</v>
      </c>
      <c r="M4">
        <f>+M2*M3</f>
        <v>615</v>
      </c>
    </row>
    <row r="5" spans="2:13" x14ac:dyDescent="0.2">
      <c r="L5" t="s">
        <v>3</v>
      </c>
    </row>
    <row r="6" spans="2:13" x14ac:dyDescent="0.2">
      <c r="L6" t="s">
        <v>4</v>
      </c>
    </row>
    <row r="7" spans="2:13" x14ac:dyDescent="0.2">
      <c r="L7" t="s">
        <v>5</v>
      </c>
    </row>
    <row r="9" spans="2:13" x14ac:dyDescent="0.2">
      <c r="L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0A34-5F33-47E6-9DF1-89A0C2EB076D}">
  <dimension ref="A1:Y46"/>
  <sheetViews>
    <sheetView tabSelected="1" zoomScale="145" zoomScaleNormal="145" workbookViewId="0">
      <pane xSplit="2" ySplit="2" topLeftCell="J16" activePane="bottomRight" state="frozen"/>
      <selection pane="topRight" activeCell="C1" sqref="C1"/>
      <selection pane="bottomLeft" activeCell="A3" sqref="A3"/>
      <selection pane="bottomRight" activeCell="V10" sqref="L10:V10"/>
    </sheetView>
  </sheetViews>
  <sheetFormatPr defaultRowHeight="12.75" x14ac:dyDescent="0.2"/>
  <cols>
    <col min="1" max="1" width="5" bestFit="1" customWidth="1"/>
    <col min="2" max="2" width="27.42578125" bestFit="1" customWidth="1"/>
    <col min="3" max="14" width="9.140625" style="2"/>
  </cols>
  <sheetData>
    <row r="1" spans="1:25" x14ac:dyDescent="0.2">
      <c r="A1" t="s">
        <v>6</v>
      </c>
    </row>
    <row r="2" spans="1:25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f>+U2+1</f>
        <v>2023</v>
      </c>
      <c r="W2">
        <f>+V2+1</f>
        <v>2024</v>
      </c>
      <c r="X2">
        <f>+W2+1</f>
        <v>2025</v>
      </c>
      <c r="Y2">
        <f>+X2+1</f>
        <v>2026</v>
      </c>
    </row>
    <row r="3" spans="1:25" s="8" customFormat="1" x14ac:dyDescent="0.2">
      <c r="B3" s="8" t="s">
        <v>48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U3" s="8">
        <v>220.35400000000001</v>
      </c>
      <c r="V3" s="8">
        <v>341.76400000000001</v>
      </c>
    </row>
    <row r="4" spans="1:25" s="8" customFormat="1" x14ac:dyDescent="0.2">
      <c r="B4" s="8" t="s">
        <v>47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U4" s="8">
        <v>1220</v>
      </c>
      <c r="V4" s="8">
        <v>1423</v>
      </c>
    </row>
    <row r="5" spans="1:25" s="8" customFormat="1" x14ac:dyDescent="0.2">
      <c r="B5" s="8" t="s">
        <v>49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U5" s="8">
        <v>537.70000000000005</v>
      </c>
      <c r="V5" s="8">
        <v>972.7</v>
      </c>
    </row>
    <row r="7" spans="1:25" s="3" customFormat="1" x14ac:dyDescent="0.2">
      <c r="B7" s="3" t="s">
        <v>7</v>
      </c>
      <c r="C7" s="4"/>
      <c r="D7" s="4"/>
      <c r="E7" s="4"/>
      <c r="F7" s="4"/>
      <c r="G7" s="4">
        <v>60</v>
      </c>
      <c r="H7" s="4">
        <v>63.9</v>
      </c>
      <c r="I7" s="4"/>
      <c r="J7" s="4"/>
      <c r="K7" s="4">
        <v>230.3</v>
      </c>
      <c r="L7" s="4">
        <v>261.60000000000002</v>
      </c>
      <c r="M7" s="4"/>
      <c r="N7" s="4"/>
      <c r="Q7" s="3">
        <v>40.200000000000003</v>
      </c>
      <c r="R7" s="3">
        <v>275.3</v>
      </c>
      <c r="S7" s="3">
        <v>322.5</v>
      </c>
      <c r="T7" s="3">
        <v>310.3</v>
      </c>
      <c r="U7" s="3">
        <v>285.89999999999998</v>
      </c>
      <c r="V7" s="3">
        <v>399.9</v>
      </c>
    </row>
    <row r="8" spans="1:25" s="3" customFormat="1" x14ac:dyDescent="0.2">
      <c r="B8" s="3" t="s">
        <v>8</v>
      </c>
      <c r="C8" s="4"/>
      <c r="D8" s="4"/>
      <c r="E8" s="4"/>
      <c r="F8" s="4"/>
      <c r="G8" s="4">
        <v>6.7</v>
      </c>
      <c r="H8" s="4">
        <v>6.8</v>
      </c>
      <c r="I8" s="4"/>
      <c r="J8" s="4"/>
      <c r="K8" s="4">
        <v>9.1999999999999993</v>
      </c>
      <c r="L8" s="4">
        <v>10</v>
      </c>
      <c r="M8" s="4"/>
      <c r="N8" s="4"/>
      <c r="Q8" s="3">
        <v>1.2</v>
      </c>
      <c r="R8" s="3">
        <v>5.2</v>
      </c>
      <c r="S8" s="3">
        <v>5.4</v>
      </c>
      <c r="T8" s="3">
        <v>5</v>
      </c>
      <c r="U8" s="3">
        <v>6.2</v>
      </c>
      <c r="V8" s="3">
        <v>30.2</v>
      </c>
    </row>
    <row r="9" spans="1:25" s="3" customFormat="1" x14ac:dyDescent="0.2">
      <c r="B9" s="3" t="s">
        <v>9</v>
      </c>
      <c r="C9" s="4"/>
      <c r="D9" s="4"/>
      <c r="E9" s="4"/>
      <c r="F9" s="4"/>
      <c r="G9" s="4">
        <v>3.2</v>
      </c>
      <c r="H9" s="4">
        <v>3.8</v>
      </c>
      <c r="I9" s="4"/>
      <c r="J9" s="4"/>
      <c r="K9" s="4">
        <v>14.7</v>
      </c>
      <c r="L9" s="4">
        <v>16.600000000000001</v>
      </c>
      <c r="M9" s="4"/>
      <c r="N9" s="4"/>
      <c r="Q9" s="3">
        <v>0</v>
      </c>
      <c r="R9" s="3">
        <v>0</v>
      </c>
      <c r="S9" s="3">
        <v>17.399999999999999</v>
      </c>
      <c r="T9" s="3">
        <v>20.9</v>
      </c>
      <c r="U9" s="3">
        <v>16.5</v>
      </c>
      <c r="V9" s="3">
        <v>23.4</v>
      </c>
    </row>
    <row r="10" spans="1:25" s="3" customFormat="1" x14ac:dyDescent="0.2">
      <c r="B10" s="3" t="s">
        <v>10</v>
      </c>
      <c r="C10" s="4"/>
      <c r="D10" s="4"/>
      <c r="E10" s="4"/>
      <c r="F10" s="4"/>
      <c r="G10" s="4">
        <v>0.2</v>
      </c>
      <c r="H10" s="4">
        <v>0.3</v>
      </c>
      <c r="I10" s="4"/>
      <c r="J10" s="4"/>
      <c r="K10" s="4">
        <v>0.7</v>
      </c>
      <c r="L10" s="4">
        <v>1</v>
      </c>
      <c r="M10" s="4"/>
      <c r="N10" s="4"/>
      <c r="Q10" s="3">
        <v>1.9</v>
      </c>
      <c r="R10" s="3">
        <v>9.6999999999999993</v>
      </c>
      <c r="S10" s="3">
        <v>1.5</v>
      </c>
      <c r="T10" s="3">
        <f>6.8+2.4</f>
        <v>9.1999999999999993</v>
      </c>
      <c r="U10" s="3">
        <v>2.2000000000000002</v>
      </c>
      <c r="V10" s="3">
        <v>1.5</v>
      </c>
    </row>
    <row r="11" spans="1:25" s="5" customFormat="1" x14ac:dyDescent="0.2">
      <c r="B11" s="5" t="s">
        <v>11</v>
      </c>
      <c r="C11" s="6"/>
      <c r="D11" s="6"/>
      <c r="E11" s="6"/>
      <c r="F11" s="6"/>
      <c r="G11" s="6">
        <f>SUM(G7:G10)</f>
        <v>70.100000000000009</v>
      </c>
      <c r="H11" s="6">
        <f>SUM(H7:H10)</f>
        <v>74.8</v>
      </c>
      <c r="I11" s="6"/>
      <c r="J11" s="6"/>
      <c r="K11" s="6">
        <f>SUM(K7:K10)</f>
        <v>254.89999999999998</v>
      </c>
      <c r="L11" s="6">
        <f>SUM(L7:L10)</f>
        <v>289.20000000000005</v>
      </c>
      <c r="M11" s="6"/>
      <c r="N11" s="6"/>
      <c r="Q11" s="5">
        <f>SUM(Q7:Q10)</f>
        <v>43.300000000000004</v>
      </c>
      <c r="R11" s="5">
        <f>SUM(R7:R10)</f>
        <v>290.2</v>
      </c>
      <c r="S11" s="5">
        <f>SUM(S7:S10)</f>
        <v>346.79999999999995</v>
      </c>
      <c r="T11" s="5">
        <f>SUM(T7:T10)</f>
        <v>345.4</v>
      </c>
      <c r="U11" s="5">
        <f>SUM(U7:U10)</f>
        <v>310.79999999999995</v>
      </c>
      <c r="V11" s="5">
        <f>SUM(V7:V10)</f>
        <v>454.99999999999994</v>
      </c>
    </row>
    <row r="12" spans="1:25" s="3" customFormat="1" x14ac:dyDescent="0.2">
      <c r="B12" s="3" t="s">
        <v>24</v>
      </c>
      <c r="C12" s="4"/>
      <c r="D12" s="4"/>
      <c r="E12" s="4"/>
      <c r="F12" s="4"/>
      <c r="G12" s="4">
        <v>63.3</v>
      </c>
      <c r="H12" s="4">
        <v>59.5</v>
      </c>
      <c r="I12" s="4"/>
      <c r="J12" s="4"/>
      <c r="K12" s="4">
        <v>166.4</v>
      </c>
      <c r="L12" s="4">
        <v>190.3</v>
      </c>
      <c r="M12" s="4"/>
      <c r="N12" s="4"/>
      <c r="Q12" s="3">
        <v>43.5</v>
      </c>
      <c r="R12" s="3">
        <v>321.39999999999998</v>
      </c>
      <c r="S12" s="3">
        <v>362.8</v>
      </c>
      <c r="T12" s="3">
        <v>392.3</v>
      </c>
      <c r="U12" s="3">
        <v>351</v>
      </c>
      <c r="V12" s="3">
        <v>331.3</v>
      </c>
    </row>
    <row r="13" spans="1:25" s="3" customFormat="1" x14ac:dyDescent="0.2">
      <c r="B13" s="3" t="s">
        <v>25</v>
      </c>
      <c r="C13" s="4"/>
      <c r="D13" s="4"/>
      <c r="E13" s="4"/>
      <c r="F13" s="4"/>
      <c r="G13" s="4">
        <v>3.6</v>
      </c>
      <c r="H13" s="4">
        <v>2.6</v>
      </c>
      <c r="I13" s="4"/>
      <c r="J13" s="4"/>
      <c r="K13" s="4">
        <v>30.4</v>
      </c>
      <c r="L13" s="4">
        <v>28.1</v>
      </c>
      <c r="M13" s="4"/>
      <c r="N13" s="4"/>
      <c r="Q13" s="3">
        <v>10.199999999999999</v>
      </c>
      <c r="R13" s="3">
        <v>52.3</v>
      </c>
      <c r="S13" s="3">
        <v>-1.8</v>
      </c>
      <c r="T13" s="3">
        <v>5</v>
      </c>
      <c r="U13" s="3">
        <v>-8</v>
      </c>
      <c r="V13" s="3">
        <v>47.6</v>
      </c>
    </row>
    <row r="14" spans="1:25" s="3" customFormat="1" x14ac:dyDescent="0.2">
      <c r="B14" s="3" t="s">
        <v>26</v>
      </c>
      <c r="C14" s="4"/>
      <c r="D14" s="4"/>
      <c r="E14" s="4"/>
      <c r="F14" s="4"/>
      <c r="G14" s="4">
        <f>+G11-G12-G13</f>
        <v>3.2000000000000113</v>
      </c>
      <c r="H14" s="4">
        <f>+H11-H12-H13</f>
        <v>12.699999999999998</v>
      </c>
      <c r="I14" s="4">
        <f t="shared" ref="I14:L14" si="0">+I11-I12-I13</f>
        <v>0</v>
      </c>
      <c r="J14" s="4">
        <f t="shared" si="0"/>
        <v>0</v>
      </c>
      <c r="K14" s="4">
        <f t="shared" si="0"/>
        <v>58.099999999999973</v>
      </c>
      <c r="L14" s="4">
        <f>+L11-L12-L13</f>
        <v>70.80000000000004</v>
      </c>
      <c r="M14" s="4"/>
      <c r="N14" s="4"/>
      <c r="Q14" s="3">
        <f>+Q11-Q12-Q13</f>
        <v>-10.399999999999995</v>
      </c>
      <c r="R14" s="3">
        <f>+R11-R12-R13</f>
        <v>-83.499999999999986</v>
      </c>
      <c r="S14" s="3">
        <f>+S11-S12-S13</f>
        <v>-14.200000000000056</v>
      </c>
      <c r="T14" s="3">
        <f>+T11-T12-T13</f>
        <v>-51.900000000000034</v>
      </c>
      <c r="U14" s="3">
        <f>+U11-U12-U13</f>
        <v>-32.200000000000045</v>
      </c>
      <c r="V14" s="3">
        <f>+V11-V12-V13</f>
        <v>76.099999999999937</v>
      </c>
    </row>
    <row r="15" spans="1:25" s="3" customFormat="1" x14ac:dyDescent="0.2">
      <c r="B15" s="3" t="s">
        <v>27</v>
      </c>
      <c r="C15" s="4"/>
      <c r="D15" s="4"/>
      <c r="E15" s="4"/>
      <c r="F15" s="4"/>
      <c r="G15" s="4">
        <v>1.3</v>
      </c>
      <c r="H15" s="4">
        <v>6.1</v>
      </c>
      <c r="I15" s="4"/>
      <c r="J15" s="4"/>
      <c r="K15" s="4">
        <v>24.6</v>
      </c>
      <c r="L15" s="4">
        <v>34.200000000000003</v>
      </c>
      <c r="M15" s="4"/>
      <c r="N15" s="4"/>
      <c r="Q15" s="3">
        <v>40.299999999999997</v>
      </c>
      <c r="R15" s="3">
        <v>109.6</v>
      </c>
      <c r="S15" s="3">
        <v>139.69999999999999</v>
      </c>
      <c r="T15" s="3">
        <v>270.2</v>
      </c>
      <c r="U15" s="3">
        <v>48</v>
      </c>
      <c r="V15" s="3">
        <v>49.3</v>
      </c>
    </row>
    <row r="16" spans="1:25" s="3" customFormat="1" x14ac:dyDescent="0.2">
      <c r="B16" s="3" t="s">
        <v>28</v>
      </c>
      <c r="C16" s="4"/>
      <c r="D16" s="4"/>
      <c r="E16" s="4"/>
      <c r="F16" s="4"/>
      <c r="G16" s="4">
        <v>10.199999999999999</v>
      </c>
      <c r="H16" s="4">
        <v>11.1</v>
      </c>
      <c r="I16" s="4"/>
      <c r="J16" s="4"/>
      <c r="K16" s="4">
        <v>11</v>
      </c>
      <c r="L16" s="4">
        <v>14.7</v>
      </c>
      <c r="M16" s="4"/>
      <c r="N16" s="4"/>
      <c r="Q16" s="3">
        <v>8.1999999999999993</v>
      </c>
      <c r="R16" s="3">
        <v>24</v>
      </c>
      <c r="S16" s="3">
        <v>52.9</v>
      </c>
      <c r="T16" s="3">
        <v>65.5</v>
      </c>
      <c r="U16" s="3">
        <v>55.5</v>
      </c>
      <c r="V16" s="3">
        <v>44.8</v>
      </c>
    </row>
    <row r="17" spans="2:22" s="3" customFormat="1" x14ac:dyDescent="0.2">
      <c r="B17" s="3" t="s">
        <v>29</v>
      </c>
      <c r="C17" s="4"/>
      <c r="D17" s="4"/>
      <c r="E17" s="4"/>
      <c r="F17" s="4"/>
      <c r="G17" s="4">
        <v>21.5</v>
      </c>
      <c r="H17" s="4">
        <v>20.7</v>
      </c>
      <c r="I17" s="4"/>
      <c r="J17" s="4"/>
      <c r="K17" s="4">
        <v>17.100000000000001</v>
      </c>
      <c r="L17" s="4">
        <v>18.100000000000001</v>
      </c>
      <c r="M17" s="4"/>
      <c r="N17" s="4"/>
      <c r="Q17" s="3">
        <v>9.3000000000000007</v>
      </c>
      <c r="R17" s="3">
        <v>43</v>
      </c>
      <c r="S17" s="3">
        <v>78.5</v>
      </c>
      <c r="T17" s="3">
        <v>97.6</v>
      </c>
      <c r="U17" s="3">
        <v>127.4</v>
      </c>
      <c r="V17" s="3">
        <v>83.3</v>
      </c>
    </row>
    <row r="18" spans="2:22" s="3" customFormat="1" x14ac:dyDescent="0.2">
      <c r="B18" s="3" t="s">
        <v>30</v>
      </c>
      <c r="C18" s="4"/>
      <c r="D18" s="4"/>
      <c r="E18" s="4"/>
      <c r="F18" s="4"/>
      <c r="G18" s="4">
        <f>SUM(G15:G17)</f>
        <v>33</v>
      </c>
      <c r="H18" s="4">
        <f>SUM(H15:H17)</f>
        <v>37.9</v>
      </c>
      <c r="I18" s="4">
        <f t="shared" ref="I18:L18" si="1">SUM(I15:I17)</f>
        <v>0</v>
      </c>
      <c r="J18" s="4">
        <f t="shared" si="1"/>
        <v>0</v>
      </c>
      <c r="K18" s="4">
        <f t="shared" si="1"/>
        <v>52.7</v>
      </c>
      <c r="L18" s="4">
        <f>SUM(L15:L17)</f>
        <v>67</v>
      </c>
      <c r="M18" s="4"/>
      <c r="N18" s="4"/>
      <c r="Q18" s="3">
        <f>SUM(Q15:Q17)</f>
        <v>57.8</v>
      </c>
      <c r="R18" s="3">
        <f>SUM(R15:R17)</f>
        <v>176.6</v>
      </c>
      <c r="S18" s="3">
        <f>SUM(S15:S17)</f>
        <v>271.10000000000002</v>
      </c>
      <c r="T18" s="3">
        <f>SUM(T15:T17)</f>
        <v>433.29999999999995</v>
      </c>
      <c r="U18" s="3">
        <f>SUM(U15:U17)</f>
        <v>230.9</v>
      </c>
      <c r="V18" s="3">
        <f>SUM(V15:V17)</f>
        <v>177.39999999999998</v>
      </c>
    </row>
    <row r="19" spans="2:22" x14ac:dyDescent="0.2">
      <c r="B19" t="s">
        <v>31</v>
      </c>
      <c r="G19" s="4">
        <f t="shared" ref="G19:K19" si="2">+G14-G18</f>
        <v>-29.79999999999999</v>
      </c>
      <c r="H19" s="4">
        <f t="shared" si="2"/>
        <v>-25.200000000000003</v>
      </c>
      <c r="I19" s="4">
        <f t="shared" si="2"/>
        <v>0</v>
      </c>
      <c r="J19" s="4">
        <f t="shared" si="2"/>
        <v>0</v>
      </c>
      <c r="K19" s="4">
        <f t="shared" si="2"/>
        <v>5.3999999999999702</v>
      </c>
      <c r="L19" s="4">
        <f>+L14-L18</f>
        <v>3.8000000000000398</v>
      </c>
      <c r="Q19" s="3">
        <f>+Q14-Q18</f>
        <v>-68.199999999999989</v>
      </c>
      <c r="R19" s="3">
        <f>+R14-R18</f>
        <v>-260.09999999999997</v>
      </c>
      <c r="S19" s="3">
        <f>+S14-S18</f>
        <v>-285.30000000000007</v>
      </c>
      <c r="T19" s="3">
        <f>+T14-T18</f>
        <v>-485.2</v>
      </c>
      <c r="U19" s="3">
        <f>+U14-U18</f>
        <v>-263.10000000000002</v>
      </c>
      <c r="V19" s="3">
        <f>+V14-V18</f>
        <v>-101.30000000000004</v>
      </c>
    </row>
    <row r="20" spans="2:22" x14ac:dyDescent="0.2">
      <c r="B20" s="3" t="s">
        <v>32</v>
      </c>
      <c r="G20" s="2">
        <v>-11.1</v>
      </c>
      <c r="H20" s="2">
        <v>-11.5</v>
      </c>
      <c r="K20" s="2">
        <v>-11.6</v>
      </c>
      <c r="L20" s="2">
        <v>-11.6</v>
      </c>
      <c r="Q20" s="3">
        <v>-0.9</v>
      </c>
      <c r="R20" s="3">
        <v>-22.3</v>
      </c>
      <c r="S20" s="3">
        <v>-77.7</v>
      </c>
      <c r="T20" s="3">
        <v>20</v>
      </c>
      <c r="U20" s="3">
        <v>-34.6</v>
      </c>
      <c r="V20" s="3">
        <v>-46.1</v>
      </c>
    </row>
    <row r="21" spans="2:22" x14ac:dyDescent="0.2">
      <c r="B21" s="3" t="s">
        <v>33</v>
      </c>
      <c r="G21" s="4">
        <f t="shared" ref="G21:K21" si="3">+G19+G20</f>
        <v>-40.899999999999991</v>
      </c>
      <c r="H21" s="4">
        <f t="shared" si="3"/>
        <v>-36.700000000000003</v>
      </c>
      <c r="I21" s="4">
        <f t="shared" si="3"/>
        <v>0</v>
      </c>
      <c r="J21" s="4">
        <f t="shared" si="3"/>
        <v>0</v>
      </c>
      <c r="K21" s="4">
        <f t="shared" si="3"/>
        <v>-6.2000000000000295</v>
      </c>
      <c r="L21" s="4">
        <f>+L19+L20</f>
        <v>-7.7999999999999599</v>
      </c>
      <c r="Q21" s="3">
        <f>+Q19+Q20</f>
        <v>-69.099999999999994</v>
      </c>
      <c r="R21" s="3">
        <f>+R19+R20</f>
        <v>-282.39999999999998</v>
      </c>
      <c r="S21" s="3">
        <f>+S19+S20</f>
        <v>-363.00000000000006</v>
      </c>
      <c r="T21" s="3">
        <f>+T19+T20</f>
        <v>-465.2</v>
      </c>
      <c r="U21" s="3">
        <f>+U19+U20</f>
        <v>-297.70000000000005</v>
      </c>
      <c r="V21" s="3">
        <f>+V19+V20</f>
        <v>-147.40000000000003</v>
      </c>
    </row>
    <row r="22" spans="2:22" x14ac:dyDescent="0.2">
      <c r="B22" s="3" t="s">
        <v>34</v>
      </c>
      <c r="G22" s="4">
        <v>1.1000000000000001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2:22" x14ac:dyDescent="0.2">
      <c r="B23" s="3" t="s">
        <v>35</v>
      </c>
      <c r="G23" s="4">
        <f>+G21-G22</f>
        <v>-41.999999999999993</v>
      </c>
      <c r="H23" s="4">
        <f>+H21-H22</f>
        <v>-36.700000000000003</v>
      </c>
      <c r="I23" s="4">
        <f t="shared" ref="I23:L23" si="4">+I21-I22</f>
        <v>0</v>
      </c>
      <c r="J23" s="4">
        <f t="shared" si="4"/>
        <v>0</v>
      </c>
      <c r="K23" s="4">
        <f t="shared" si="4"/>
        <v>-6.2000000000000295</v>
      </c>
      <c r="L23" s="4">
        <f t="shared" si="4"/>
        <v>-7.7999999999999599</v>
      </c>
      <c r="Q23" s="3">
        <f>+Q21-Q22</f>
        <v>-69.099999999999994</v>
      </c>
      <c r="R23" s="3">
        <f>+R21-R22</f>
        <v>-282.39999999999998</v>
      </c>
      <c r="S23" s="3">
        <f>+S21-S22</f>
        <v>-363.00000000000006</v>
      </c>
      <c r="T23" s="3">
        <f t="shared" ref="T23:V23" si="5">+T21-T22</f>
        <v>-465.2</v>
      </c>
      <c r="U23" s="3">
        <f t="shared" si="5"/>
        <v>-297.70000000000005</v>
      </c>
      <c r="V23" s="3">
        <f t="shared" si="5"/>
        <v>-147.40000000000003</v>
      </c>
    </row>
    <row r="24" spans="2:22" x14ac:dyDescent="0.2">
      <c r="B24" s="3" t="s">
        <v>36</v>
      </c>
      <c r="G24" s="7">
        <f>+G23/G25</f>
        <v>-2.957746478873239</v>
      </c>
      <c r="H24" s="7">
        <f>+H23/H25</f>
        <v>-2.5486111111111112</v>
      </c>
      <c r="K24" s="7">
        <f>+K23/K25</f>
        <v>-0.42465753424657737</v>
      </c>
      <c r="L24" s="7">
        <f>+L23/L25</f>
        <v>-0.52348993288590329</v>
      </c>
      <c r="Q24" s="1">
        <f>+Q23/Q25</f>
        <v>-2.7312252964426875</v>
      </c>
      <c r="R24" s="1">
        <f>+R23/R25</f>
        <v>-8.330383480825958</v>
      </c>
      <c r="S24" s="1">
        <f t="shared" ref="S24:V24" si="6">+S23/S25</f>
        <v>-4.8079470198675507</v>
      </c>
      <c r="T24" s="1"/>
      <c r="U24" s="1"/>
      <c r="V24" s="1"/>
    </row>
    <row r="25" spans="2:22" x14ac:dyDescent="0.2">
      <c r="B25" s="3" t="s">
        <v>1</v>
      </c>
      <c r="G25" s="2">
        <v>14.2</v>
      </c>
      <c r="H25" s="4">
        <v>14.4</v>
      </c>
      <c r="I25" s="4"/>
      <c r="J25" s="4"/>
      <c r="K25" s="4">
        <v>14.6</v>
      </c>
      <c r="L25" s="4">
        <v>14.9</v>
      </c>
      <c r="Q25">
        <v>25.3</v>
      </c>
      <c r="R25">
        <v>33.9</v>
      </c>
      <c r="S25">
        <v>75.5</v>
      </c>
    </row>
    <row r="26" spans="2:22" s="3" customFormat="1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22" s="3" customFormat="1" x14ac:dyDescent="0.2"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>
        <f>223.8+11.7+4.4+667.2+1</f>
        <v>908.1</v>
      </c>
      <c r="M27" s="4"/>
      <c r="N27" s="4"/>
    </row>
    <row r="28" spans="2:22" s="3" customFormat="1" x14ac:dyDescent="0.2">
      <c r="B28" s="3" t="s">
        <v>37</v>
      </c>
      <c r="C28" s="4"/>
      <c r="D28" s="4"/>
      <c r="E28" s="4"/>
      <c r="F28" s="4"/>
      <c r="G28" s="4"/>
      <c r="H28" s="4"/>
      <c r="I28" s="4"/>
      <c r="J28" s="4"/>
      <c r="K28" s="4"/>
      <c r="L28" s="4">
        <v>296</v>
      </c>
      <c r="M28" s="4"/>
      <c r="N28" s="4"/>
    </row>
    <row r="29" spans="2:22" s="3" customFormat="1" x14ac:dyDescent="0.2">
      <c r="B29" s="3" t="s">
        <v>40</v>
      </c>
      <c r="C29" s="4"/>
      <c r="D29" s="4"/>
      <c r="E29" s="4"/>
      <c r="F29" s="4"/>
      <c r="G29" s="4"/>
      <c r="H29" s="4"/>
      <c r="I29" s="4"/>
      <c r="J29" s="4"/>
      <c r="K29" s="4"/>
      <c r="L29" s="4">
        <v>156.80000000000001</v>
      </c>
      <c r="M29" s="4"/>
      <c r="N29" s="4"/>
    </row>
    <row r="30" spans="2:22" s="3" customFormat="1" x14ac:dyDescent="0.2">
      <c r="B30" s="3" t="s">
        <v>38</v>
      </c>
      <c r="C30" s="4"/>
      <c r="D30" s="4"/>
      <c r="E30" s="4"/>
      <c r="F30" s="4"/>
      <c r="G30" s="4"/>
      <c r="H30" s="4"/>
      <c r="I30" s="4"/>
      <c r="J30" s="4"/>
      <c r="K30" s="4"/>
      <c r="L30" s="4">
        <v>48.4</v>
      </c>
      <c r="M30" s="4"/>
      <c r="N30" s="4"/>
    </row>
    <row r="31" spans="2:22" s="3" customFormat="1" x14ac:dyDescent="0.2">
      <c r="B31" s="3" t="s">
        <v>10</v>
      </c>
      <c r="C31" s="4"/>
      <c r="D31" s="4"/>
      <c r="E31" s="4"/>
      <c r="F31" s="4"/>
      <c r="G31" s="4"/>
      <c r="H31" s="4"/>
      <c r="I31" s="4"/>
      <c r="J31" s="4"/>
      <c r="K31" s="4"/>
      <c r="L31" s="4">
        <v>86.5</v>
      </c>
      <c r="M31" s="4"/>
      <c r="N31" s="4"/>
    </row>
    <row r="32" spans="2:22" s="3" customFormat="1" x14ac:dyDescent="0.2">
      <c r="B32" s="3" t="s">
        <v>39</v>
      </c>
      <c r="C32" s="4"/>
      <c r="D32" s="4"/>
      <c r="E32" s="4"/>
      <c r="F32" s="4"/>
      <c r="G32" s="4"/>
      <c r="H32" s="4"/>
      <c r="I32" s="4"/>
      <c r="J32" s="4"/>
      <c r="K32" s="4"/>
      <c r="L32" s="4">
        <f>SUM(L27:L31)</f>
        <v>1495.8</v>
      </c>
      <c r="M32" s="4"/>
      <c r="N32" s="4"/>
    </row>
    <row r="33" spans="2:22" s="3" customForma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22" s="3" customFormat="1" x14ac:dyDescent="0.2">
      <c r="B34" s="3" t="s">
        <v>24</v>
      </c>
      <c r="C34" s="4"/>
      <c r="D34" s="4"/>
      <c r="E34" s="4"/>
      <c r="F34" s="4"/>
      <c r="G34" s="4"/>
      <c r="H34" s="4"/>
      <c r="I34" s="4"/>
      <c r="J34" s="4"/>
      <c r="K34" s="4"/>
      <c r="L34" s="4">
        <v>375.8</v>
      </c>
      <c r="M34" s="4"/>
      <c r="N34" s="4"/>
    </row>
    <row r="35" spans="2:22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/>
      <c r="L35" s="4">
        <v>339.7</v>
      </c>
      <c r="M35" s="4"/>
      <c r="N35" s="4"/>
    </row>
    <row r="36" spans="2:22" s="3" customFormat="1" x14ac:dyDescent="0.2">
      <c r="B36" s="3" t="s">
        <v>4</v>
      </c>
      <c r="C36" s="4"/>
      <c r="D36" s="4"/>
      <c r="E36" s="4"/>
      <c r="F36" s="4"/>
      <c r="G36" s="4"/>
      <c r="H36" s="4"/>
      <c r="I36" s="4"/>
      <c r="J36" s="4"/>
      <c r="K36" s="4"/>
      <c r="L36" s="4">
        <v>300.10000000000002</v>
      </c>
      <c r="M36" s="4"/>
      <c r="N36" s="4"/>
    </row>
    <row r="37" spans="2:22" s="3" customFormat="1" x14ac:dyDescent="0.2">
      <c r="B37" s="3" t="s">
        <v>42</v>
      </c>
      <c r="C37" s="4"/>
      <c r="D37" s="4"/>
      <c r="E37" s="4"/>
      <c r="F37" s="4"/>
      <c r="G37" s="4"/>
      <c r="H37" s="4"/>
      <c r="I37" s="4"/>
      <c r="J37" s="4"/>
      <c r="K37" s="4"/>
      <c r="L37" s="4">
        <v>55.6</v>
      </c>
      <c r="M37" s="4"/>
      <c r="N37" s="4"/>
    </row>
    <row r="38" spans="2:22" s="3" customFormat="1" x14ac:dyDescent="0.2">
      <c r="B38" s="3" t="s">
        <v>43</v>
      </c>
      <c r="C38" s="4"/>
      <c r="D38" s="4"/>
      <c r="E38" s="4"/>
      <c r="F38" s="4"/>
      <c r="G38" s="4"/>
      <c r="H38" s="4"/>
      <c r="I38" s="4"/>
      <c r="J38" s="4"/>
      <c r="K38" s="4"/>
      <c r="L38" s="4">
        <v>55</v>
      </c>
      <c r="M38" s="4"/>
      <c r="N38" s="4"/>
    </row>
    <row r="39" spans="2:22" s="3" customFormat="1" x14ac:dyDescent="0.2">
      <c r="B39" s="3" t="s">
        <v>10</v>
      </c>
      <c r="C39" s="4"/>
      <c r="D39" s="4"/>
      <c r="E39" s="4"/>
      <c r="F39" s="4"/>
      <c r="G39" s="4"/>
      <c r="H39" s="4"/>
      <c r="I39" s="4"/>
      <c r="J39" s="4"/>
      <c r="K39" s="4"/>
      <c r="L39" s="4">
        <v>106.3</v>
      </c>
      <c r="M39" s="4"/>
      <c r="N39" s="4"/>
    </row>
    <row r="40" spans="2:22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/>
      <c r="L40" s="4">
        <f>151.3+112</f>
        <v>263.3</v>
      </c>
      <c r="M40" s="4"/>
      <c r="N40" s="4"/>
    </row>
    <row r="41" spans="2:22" s="3" customFormat="1" x14ac:dyDescent="0.2">
      <c r="B41" s="3" t="s">
        <v>45</v>
      </c>
      <c r="C41" s="4"/>
      <c r="D41" s="4"/>
      <c r="E41" s="4"/>
      <c r="F41" s="4"/>
      <c r="G41" s="4"/>
      <c r="H41" s="4"/>
      <c r="I41" s="4"/>
      <c r="J41" s="4"/>
      <c r="K41" s="4"/>
      <c r="L41" s="4">
        <f>SUM(L34:L40)</f>
        <v>1495.8</v>
      </c>
      <c r="M41" s="4"/>
      <c r="N41" s="4"/>
    </row>
    <row r="46" spans="2:22" x14ac:dyDescent="0.2">
      <c r="Q46">
        <v>-26.1</v>
      </c>
      <c r="R46">
        <v>-127.2</v>
      </c>
      <c r="S46">
        <v>-287.2</v>
      </c>
      <c r="T46">
        <v>-403.4</v>
      </c>
      <c r="U46">
        <v>-210.6</v>
      </c>
      <c r="V46">
        <v>-33.6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2024-10-11T17:04:03Z</dcterms:created>
  <dcterms:modified xsi:type="dcterms:W3CDTF">2024-10-11T18:10:45Z</dcterms:modified>
</cp:coreProperties>
</file>