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5747E4-9E14-4894-BA3C-5C0C9855BD85}" xr6:coauthVersionLast="47" xr6:coauthVersionMax="47" xr10:uidLastSave="{00000000-0000-0000-0000-000000000000}"/>
  <bookViews>
    <workbookView xWindow="-30570" yWindow="1140" windowWidth="28755" windowHeight="1749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AB52" i="3"/>
  <c r="AA52" i="3"/>
  <c r="Z52" i="3"/>
  <c r="AB32" i="3"/>
  <c r="AA32" i="3"/>
  <c r="Z32" i="3"/>
  <c r="P74" i="3"/>
  <c r="P72" i="3"/>
  <c r="P71" i="3"/>
  <c r="P69" i="3"/>
  <c r="P68" i="3"/>
  <c r="P70" i="3"/>
  <c r="P65" i="3"/>
  <c r="P63" i="3"/>
  <c r="P59" i="3"/>
  <c r="P60" i="3"/>
  <c r="P58" i="3"/>
  <c r="P57" i="3"/>
  <c r="P56" i="3"/>
  <c r="P55" i="3"/>
  <c r="P54" i="3"/>
  <c r="P53" i="3"/>
  <c r="P46" i="3"/>
  <c r="P50" i="3" s="1"/>
  <c r="P37" i="3"/>
  <c r="P41" i="3" s="1"/>
  <c r="P32" i="3"/>
  <c r="M65" i="3"/>
  <c r="O74" i="3"/>
  <c r="O72" i="3"/>
  <c r="O71" i="3"/>
  <c r="O70" i="3"/>
  <c r="O69" i="3"/>
  <c r="O68" i="3"/>
  <c r="O63" i="3"/>
  <c r="O60" i="3"/>
  <c r="O59" i="3"/>
  <c r="O58" i="3"/>
  <c r="O57" i="3"/>
  <c r="O56" i="3"/>
  <c r="O55" i="3"/>
  <c r="O54" i="3"/>
  <c r="O53" i="3"/>
  <c r="O46" i="3"/>
  <c r="O37" i="3"/>
  <c r="O32" i="3"/>
  <c r="N74" i="3"/>
  <c r="N72" i="3"/>
  <c r="N71" i="3"/>
  <c r="N70" i="3"/>
  <c r="N69" i="3"/>
  <c r="N68" i="3"/>
  <c r="N65" i="3"/>
  <c r="O65" i="3" s="1"/>
  <c r="N63" i="3"/>
  <c r="N60" i="3"/>
  <c r="N61" i="3" s="1"/>
  <c r="N59" i="3"/>
  <c r="N58" i="3"/>
  <c r="N57" i="3"/>
  <c r="N56" i="3"/>
  <c r="N55" i="3"/>
  <c r="N54" i="3"/>
  <c r="N53" i="3"/>
  <c r="N46" i="3"/>
  <c r="N50" i="3" s="1"/>
  <c r="N37" i="3"/>
  <c r="N41" i="3" s="1"/>
  <c r="N32" i="3"/>
  <c r="M71" i="3"/>
  <c r="N73" i="3"/>
  <c r="M73" i="3"/>
  <c r="M66" i="3"/>
  <c r="N66" i="3"/>
  <c r="P66" i="3"/>
  <c r="M61" i="3"/>
  <c r="M60" i="3"/>
  <c r="P52" i="3"/>
  <c r="O52" i="3"/>
  <c r="N52" i="3"/>
  <c r="M52" i="3"/>
  <c r="M50" i="3"/>
  <c r="O50" i="3"/>
  <c r="M46" i="3"/>
  <c r="O41" i="3"/>
  <c r="M41" i="3"/>
  <c r="M37" i="3"/>
  <c r="M32" i="3"/>
  <c r="T74" i="3"/>
  <c r="T72" i="3"/>
  <c r="T71" i="3"/>
  <c r="T69" i="3"/>
  <c r="T68" i="3"/>
  <c r="T65" i="3"/>
  <c r="T66" i="3" s="1"/>
  <c r="T63" i="3"/>
  <c r="T59" i="3"/>
  <c r="T60" i="3"/>
  <c r="T61" i="3"/>
  <c r="T58" i="3"/>
  <c r="T57" i="3"/>
  <c r="T56" i="3"/>
  <c r="T55" i="3"/>
  <c r="T54" i="3"/>
  <c r="T53" i="3"/>
  <c r="T50" i="3"/>
  <c r="T46" i="3"/>
  <c r="T41" i="3"/>
  <c r="T37" i="3"/>
  <c r="T32" i="3"/>
  <c r="S72" i="3"/>
  <c r="S74" i="3"/>
  <c r="S71" i="3"/>
  <c r="S69" i="3"/>
  <c r="S68" i="3"/>
  <c r="S66" i="3"/>
  <c r="S63" i="3"/>
  <c r="S54" i="3"/>
  <c r="S53" i="3"/>
  <c r="R74" i="3"/>
  <c r="R72" i="3"/>
  <c r="R71" i="3"/>
  <c r="R69" i="3"/>
  <c r="R68" i="3"/>
  <c r="R63" i="3"/>
  <c r="R59" i="3"/>
  <c r="S59" i="3" s="1"/>
  <c r="R58" i="3"/>
  <c r="S58" i="3" s="1"/>
  <c r="R57" i="3"/>
  <c r="S57" i="3" s="1"/>
  <c r="R56" i="3"/>
  <c r="S56" i="3" s="1"/>
  <c r="R55" i="3"/>
  <c r="S55" i="3" s="1"/>
  <c r="R54" i="3"/>
  <c r="R53" i="3"/>
  <c r="R46" i="3"/>
  <c r="R50" i="3" s="1"/>
  <c r="R37" i="3"/>
  <c r="R32" i="3"/>
  <c r="R41" i="3" s="1"/>
  <c r="AB50" i="3"/>
  <c r="AA50" i="3"/>
  <c r="Z50" i="3"/>
  <c r="AB41" i="3"/>
  <c r="AA41" i="3"/>
  <c r="Z41" i="3"/>
  <c r="AB16" i="3"/>
  <c r="AA16" i="3"/>
  <c r="Z16" i="3"/>
  <c r="Z29" i="3" s="1"/>
  <c r="AB17" i="3"/>
  <c r="AA17" i="3"/>
  <c r="Z17" i="3"/>
  <c r="AA25" i="3"/>
  <c r="AB25" i="3" s="1"/>
  <c r="Z25" i="3"/>
  <c r="AB8" i="3"/>
  <c r="AA8" i="3"/>
  <c r="Z8" i="3"/>
  <c r="Z13" i="3" s="1"/>
  <c r="Z11" i="3"/>
  <c r="AA11" i="3" s="1"/>
  <c r="X46" i="3"/>
  <c r="X37" i="3"/>
  <c r="X32" i="3"/>
  <c r="AL32" i="3" s="1"/>
  <c r="AL14" i="3"/>
  <c r="AL17" i="3"/>
  <c r="AL16" i="3"/>
  <c r="AL22" i="3"/>
  <c r="AL25" i="3"/>
  <c r="AL11" i="3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L8" i="3"/>
  <c r="W46" i="3"/>
  <c r="W50" i="3" s="1"/>
  <c r="W32" i="3"/>
  <c r="W37" i="3"/>
  <c r="W41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Z20" i="3" s="1"/>
  <c r="AA20" i="3" s="1"/>
  <c r="AB20" i="3" s="1"/>
  <c r="X50" i="3"/>
  <c r="Y46" i="3"/>
  <c r="Y50" i="3" s="1"/>
  <c r="Y32" i="3"/>
  <c r="Y37" i="3"/>
  <c r="X20" i="3"/>
  <c r="X13" i="3"/>
  <c r="P73" i="3" l="1"/>
  <c r="P61" i="3"/>
  <c r="P75" i="3" s="1"/>
  <c r="M75" i="3"/>
  <c r="O66" i="3"/>
  <c r="O73" i="3"/>
  <c r="O61" i="3"/>
  <c r="N75" i="3"/>
  <c r="T73" i="3"/>
  <c r="T75" i="3" s="1"/>
  <c r="S73" i="3"/>
  <c r="S75" i="3" s="1"/>
  <c r="AA13" i="3"/>
  <c r="AB11" i="3"/>
  <c r="AB13" i="3"/>
  <c r="AA18" i="3"/>
  <c r="AL20" i="3"/>
  <c r="AB29" i="3"/>
  <c r="Z15" i="3"/>
  <c r="Z28" i="3" s="1"/>
  <c r="Y41" i="3"/>
  <c r="R73" i="3"/>
  <c r="AB18" i="3"/>
  <c r="Z18" i="3"/>
  <c r="Z19" i="3" s="1"/>
  <c r="Z21" i="3" s="1"/>
  <c r="Y75" i="3"/>
  <c r="X58" i="3"/>
  <c r="X61" i="3" s="1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Y18" i="3"/>
  <c r="Y13" i="3"/>
  <c r="Y29" i="3" s="1"/>
  <c r="T20" i="3"/>
  <c r="U18" i="3"/>
  <c r="U46" i="3"/>
  <c r="U50" i="3" s="1"/>
  <c r="U37" i="3"/>
  <c r="U32" i="3"/>
  <c r="U41" i="3" s="1"/>
  <c r="AT3" i="3"/>
  <c r="AU3" i="3" s="1"/>
  <c r="AV3" i="3" s="1"/>
  <c r="AW3" i="3" s="1"/>
  <c r="AX3" i="3" s="1"/>
  <c r="AY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U4" i="3"/>
  <c r="AV4" i="3" s="1"/>
  <c r="AW4" i="3" s="1"/>
  <c r="AX4" i="3" s="1"/>
  <c r="AY4" i="3" s="1"/>
  <c r="AZ4" i="3" s="1"/>
  <c r="BA4" i="3" s="1"/>
  <c r="BB4" i="3" s="1"/>
  <c r="BC4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Q73" i="3"/>
  <c r="Q65" i="3"/>
  <c r="Q60" i="3"/>
  <c r="Q46" i="3"/>
  <c r="Q50" i="3" s="1"/>
  <c r="Q37" i="3"/>
  <c r="Q32" i="3"/>
  <c r="L20" i="3"/>
  <c r="P18" i="3"/>
  <c r="P20" i="3"/>
  <c r="L18" i="3"/>
  <c r="AJ18" i="3"/>
  <c r="AI18" i="3"/>
  <c r="AI13" i="3"/>
  <c r="AI15" i="3" s="1"/>
  <c r="AJ14" i="3"/>
  <c r="AJ12" i="3"/>
  <c r="AJ10" i="3"/>
  <c r="AJ9" i="3"/>
  <c r="AJ8" i="3"/>
  <c r="L13" i="3"/>
  <c r="L15" i="3" s="1"/>
  <c r="L28" i="3" s="1"/>
  <c r="M20" i="3"/>
  <c r="Q20" i="3"/>
  <c r="AK12" i="3"/>
  <c r="AK9" i="3"/>
  <c r="AE2" i="3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O75" i="3" l="1"/>
  <c r="Z22" i="3"/>
  <c r="Z30" i="3" s="1"/>
  <c r="AB15" i="3"/>
  <c r="AB28" i="3" s="1"/>
  <c r="AB14" i="3"/>
  <c r="AB27" i="3"/>
  <c r="AA15" i="3"/>
  <c r="AA28" i="3" s="1"/>
  <c r="Q66" i="3"/>
  <c r="Q75" i="3" s="1"/>
  <c r="R65" i="3"/>
  <c r="AA19" i="3"/>
  <c r="AA21" i="3" s="1"/>
  <c r="X66" i="3"/>
  <c r="AA29" i="3"/>
  <c r="AB19" i="3"/>
  <c r="AB21" i="3" s="1"/>
  <c r="Q61" i="3"/>
  <c r="R60" i="3"/>
  <c r="Z14" i="3"/>
  <c r="W61" i="3"/>
  <c r="X75" i="3"/>
  <c r="W66" i="3"/>
  <c r="W75" i="3" s="1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AA27" i="3" s="1"/>
  <c r="U28" i="3"/>
  <c r="U27" i="3"/>
  <c r="U29" i="3"/>
  <c r="H27" i="3"/>
  <c r="K27" i="3"/>
  <c r="G27" i="3"/>
  <c r="AZ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K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P19" i="3"/>
  <c r="P21" i="3" s="1"/>
  <c r="P30" i="3" s="1"/>
  <c r="AJ13" i="3"/>
  <c r="AJ15" i="3" s="1"/>
  <c r="AJ28" i="3" s="1"/>
  <c r="Q41" i="3"/>
  <c r="AK17" i="3"/>
  <c r="P28" i="3"/>
  <c r="M19" i="3"/>
  <c r="M21" i="3" s="1"/>
  <c r="M23" i="3" s="1"/>
  <c r="M24" i="3" s="1"/>
  <c r="AI19" i="3"/>
  <c r="L19" i="3"/>
  <c r="L21" i="3" s="1"/>
  <c r="AK10" i="3"/>
  <c r="S13" i="3"/>
  <c r="S15" i="3" s="1"/>
  <c r="S19" i="3" s="1"/>
  <c r="T13" i="3"/>
  <c r="T27" i="3" s="1"/>
  <c r="R13" i="3"/>
  <c r="AK8" i="3"/>
  <c r="Q19" i="3"/>
  <c r="Q21" i="3" s="1"/>
  <c r="M7" i="1"/>
  <c r="AA22" i="3" l="1"/>
  <c r="AA30" i="3" s="1"/>
  <c r="AA23" i="3"/>
  <c r="AA24" i="3" s="1"/>
  <c r="AA14" i="3"/>
  <c r="AB22" i="3"/>
  <c r="AB30" i="3" s="1"/>
  <c r="Z23" i="3"/>
  <c r="Z24" i="3" s="1"/>
  <c r="S60" i="3"/>
  <c r="S61" i="3" s="1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C23" i="3"/>
  <c r="C24" i="3" s="1"/>
  <c r="BA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K20" i="3"/>
  <c r="AM8" i="3"/>
  <c r="AL13" i="3"/>
  <c r="M30" i="3"/>
  <c r="AJ19" i="3"/>
  <c r="P23" i="3"/>
  <c r="P24" i="3" s="1"/>
  <c r="Q30" i="3"/>
  <c r="Q23" i="3"/>
  <c r="R15" i="3"/>
  <c r="R19" i="3" s="1"/>
  <c r="T15" i="3"/>
  <c r="S28" i="3"/>
  <c r="L30" i="3"/>
  <c r="L23" i="3"/>
  <c r="L24" i="3" s="1"/>
  <c r="AK13" i="3"/>
  <c r="AB23" i="3" l="1"/>
  <c r="AB24" i="3" s="1"/>
  <c r="V19" i="3"/>
  <c r="V21" i="3" s="1"/>
  <c r="U24" i="3"/>
  <c r="U52" i="3"/>
  <c r="X23" i="3"/>
  <c r="W28" i="3"/>
  <c r="W19" i="3"/>
  <c r="W21" i="3" s="1"/>
  <c r="V30" i="3"/>
  <c r="T28" i="3"/>
  <c r="BB3" i="3"/>
  <c r="BC3" i="3" s="1"/>
  <c r="G30" i="3"/>
  <c r="T18" i="3"/>
  <c r="T19" i="3" s="1"/>
  <c r="T29" i="3"/>
  <c r="AK16" i="3"/>
  <c r="AK29" i="3" s="1"/>
  <c r="AL29" i="3"/>
  <c r="AL15" i="3"/>
  <c r="AL28" i="3" s="1"/>
  <c r="AN8" i="3"/>
  <c r="AM13" i="3"/>
  <c r="R28" i="3"/>
  <c r="R21" i="3"/>
  <c r="S21" i="3"/>
  <c r="AK14" i="3"/>
  <c r="AK15" i="3" s="1"/>
  <c r="Q52" i="3"/>
  <c r="Q24" i="3"/>
  <c r="X24" i="3" l="1"/>
  <c r="X52" i="3"/>
  <c r="V23" i="3"/>
  <c r="W30" i="3"/>
  <c r="T21" i="3"/>
  <c r="AK18" i="3"/>
  <c r="AK19" i="3" s="1"/>
  <c r="AK21" i="3" s="1"/>
  <c r="AM16" i="3"/>
  <c r="AM29" i="3" s="1"/>
  <c r="AM14" i="3"/>
  <c r="AM15" i="3" s="1"/>
  <c r="AM28" i="3" s="1"/>
  <c r="AO8" i="3"/>
  <c r="AN13" i="3"/>
  <c r="AL18" i="3"/>
  <c r="AL19" i="3" s="1"/>
  <c r="AK28" i="3"/>
  <c r="T23" i="3"/>
  <c r="T30" i="3"/>
  <c r="S30" i="3"/>
  <c r="S23" i="3"/>
  <c r="T24" i="3" l="1"/>
  <c r="T52" i="3"/>
  <c r="V24" i="3"/>
  <c r="V52" i="3"/>
  <c r="W23" i="3"/>
  <c r="S24" i="3"/>
  <c r="S52" i="3"/>
  <c r="R30" i="3"/>
  <c r="AK22" i="3"/>
  <c r="AK30" i="3" s="1"/>
  <c r="AN16" i="3"/>
  <c r="AN29" i="3" s="1"/>
  <c r="AN14" i="3"/>
  <c r="AN15" i="3" s="1"/>
  <c r="AN28" i="3" s="1"/>
  <c r="AM18" i="3"/>
  <c r="AM19" i="3" s="1"/>
  <c r="AP8" i="3"/>
  <c r="AO13" i="3"/>
  <c r="R23" i="3"/>
  <c r="R52" i="3" s="1"/>
  <c r="W24" i="3" l="1"/>
  <c r="W52" i="3"/>
  <c r="AK23" i="3"/>
  <c r="AK24" i="3" s="1"/>
  <c r="AO16" i="3"/>
  <c r="AO29" i="3" s="1"/>
  <c r="AO14" i="3"/>
  <c r="AO15" i="3" s="1"/>
  <c r="AO28" i="3" s="1"/>
  <c r="AQ8" i="3"/>
  <c r="AP13" i="3"/>
  <c r="AN18" i="3"/>
  <c r="AN19" i="3" s="1"/>
  <c r="AK32" i="3"/>
  <c r="R24" i="3"/>
  <c r="AL21" i="3" l="1"/>
  <c r="AP16" i="3"/>
  <c r="AP29" i="3" s="1"/>
  <c r="AP14" i="3"/>
  <c r="AP15" i="3" s="1"/>
  <c r="AP28" i="3" s="1"/>
  <c r="AO18" i="3"/>
  <c r="AO19" i="3" s="1"/>
  <c r="AR8" i="3"/>
  <c r="AQ13" i="3"/>
  <c r="AQ16" i="3" l="1"/>
  <c r="AQ29" i="3" s="1"/>
  <c r="AQ14" i="3"/>
  <c r="AQ15" i="3" s="1"/>
  <c r="AQ28" i="3" s="1"/>
  <c r="AL30" i="3"/>
  <c r="AS8" i="3"/>
  <c r="AS13" i="3" s="1"/>
  <c r="AR13" i="3"/>
  <c r="AP18" i="3"/>
  <c r="AP19" i="3" s="1"/>
  <c r="AL23" i="3" l="1"/>
  <c r="AR14" i="3"/>
  <c r="AR15" i="3" s="1"/>
  <c r="AR28" i="3" s="1"/>
  <c r="AR16" i="3"/>
  <c r="AR29" i="3" s="1"/>
  <c r="AQ18" i="3"/>
  <c r="AQ19" i="3" s="1"/>
  <c r="AT8" i="3"/>
  <c r="AL24" i="3" l="1"/>
  <c r="AS16" i="3"/>
  <c r="AS29" i="3" s="1"/>
  <c r="AS14" i="3"/>
  <c r="AS15" i="3" s="1"/>
  <c r="AS28" i="3" s="1"/>
  <c r="AM20" i="3"/>
  <c r="AM21" i="3" s="1"/>
  <c r="AU8" i="3"/>
  <c r="AT13" i="3"/>
  <c r="AR18" i="3"/>
  <c r="AR19" i="3" s="1"/>
  <c r="AM22" i="3" l="1"/>
  <c r="AM30" i="3" s="1"/>
  <c r="AT14" i="3"/>
  <c r="AT15" i="3" s="1"/>
  <c r="AT28" i="3" s="1"/>
  <c r="AT16" i="3"/>
  <c r="AT29" i="3" s="1"/>
  <c r="AS18" i="3"/>
  <c r="AS19" i="3" s="1"/>
  <c r="AV8" i="3"/>
  <c r="AU13" i="3"/>
  <c r="AM23" i="3" l="1"/>
  <c r="AM24" i="3" s="1"/>
  <c r="AU14" i="3"/>
  <c r="AU15" i="3" s="1"/>
  <c r="AU28" i="3" s="1"/>
  <c r="AU16" i="3"/>
  <c r="AU29" i="3" s="1"/>
  <c r="AW8" i="3"/>
  <c r="AV13" i="3"/>
  <c r="AT18" i="3"/>
  <c r="AT19" i="3" s="1"/>
  <c r="AM32" i="3" l="1"/>
  <c r="AN20" i="3" s="1"/>
  <c r="AN21" i="3" s="1"/>
  <c r="AV16" i="3"/>
  <c r="AV29" i="3" s="1"/>
  <c r="AV14" i="3"/>
  <c r="AV15" i="3" s="1"/>
  <c r="AV28" i="3" s="1"/>
  <c r="AU18" i="3"/>
  <c r="AU19" i="3" s="1"/>
  <c r="AX8" i="3"/>
  <c r="AW13" i="3"/>
  <c r="AX13" i="3" l="1"/>
  <c r="AX14" i="3" s="1"/>
  <c r="AX15" i="3" s="1"/>
  <c r="AX28" i="3" s="1"/>
  <c r="AY8" i="3"/>
  <c r="AW14" i="3"/>
  <c r="AW15" i="3" s="1"/>
  <c r="AW28" i="3" s="1"/>
  <c r="AW16" i="3"/>
  <c r="AW29" i="3" s="1"/>
  <c r="AN22" i="3"/>
  <c r="AN30" i="3" s="1"/>
  <c r="AV18" i="3"/>
  <c r="AV19" i="3" s="1"/>
  <c r="AX16" i="3" l="1"/>
  <c r="AX29" i="3" s="1"/>
  <c r="AZ8" i="3"/>
  <c r="AY13" i="3"/>
  <c r="AN23" i="3"/>
  <c r="AW18" i="3"/>
  <c r="AW19" i="3" s="1"/>
  <c r="AX18" i="3" l="1"/>
  <c r="AX19" i="3" s="1"/>
  <c r="AY16" i="3"/>
  <c r="AY18" i="3" s="1"/>
  <c r="AY14" i="3"/>
  <c r="AY15" i="3" s="1"/>
  <c r="BA8" i="3"/>
  <c r="AZ13" i="3"/>
  <c r="AN24" i="3"/>
  <c r="AN32" i="3"/>
  <c r="AY19" i="3" l="1"/>
  <c r="AZ16" i="3"/>
  <c r="AZ18" i="3" s="1"/>
  <c r="AZ14" i="3"/>
  <c r="AZ15" i="3" s="1"/>
  <c r="BB8" i="3"/>
  <c r="BA13" i="3"/>
  <c r="AO20" i="3"/>
  <c r="AO21" i="3" s="1"/>
  <c r="AZ19" i="3" l="1"/>
  <c r="BA14" i="3"/>
  <c r="BA15" i="3" s="1"/>
  <c r="BA16" i="3"/>
  <c r="BA18" i="3" s="1"/>
  <c r="BC8" i="3"/>
  <c r="BC13" i="3" s="1"/>
  <c r="BB13" i="3"/>
  <c r="AO22" i="3"/>
  <c r="AO30" i="3" s="1"/>
  <c r="BB14" i="3" l="1"/>
  <c r="BB15" i="3" s="1"/>
  <c r="BB16" i="3"/>
  <c r="BB18" i="3" s="1"/>
  <c r="BC14" i="3"/>
  <c r="BC15" i="3" s="1"/>
  <c r="BC16" i="3"/>
  <c r="BC18" i="3" s="1"/>
  <c r="BA19" i="3"/>
  <c r="AO23" i="3"/>
  <c r="AO24" i="3" l="1"/>
  <c r="BC19" i="3"/>
  <c r="BB19" i="3"/>
  <c r="AO32" i="3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32" i="3" l="1"/>
  <c r="AR20" i="3" s="1"/>
  <c r="AR21" i="3" s="1"/>
  <c r="AQ24" i="3"/>
  <c r="AR22" i="3" l="1"/>
  <c r="AR30" i="3" s="1"/>
  <c r="AR23" i="3" l="1"/>
  <c r="AR24" i="3" l="1"/>
  <c r="AR32" i="3"/>
  <c r="AS20" i="3" s="1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24" i="3" l="1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24" i="3" s="1"/>
  <c r="AV32" i="3" l="1"/>
  <c r="AW20" i="3" s="1"/>
  <c r="AW21" i="3" s="1"/>
  <c r="AW22" i="3" l="1"/>
  <c r="AW30" i="3" s="1"/>
  <c r="AW23" i="3" l="1"/>
  <c r="AW24" i="3" s="1"/>
  <c r="AW32" i="3" l="1"/>
  <c r="AX20" i="3" s="1"/>
  <c r="AX21" i="3" s="1"/>
  <c r="AX22" i="3" l="1"/>
  <c r="AX30" i="3" s="1"/>
  <c r="AX23" i="3" l="1"/>
  <c r="AX32" i="3" s="1"/>
  <c r="AY20" i="3" l="1"/>
  <c r="AY21" i="3" s="1"/>
  <c r="AY22" i="3" s="1"/>
  <c r="AY23" i="3" s="1"/>
  <c r="AY32" i="3" s="1"/>
  <c r="AX24" i="3"/>
  <c r="AZ20" i="3" l="1"/>
  <c r="AY24" i="3"/>
  <c r="AZ21" i="3" l="1"/>
  <c r="AZ22" i="3" s="1"/>
  <c r="AZ23" i="3" s="1"/>
  <c r="AZ32" i="3" s="1"/>
  <c r="BA20" i="3" s="1"/>
  <c r="BA21" i="3" l="1"/>
  <c r="BA22" i="3" s="1"/>
  <c r="AZ24" i="3"/>
  <c r="BA23" i="3" l="1"/>
  <c r="BA32" i="3" s="1"/>
  <c r="BB20" i="3" s="1"/>
  <c r="BA24" i="3" l="1"/>
  <c r="BB21" i="3" l="1"/>
  <c r="BB22" i="3" s="1"/>
  <c r="BB23" i="3" l="1"/>
  <c r="BB32" i="3" s="1"/>
  <c r="BB24" i="3" l="1"/>
  <c r="BC20" i="3"/>
  <c r="BC21" i="3" s="1"/>
  <c r="BC22" i="3" l="1"/>
  <c r="BC23" i="3" s="1"/>
  <c r="BC24" i="3" l="1"/>
  <c r="BD23" i="3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BC32" i="3"/>
  <c r="CL23" i="3" l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BF31" i="3"/>
  <c r="B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K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M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<sst xmlns="http://schemas.openxmlformats.org/spreadsheetml/2006/main" count="543" uniqueCount="363">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</sst>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31998</xdr:colOff>
      <xdr:row>0</xdr:row>
      <xdr:rowOff>0</xdr:rowOff>
    </xdr:from>
    <xdr:to>
      <xdr:col>25</xdr:col>
      <xdr:colOff>31998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5607880" y="0"/>
          <a:ext cx="0" cy="1409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610101</xdr:colOff>
      <xdr:row>0</xdr:row>
      <xdr:rowOff>43113</xdr:rowOff>
    </xdr:from>
    <xdr:to>
      <xdr:col>37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M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8"/>
  <sheetViews>
    <sheetView tabSelected="1" zoomScale="130" zoomScaleNormal="130" workbookViewId="0">
      <selection activeCell="E11" sqref="E11"/>
    </sheetView>
  </sheetViews>
  <sheetFormatPr defaultColWidth="8.85546875" defaultRowHeight="12.75" x14ac:dyDescent="0.2"/>
  <cols>
    <col min="1" max="1" width="4" customWidth="1"/>
    <col min="2" max="2" width="9.42578125" customWidth="1"/>
    <col min="3" max="3" width="27.42578125" customWidth="1"/>
    <col min="4" max="4" width="22.42578125" customWidth="1"/>
    <col min="5" max="5" width="16.42578125" customWidth="1"/>
    <col min="8" max="8" width="11.42578125" customWidth="1"/>
    <col min="9" max="9" width="4.140625" customWidth="1"/>
    <col min="11" max="11" width="4.42578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471</v>
      </c>
    </row>
    <row r="3" spans="2:14" x14ac:dyDescent="0.2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258.10220299999997</v>
      </c>
      <c r="N3" s="3" t="s">
        <v>321</v>
      </c>
    </row>
    <row r="4" spans="2:14" x14ac:dyDescent="0.2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121566.13761299998</v>
      </c>
      <c r="N4" s="3"/>
    </row>
    <row r="5" spans="2:14" x14ac:dyDescent="0.2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4580.1+1215.4+4393.1</f>
        <v>10188.6</v>
      </c>
      <c r="N5" s="3" t="s">
        <v>321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321</v>
      </c>
    </row>
    <row r="7" spans="2:14" x14ac:dyDescent="0.2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111377.53761299998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28" t="s">
        <v>47</v>
      </c>
      <c r="C10" t="s">
        <v>326</v>
      </c>
      <c r="D10" s="26" t="s">
        <v>48</v>
      </c>
      <c r="E10" s="26" t="s">
        <v>49</v>
      </c>
      <c r="F10" s="26" t="s">
        <v>76</v>
      </c>
      <c r="H10" s="8"/>
    </row>
    <row r="11" spans="2:14" x14ac:dyDescent="0.2">
      <c r="B11" s="16" t="s">
        <v>46</v>
      </c>
      <c r="C11" t="s">
        <v>317</v>
      </c>
      <c r="D11" t="s">
        <v>15</v>
      </c>
      <c r="F11" t="s">
        <v>76</v>
      </c>
      <c r="H11" s="8"/>
    </row>
    <row r="12" spans="2:14" x14ac:dyDescent="0.2">
      <c r="B12" s="16" t="s">
        <v>40</v>
      </c>
      <c r="C12" t="s">
        <v>162</v>
      </c>
      <c r="D12" t="s">
        <v>41</v>
      </c>
      <c r="F12" t="s">
        <v>42</v>
      </c>
      <c r="H12" s="8"/>
      <c r="J12" t="s">
        <v>165</v>
      </c>
    </row>
    <row r="13" spans="2:14" x14ac:dyDescent="0.2">
      <c r="B13" s="16" t="s">
        <v>52</v>
      </c>
      <c r="D13" t="s">
        <v>53</v>
      </c>
      <c r="E13" t="s">
        <v>54</v>
      </c>
      <c r="F13" t="s">
        <v>56</v>
      </c>
      <c r="H13" s="8"/>
      <c r="J13" t="s">
        <v>150</v>
      </c>
    </row>
    <row r="14" spans="2:14" x14ac:dyDescent="0.2">
      <c r="B14" s="20" t="s">
        <v>199</v>
      </c>
      <c r="C14" t="s">
        <v>200</v>
      </c>
      <c r="D14" t="s">
        <v>15</v>
      </c>
      <c r="E14" t="s">
        <v>201</v>
      </c>
      <c r="F14" t="s">
        <v>44</v>
      </c>
      <c r="H14" s="8"/>
      <c r="J14" t="s">
        <v>307</v>
      </c>
    </row>
    <row r="15" spans="2:14" x14ac:dyDescent="0.2">
      <c r="B15" s="7" t="s">
        <v>316</v>
      </c>
      <c r="C15" t="s">
        <v>331</v>
      </c>
      <c r="D15" t="s">
        <v>15</v>
      </c>
      <c r="E15" t="s">
        <v>50</v>
      </c>
      <c r="F15" t="s">
        <v>56</v>
      </c>
      <c r="H15" s="8" t="s">
        <v>45</v>
      </c>
      <c r="J15" t="s">
        <v>171</v>
      </c>
    </row>
    <row r="16" spans="2:14" x14ac:dyDescent="0.2">
      <c r="B16" s="7"/>
      <c r="D16" t="s">
        <v>57</v>
      </c>
      <c r="E16" t="s">
        <v>51</v>
      </c>
      <c r="F16" t="s">
        <v>319</v>
      </c>
      <c r="H16" s="8"/>
      <c r="J16" t="s">
        <v>181</v>
      </c>
    </row>
    <row r="17" spans="2:10" x14ac:dyDescent="0.2">
      <c r="B17" s="7"/>
      <c r="D17" t="s">
        <v>128</v>
      </c>
      <c r="E17" t="s">
        <v>51</v>
      </c>
      <c r="H17" s="8" t="s">
        <v>127</v>
      </c>
      <c r="J17" t="s">
        <v>362</v>
      </c>
    </row>
    <row r="18" spans="2:10" x14ac:dyDescent="0.2">
      <c r="B18" s="7" t="s">
        <v>335</v>
      </c>
      <c r="D18" t="s">
        <v>48</v>
      </c>
      <c r="E18" t="s">
        <v>49</v>
      </c>
      <c r="F18" t="s">
        <v>107</v>
      </c>
      <c r="H18" s="8"/>
    </row>
    <row r="19" spans="2:10" x14ac:dyDescent="0.2">
      <c r="B19" s="7" t="s">
        <v>341</v>
      </c>
      <c r="D19" t="s">
        <v>53</v>
      </c>
      <c r="E19" t="s">
        <v>172</v>
      </c>
      <c r="F19" t="s">
        <v>56</v>
      </c>
      <c r="H19" s="8"/>
    </row>
    <row r="20" spans="2:10" x14ac:dyDescent="0.2">
      <c r="B20" s="7" t="s">
        <v>306</v>
      </c>
      <c r="D20" t="s">
        <v>304</v>
      </c>
      <c r="E20" t="s">
        <v>55</v>
      </c>
      <c r="F20" t="s">
        <v>107</v>
      </c>
      <c r="H20" s="8"/>
    </row>
    <row r="21" spans="2:10" x14ac:dyDescent="0.2">
      <c r="B21" s="7" t="s">
        <v>343</v>
      </c>
      <c r="D21" t="s">
        <v>342</v>
      </c>
      <c r="H21" s="8" t="s">
        <v>344</v>
      </c>
    </row>
    <row r="22" spans="2:10" x14ac:dyDescent="0.2">
      <c r="B22" s="7" t="s">
        <v>346</v>
      </c>
      <c r="D22" t="s">
        <v>345</v>
      </c>
      <c r="F22" t="s">
        <v>56</v>
      </c>
      <c r="H22" s="8"/>
    </row>
    <row r="23" spans="2:10" x14ac:dyDescent="0.2">
      <c r="B23" s="27" t="s">
        <v>303</v>
      </c>
      <c r="C23" s="9"/>
      <c r="D23" s="9" t="s">
        <v>304</v>
      </c>
      <c r="E23" s="9" t="s">
        <v>55</v>
      </c>
      <c r="F23" s="9" t="s">
        <v>56</v>
      </c>
      <c r="G23" s="9"/>
      <c r="H23" s="10"/>
    </row>
    <row r="25" spans="2:10" x14ac:dyDescent="0.2">
      <c r="B25" t="s">
        <v>327</v>
      </c>
      <c r="E25" s="17" t="s">
        <v>358</v>
      </c>
    </row>
    <row r="26" spans="2:10" x14ac:dyDescent="0.2">
      <c r="E26" s="17" t="s">
        <v>309</v>
      </c>
    </row>
    <row r="27" spans="2:10" x14ac:dyDescent="0.2">
      <c r="E27" s="17" t="s">
        <v>129</v>
      </c>
    </row>
    <row r="28" spans="2:10" x14ac:dyDescent="0.2">
      <c r="E28" s="17" t="s">
        <v>130</v>
      </c>
    </row>
    <row r="29" spans="2:10" x14ac:dyDescent="0.2">
      <c r="E29" s="17" t="s">
        <v>131</v>
      </c>
    </row>
    <row r="30" spans="2:10" x14ac:dyDescent="0.2">
      <c r="E30" s="17" t="s">
        <v>140</v>
      </c>
    </row>
    <row r="31" spans="2:10" x14ac:dyDescent="0.2">
      <c r="E31" s="17" t="s">
        <v>141</v>
      </c>
    </row>
    <row r="32" spans="2:10" x14ac:dyDescent="0.2">
      <c r="E32" s="17" t="s">
        <v>158</v>
      </c>
    </row>
    <row r="33" spans="5:5" x14ac:dyDescent="0.2">
      <c r="E33" s="17" t="s">
        <v>161</v>
      </c>
    </row>
    <row r="34" spans="5:5" x14ac:dyDescent="0.2">
      <c r="E34" s="17" t="s">
        <v>163</v>
      </c>
    </row>
    <row r="35" spans="5:5" x14ac:dyDescent="0.2">
      <c r="E35" s="17" t="s">
        <v>167</v>
      </c>
    </row>
    <row r="36" spans="5:5" x14ac:dyDescent="0.2">
      <c r="E36" s="17" t="s">
        <v>173</v>
      </c>
    </row>
    <row r="37" spans="5:5" x14ac:dyDescent="0.2">
      <c r="E37" s="17" t="s">
        <v>175</v>
      </c>
    </row>
    <row r="38" spans="5:5" x14ac:dyDescent="0.2">
      <c r="E38" s="17" t="s">
        <v>176</v>
      </c>
    </row>
    <row r="39" spans="5:5" x14ac:dyDescent="0.2">
      <c r="E39" s="17" t="s">
        <v>177</v>
      </c>
    </row>
    <row r="40" spans="5:5" x14ac:dyDescent="0.2">
      <c r="E40" s="17" t="s">
        <v>178</v>
      </c>
    </row>
    <row r="41" spans="5:5" x14ac:dyDescent="0.2">
      <c r="E41" s="17" t="s">
        <v>179</v>
      </c>
    </row>
    <row r="42" spans="5:5" x14ac:dyDescent="0.2">
      <c r="E42" s="17" t="s">
        <v>239</v>
      </c>
    </row>
    <row r="43" spans="5:5" x14ac:dyDescent="0.2">
      <c r="E43" s="17" t="s">
        <v>240</v>
      </c>
    </row>
    <row r="44" spans="5:5" x14ac:dyDescent="0.2">
      <c r="E44" s="17" t="s">
        <v>254</v>
      </c>
    </row>
    <row r="45" spans="5:5" x14ac:dyDescent="0.2">
      <c r="E45" s="17" t="s">
        <v>255</v>
      </c>
    </row>
    <row r="46" spans="5:5" x14ac:dyDescent="0.2">
      <c r="E46" s="17" t="s">
        <v>256</v>
      </c>
    </row>
    <row r="47" spans="5:5" x14ac:dyDescent="0.2">
      <c r="E47" s="17" t="s">
        <v>257</v>
      </c>
    </row>
    <row r="48" spans="5:5" x14ac:dyDescent="0.2">
      <c r="E48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10" location="'VX-548'!A1" display="VX-548" xr:uid="{C5FCC979-874F-4CAD-BE67-3603EB5F3567}"/>
    <hyperlink ref="B23" location="'VX-634'!A1" display="VX-634" xr:uid="{28A7C8E1-14DE-4193-86D6-B95B3E551AF5}"/>
    <hyperlink ref="B11" location="'VX-121'!A1" display="VX-121" xr:uid="{ECC6416F-1E64-4473-A6C6-D23E81B80E7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47</v>
      </c>
    </row>
    <row r="3" spans="1:5" x14ac:dyDescent="0.2">
      <c r="B3" t="s">
        <v>8</v>
      </c>
      <c r="C3" t="s">
        <v>326</v>
      </c>
    </row>
    <row r="4" spans="1:5" x14ac:dyDescent="0.2">
      <c r="B4" t="s">
        <v>9</v>
      </c>
      <c r="C4" t="s">
        <v>48</v>
      </c>
    </row>
    <row r="5" spans="1:5" x14ac:dyDescent="0.2">
      <c r="B5" t="s">
        <v>10</v>
      </c>
      <c r="C5" t="s">
        <v>49</v>
      </c>
    </row>
    <row r="6" spans="1:5" x14ac:dyDescent="0.2">
      <c r="B6" t="s">
        <v>241</v>
      </c>
      <c r="C6" t="s">
        <v>245</v>
      </c>
    </row>
    <row r="7" spans="1:5" x14ac:dyDescent="0.2">
      <c r="B7" t="s">
        <v>350</v>
      </c>
      <c r="C7" t="s">
        <v>351</v>
      </c>
    </row>
    <row r="8" spans="1:5" x14ac:dyDescent="0.2">
      <c r="B8" t="s">
        <v>136</v>
      </c>
    </row>
    <row r="9" spans="1:5" x14ac:dyDescent="0.2">
      <c r="C9" s="18" t="s">
        <v>318</v>
      </c>
    </row>
    <row r="13" spans="1:5" x14ac:dyDescent="0.2">
      <c r="C13" s="18" t="s">
        <v>252</v>
      </c>
    </row>
    <row r="14" spans="1:5" x14ac:dyDescent="0.2">
      <c r="C14" s="18"/>
      <c r="D14" t="s">
        <v>243</v>
      </c>
    </row>
    <row r="15" spans="1:5" x14ac:dyDescent="0.2">
      <c r="C15" t="s">
        <v>242</v>
      </c>
      <c r="D15" s="22">
        <v>101</v>
      </c>
    </row>
    <row r="16" spans="1:5" x14ac:dyDescent="0.2">
      <c r="C16" t="s">
        <v>244</v>
      </c>
      <c r="D16" s="22">
        <v>137.80000000000001</v>
      </c>
      <c r="E16" t="s">
        <v>249</v>
      </c>
    </row>
    <row r="17" spans="3:5" x14ac:dyDescent="0.2">
      <c r="C17" t="s">
        <v>246</v>
      </c>
      <c r="D17" s="22">
        <v>86.9</v>
      </c>
      <c r="E17" t="s">
        <v>250</v>
      </c>
    </row>
    <row r="18" spans="3:5" x14ac:dyDescent="0.2">
      <c r="C18" t="s">
        <v>247</v>
      </c>
      <c r="D18" s="22">
        <v>112.9</v>
      </c>
      <c r="E18" t="s">
        <v>250</v>
      </c>
    </row>
    <row r="19" spans="3:5" x14ac:dyDescent="0.2">
      <c r="C19" t="s">
        <v>248</v>
      </c>
      <c r="D19" s="22">
        <v>115.6</v>
      </c>
      <c r="E19" t="s">
        <v>250</v>
      </c>
    </row>
    <row r="20" spans="3:5" x14ac:dyDescent="0.2">
      <c r="D20" s="22"/>
    </row>
    <row r="21" spans="3:5" x14ac:dyDescent="0.2">
      <c r="D21" s="22"/>
    </row>
    <row r="22" spans="3:5" x14ac:dyDescent="0.2">
      <c r="C22" s="18" t="s">
        <v>251</v>
      </c>
    </row>
    <row r="23" spans="3:5" x14ac:dyDescent="0.2">
      <c r="D23" t="s">
        <v>243</v>
      </c>
    </row>
    <row r="24" spans="3:5" x14ac:dyDescent="0.2">
      <c r="C24" t="s">
        <v>242</v>
      </c>
      <c r="D24">
        <v>72.7</v>
      </c>
    </row>
    <row r="25" spans="3:5" x14ac:dyDescent="0.2">
      <c r="C25" t="s">
        <v>244</v>
      </c>
      <c r="D25">
        <v>110.5</v>
      </c>
      <c r="E25" t="s">
        <v>253</v>
      </c>
    </row>
    <row r="26" spans="3:5" x14ac:dyDescent="0.2">
      <c r="C26" t="s">
        <v>246</v>
      </c>
      <c r="D26">
        <v>95.1</v>
      </c>
      <c r="E26" t="s">
        <v>250</v>
      </c>
    </row>
    <row r="27" spans="3:5" x14ac:dyDescent="0.2">
      <c r="C27" t="s">
        <v>248</v>
      </c>
      <c r="D27">
        <v>85.2</v>
      </c>
      <c r="E27" t="s">
        <v>250</v>
      </c>
    </row>
    <row r="29" spans="3:5" x14ac:dyDescent="0.2">
      <c r="C29" s="18" t="s">
        <v>336</v>
      </c>
    </row>
    <row r="31" spans="3:5" x14ac:dyDescent="0.2">
      <c r="C31" s="18" t="s">
        <v>337</v>
      </c>
    </row>
    <row r="34" spans="3:3" x14ac:dyDescent="0.2">
      <c r="C34" s="18" t="s">
        <v>347</v>
      </c>
    </row>
    <row r="35" spans="3:3" x14ac:dyDescent="0.2">
      <c r="C35" t="s">
        <v>348</v>
      </c>
    </row>
    <row r="36" spans="3:3" x14ac:dyDescent="0.2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316</v>
      </c>
    </row>
    <row r="3" spans="1:3" x14ac:dyDescent="0.2">
      <c r="B3" t="s">
        <v>9</v>
      </c>
      <c r="C3" t="s">
        <v>15</v>
      </c>
    </row>
    <row r="4" spans="1:3" x14ac:dyDescent="0.2">
      <c r="B4" t="s">
        <v>134</v>
      </c>
      <c r="C4" t="s">
        <v>332</v>
      </c>
    </row>
    <row r="5" spans="1:3" x14ac:dyDescent="0.2">
      <c r="B5" t="s">
        <v>136</v>
      </c>
    </row>
    <row r="6" spans="1:3" x14ac:dyDescent="0.2">
      <c r="C6" s="18" t="s">
        <v>333</v>
      </c>
    </row>
    <row r="7" spans="1:3" x14ac:dyDescent="0.2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164</v>
      </c>
    </row>
    <row r="5" spans="1:3" x14ac:dyDescent="0.2">
      <c r="B5" t="s">
        <v>10</v>
      </c>
      <c r="C5" t="s">
        <v>204</v>
      </c>
    </row>
    <row r="6" spans="1:3" x14ac:dyDescent="0.2">
      <c r="B6" t="s">
        <v>136</v>
      </c>
    </row>
    <row r="7" spans="1:3" x14ac:dyDescent="0.2">
      <c r="C7" s="18" t="s">
        <v>237</v>
      </c>
    </row>
    <row r="8" spans="1:3" x14ac:dyDescent="0.2">
      <c r="C8" t="s">
        <v>238</v>
      </c>
    </row>
    <row r="9" spans="1:3" x14ac:dyDescent="0.2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303</v>
      </c>
    </row>
    <row r="3" spans="1:3" x14ac:dyDescent="0.2">
      <c r="B3" t="s">
        <v>9</v>
      </c>
      <c r="C3" t="s">
        <v>308</v>
      </c>
    </row>
    <row r="4" spans="1:3" x14ac:dyDescent="0.2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5546875"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2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2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2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2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2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2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2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2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2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2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2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2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2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2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5546875"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2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2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2">
      <c r="B5" t="s">
        <v>117</v>
      </c>
      <c r="C5" t="s">
        <v>116</v>
      </c>
      <c r="E5" t="s">
        <v>15</v>
      </c>
    </row>
    <row r="6" spans="1:6" x14ac:dyDescent="0.2">
      <c r="B6" t="s">
        <v>21</v>
      </c>
      <c r="C6" t="s">
        <v>118</v>
      </c>
      <c r="E6" t="s">
        <v>15</v>
      </c>
    </row>
    <row r="8" spans="1:6" x14ac:dyDescent="0.2">
      <c r="F8" t="s">
        <v>37</v>
      </c>
    </row>
    <row r="9" spans="1:6" x14ac:dyDescent="0.2">
      <c r="B9" t="s">
        <v>108</v>
      </c>
      <c r="D9" t="s">
        <v>110</v>
      </c>
      <c r="E9" t="s">
        <v>101</v>
      </c>
      <c r="F9" t="s">
        <v>56</v>
      </c>
    </row>
    <row r="10" spans="1:6" x14ac:dyDescent="0.2">
      <c r="B10" t="s">
        <v>109</v>
      </c>
      <c r="D10" t="s">
        <v>110</v>
      </c>
      <c r="E10" t="s">
        <v>101</v>
      </c>
      <c r="F10" t="s">
        <v>56</v>
      </c>
    </row>
    <row r="11" spans="1:6" x14ac:dyDescent="0.2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2">
      <c r="B12" t="s">
        <v>259</v>
      </c>
      <c r="D12" t="s">
        <v>49</v>
      </c>
      <c r="E12" t="s">
        <v>48</v>
      </c>
      <c r="F12" t="s">
        <v>260</v>
      </c>
    </row>
    <row r="13" spans="1:6" x14ac:dyDescent="0.2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K77"/>
  <sheetViews>
    <sheetView zoomScale="145" zoomScaleNormal="14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ColWidth="8.85546875" defaultRowHeight="12.75" x14ac:dyDescent="0.2"/>
  <cols>
    <col min="1" max="1" width="5" bestFit="1" customWidth="1"/>
    <col min="2" max="2" width="17.42578125" customWidth="1"/>
    <col min="3" max="21" width="9.140625" style="3"/>
    <col min="53" max="53" width="10.7109375" bestFit="1" customWidth="1"/>
  </cols>
  <sheetData>
    <row r="1" spans="1:55" x14ac:dyDescent="0.2">
      <c r="A1" s="11" t="s">
        <v>20</v>
      </c>
    </row>
    <row r="2" spans="1:55" x14ac:dyDescent="0.2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D2">
        <v>2015</v>
      </c>
      <c r="AE2">
        <f>+AD2+1</f>
        <v>2016</v>
      </c>
      <c r="AF2">
        <f t="shared" ref="AF2:AX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ref="AY2" si="1">+AX2+1</f>
        <v>2036</v>
      </c>
      <c r="AZ2">
        <f t="shared" ref="AZ2" si="2">+AY2+1</f>
        <v>2037</v>
      </c>
      <c r="BA2">
        <f t="shared" ref="BA2" si="3">+AZ2+1</f>
        <v>2038</v>
      </c>
      <c r="BB2">
        <f t="shared" ref="BB2" si="4">+BA2+1</f>
        <v>2039</v>
      </c>
      <c r="BC2">
        <f t="shared" ref="BC2" si="5">+BB2+1</f>
        <v>2040</v>
      </c>
    </row>
    <row r="3" spans="1:55" x14ac:dyDescent="0.2">
      <c r="B3" t="s">
        <v>52</v>
      </c>
      <c r="AO3" s="2">
        <v>200</v>
      </c>
      <c r="AP3" s="2">
        <v>400</v>
      </c>
      <c r="AQ3" s="2">
        <v>600</v>
      </c>
      <c r="AR3" s="2">
        <v>800</v>
      </c>
      <c r="AS3" s="2">
        <v>1000</v>
      </c>
      <c r="AT3" s="2">
        <f>+AS3*1.01</f>
        <v>1010</v>
      </c>
      <c r="AU3" s="2">
        <f t="shared" ref="AU3:AX4" si="6">+AT3*1.01</f>
        <v>1020.1</v>
      </c>
      <c r="AV3" s="2">
        <f t="shared" si="6"/>
        <v>1030.3009999999999</v>
      </c>
      <c r="AW3" s="2">
        <f t="shared" si="6"/>
        <v>1040.60401</v>
      </c>
      <c r="AX3" s="2">
        <f t="shared" si="6"/>
        <v>1051.0100500999999</v>
      </c>
      <c r="AY3" s="2">
        <f t="shared" ref="AY3:AY4" si="7">+AX3*1.01</f>
        <v>1061.5201506009998</v>
      </c>
      <c r="AZ3" s="2">
        <f t="shared" ref="AZ3:AZ4" si="8">+AY3*1.01</f>
        <v>1072.1353521070098</v>
      </c>
      <c r="BA3" s="2">
        <f t="shared" ref="BA3:BA4" si="9">+AZ3*1.01</f>
        <v>1082.8567056280799</v>
      </c>
      <c r="BB3" s="2">
        <f t="shared" ref="BB3:BB4" si="10">+BA3*1.01</f>
        <v>1093.6852726843608</v>
      </c>
      <c r="BC3" s="2">
        <f t="shared" ref="BC3" si="11">+BB3*1.01</f>
        <v>1104.6221254112045</v>
      </c>
    </row>
    <row r="4" spans="1:55" s="2" customFormat="1" x14ac:dyDescent="0.2">
      <c r="B4" s="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M4" s="2">
        <v>200</v>
      </c>
      <c r="AN4" s="2">
        <v>3000</v>
      </c>
      <c r="AO4" s="2">
        <v>7500</v>
      </c>
      <c r="AP4" s="2">
        <v>10000</v>
      </c>
      <c r="AQ4" s="2">
        <v>12500</v>
      </c>
      <c r="AR4" s="2">
        <v>15000</v>
      </c>
      <c r="AS4" s="2">
        <v>17500</v>
      </c>
      <c r="AT4" s="2">
        <v>18500</v>
      </c>
      <c r="AU4" s="2">
        <f t="shared" ref="AU4:AW4" si="12">+AT4*1.01</f>
        <v>18685</v>
      </c>
      <c r="AV4" s="2">
        <f t="shared" si="12"/>
        <v>18871.849999999999</v>
      </c>
      <c r="AW4" s="2">
        <f t="shared" si="12"/>
        <v>19060.568499999998</v>
      </c>
      <c r="AX4" s="2">
        <f t="shared" si="6"/>
        <v>19251.174184999996</v>
      </c>
      <c r="AY4" s="2">
        <f t="shared" si="7"/>
        <v>19443.685926849997</v>
      </c>
      <c r="AZ4" s="2">
        <f t="shared" si="8"/>
        <v>19638.122786118496</v>
      </c>
      <c r="BA4" s="2">
        <f t="shared" si="9"/>
        <v>19834.50401397968</v>
      </c>
      <c r="BB4" s="2">
        <f t="shared" si="10"/>
        <v>20032.849054119477</v>
      </c>
      <c r="BC4" s="2">
        <f t="shared" ref="BC4" si="13">+BB4*0.1</f>
        <v>2003.2849054119479</v>
      </c>
    </row>
    <row r="5" spans="1:55" s="2" customFormat="1" x14ac:dyDescent="0.2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55" s="2" customFormat="1" x14ac:dyDescent="0.2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M6" s="2">
        <v>5</v>
      </c>
      <c r="AN6" s="2">
        <v>10</v>
      </c>
      <c r="AO6" s="2">
        <v>15</v>
      </c>
      <c r="AP6" s="2">
        <v>20</v>
      </c>
      <c r="AQ6" s="2">
        <f>+AP6*1.01</f>
        <v>20.2</v>
      </c>
      <c r="AR6" s="2">
        <f t="shared" ref="AR6:AX6" si="14">+AQ6*1.01</f>
        <v>20.402000000000001</v>
      </c>
      <c r="AS6" s="2">
        <f t="shared" si="14"/>
        <v>20.606020000000001</v>
      </c>
      <c r="AT6" s="2">
        <f t="shared" si="14"/>
        <v>20.8120802</v>
      </c>
      <c r="AU6" s="2">
        <f t="shared" si="14"/>
        <v>21.020201002</v>
      </c>
      <c r="AV6" s="2">
        <f t="shared" si="14"/>
        <v>21.230403012020002</v>
      </c>
      <c r="AW6" s="2">
        <f t="shared" si="14"/>
        <v>21.442707042140203</v>
      </c>
      <c r="AX6" s="2">
        <f t="shared" si="14"/>
        <v>21.657134112561604</v>
      </c>
      <c r="AY6" s="2">
        <f t="shared" ref="AY6" si="15">+AX6*1.01</f>
        <v>21.873705453687219</v>
      </c>
      <c r="AZ6" s="2">
        <f t="shared" ref="AZ6" si="16">+AY6*1.01</f>
        <v>22.092442508224092</v>
      </c>
      <c r="BA6" s="2">
        <f t="shared" ref="BA6" si="17">+AZ6*1.01</f>
        <v>22.313366933306334</v>
      </c>
      <c r="BB6" s="2">
        <f t="shared" ref="BB6" si="18">+BA6*1.01</f>
        <v>22.536500602639396</v>
      </c>
      <c r="BC6" s="2">
        <f t="shared" ref="BC6" si="19">+BB6*1.01</f>
        <v>22.76186560866579</v>
      </c>
    </row>
    <row r="7" spans="1:55" s="2" customFormat="1" x14ac:dyDescent="0.2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55" s="2" customFormat="1" x14ac:dyDescent="0.2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f>+V8*1.05</f>
        <v>2352.42</v>
      </c>
      <c r="AA8" s="2">
        <f>+W8*1.05</f>
        <v>2388.0150000000003</v>
      </c>
      <c r="AB8" s="2">
        <f>+X8*1.05</f>
        <v>2449.9650000000001</v>
      </c>
      <c r="AJ8" s="2">
        <f>SUM(M8:P8)</f>
        <v>5698.2</v>
      </c>
      <c r="AK8" s="2">
        <f t="shared" ref="AK8:AK10" si="20">SUM(Q8:T8)</f>
        <v>7687.1</v>
      </c>
      <c r="AL8" s="2">
        <f>SUM(U8:X8)</f>
        <v>8944.7000000000007</v>
      </c>
      <c r="AM8" s="2">
        <f>+AL8*1.1</f>
        <v>9839.1700000000019</v>
      </c>
      <c r="AN8" s="2">
        <f>+AM8*1.02</f>
        <v>10035.953400000002</v>
      </c>
      <c r="AO8" s="2">
        <f t="shared" ref="AO8:AV8" si="21">+AN8*1.02</f>
        <v>10236.672468000002</v>
      </c>
      <c r="AP8" s="2">
        <f t="shared" si="21"/>
        <v>10441.405917360004</v>
      </c>
      <c r="AQ8" s="2">
        <f t="shared" si="21"/>
        <v>10650.234035707204</v>
      </c>
      <c r="AR8" s="2">
        <f t="shared" si="21"/>
        <v>10863.238716421349</v>
      </c>
      <c r="AS8" s="2">
        <f t="shared" si="21"/>
        <v>11080.503490749776</v>
      </c>
      <c r="AT8" s="2">
        <f t="shared" si="21"/>
        <v>11302.113560564771</v>
      </c>
      <c r="AU8" s="2">
        <f t="shared" si="21"/>
        <v>11528.155831776066</v>
      </c>
      <c r="AV8" s="2">
        <f t="shared" si="21"/>
        <v>11758.718948411588</v>
      </c>
      <c r="AW8" s="2">
        <f>+AV8*0.5</f>
        <v>5879.359474205794</v>
      </c>
      <c r="AX8" s="2">
        <f>+AW8*0.1</f>
        <v>587.9359474205794</v>
      </c>
      <c r="AY8" s="2">
        <f t="shared" ref="AY8:BC8" si="22">+AX8*0.1</f>
        <v>58.793594742057941</v>
      </c>
      <c r="AZ8" s="2">
        <f t="shared" si="22"/>
        <v>5.8793594742057946</v>
      </c>
      <c r="BA8" s="2">
        <f t="shared" si="22"/>
        <v>0.58793594742057953</v>
      </c>
      <c r="BB8" s="2">
        <f t="shared" si="22"/>
        <v>5.8793594742057954E-2</v>
      </c>
      <c r="BC8" s="2">
        <f t="shared" si="22"/>
        <v>5.879359474205796E-3</v>
      </c>
    </row>
    <row r="9" spans="1:55" s="2" customFormat="1" x14ac:dyDescent="0.2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J9" s="2">
        <f t="shared" ref="AJ9:AJ14" si="23">SUM(M9:P9)</f>
        <v>420.1</v>
      </c>
      <c r="AK9" s="2">
        <f t="shared" si="20"/>
        <v>180</v>
      </c>
      <c r="AL9" s="29" t="s">
        <v>356</v>
      </c>
    </row>
    <row r="10" spans="1:55" s="2" customFormat="1" x14ac:dyDescent="0.2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J10" s="2">
        <f t="shared" si="23"/>
        <v>771.7</v>
      </c>
      <c r="AK10" s="2">
        <f t="shared" si="20"/>
        <v>511.29999999999995</v>
      </c>
      <c r="AL10" s="29" t="s">
        <v>355</v>
      </c>
    </row>
    <row r="11" spans="1:55" s="2" customFormat="1" x14ac:dyDescent="0.2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f>+Y11</f>
        <v>207</v>
      </c>
      <c r="AA11" s="2">
        <f>+Z11</f>
        <v>207</v>
      </c>
      <c r="AB11" s="2">
        <f>+AA11</f>
        <v>207</v>
      </c>
      <c r="AL11" s="2">
        <f>SUM(U11:X11)</f>
        <v>924.6</v>
      </c>
      <c r="AM11" s="2">
        <f>+AL11*1.01</f>
        <v>933.846</v>
      </c>
      <c r="AN11" s="2">
        <f t="shared" ref="AN11:AW11" si="24">+AM11*1.01</f>
        <v>943.18446000000006</v>
      </c>
      <c r="AO11" s="2">
        <f t="shared" si="24"/>
        <v>952.61630460000003</v>
      </c>
      <c r="AP11" s="2">
        <f t="shared" si="24"/>
        <v>962.142467646</v>
      </c>
      <c r="AQ11" s="2">
        <f t="shared" si="24"/>
        <v>971.76389232246004</v>
      </c>
      <c r="AR11" s="2">
        <f t="shared" si="24"/>
        <v>981.48153124568466</v>
      </c>
      <c r="AS11" s="2">
        <f t="shared" si="24"/>
        <v>991.29634655814152</v>
      </c>
      <c r="AT11" s="2">
        <f t="shared" si="24"/>
        <v>1001.209310023723</v>
      </c>
      <c r="AU11" s="2">
        <f t="shared" si="24"/>
        <v>1011.2214031239603</v>
      </c>
      <c r="AV11" s="2">
        <f t="shared" si="24"/>
        <v>1021.3336171551999</v>
      </c>
      <c r="AW11" s="2">
        <f t="shared" si="24"/>
        <v>1031.5469533267519</v>
      </c>
    </row>
    <row r="12" spans="1:55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J12" s="2">
        <f t="shared" si="23"/>
        <v>683.3</v>
      </c>
      <c r="AK12" s="2">
        <f>SUM(Q12:T12)</f>
        <v>553.4</v>
      </c>
      <c r="AL12" s="29" t="s">
        <v>354</v>
      </c>
    </row>
    <row r="13" spans="1:55" s="13" customFormat="1" x14ac:dyDescent="0.2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>SUM(Y8:Y12)</f>
        <v>2690.6</v>
      </c>
      <c r="Z13" s="14">
        <f>SUM(Z8:Z12)</f>
        <v>2559.42</v>
      </c>
      <c r="AA13" s="14">
        <f>SUM(AA8:AA12)</f>
        <v>2595.0150000000003</v>
      </c>
      <c r="AB13" s="14">
        <f>SUM(AB8:AB12)</f>
        <v>2656.9650000000001</v>
      </c>
      <c r="AI13" s="13">
        <f t="shared" ref="AI13" si="28">SUM(AI8:AI12)</f>
        <v>0</v>
      </c>
      <c r="AJ13" s="13">
        <f>SUM(AJ8:AJ12)</f>
        <v>7573.3</v>
      </c>
      <c r="AK13" s="13">
        <f>SUM(AK8:AK12)</f>
        <v>8931.7999999999993</v>
      </c>
      <c r="AL13" s="13">
        <f>SUM(AL3:AL12)</f>
        <v>9869.3000000000011</v>
      </c>
      <c r="AM13" s="13">
        <f t="shared" ref="AM13:AX13" si="29">SUM(AM3:AM12)</f>
        <v>10978.016000000001</v>
      </c>
      <c r="AN13" s="13">
        <f t="shared" si="29"/>
        <v>13989.137860000003</v>
      </c>
      <c r="AO13" s="13">
        <f t="shared" si="29"/>
        <v>18904.288772600004</v>
      </c>
      <c r="AP13" s="13">
        <f t="shared" si="29"/>
        <v>21823.548385006005</v>
      </c>
      <c r="AQ13" s="13">
        <f t="shared" si="29"/>
        <v>24742.197928029665</v>
      </c>
      <c r="AR13" s="13">
        <f t="shared" si="29"/>
        <v>27665.122247667034</v>
      </c>
      <c r="AS13" s="13">
        <f>SUM(AS3:AS12)</f>
        <v>30592.405857307916</v>
      </c>
      <c r="AT13" s="13">
        <f t="shared" si="29"/>
        <v>31834.134950788492</v>
      </c>
      <c r="AU13" s="13">
        <f t="shared" si="29"/>
        <v>32265.497435902023</v>
      </c>
      <c r="AV13" s="13">
        <f t="shared" si="29"/>
        <v>32703.433968578807</v>
      </c>
      <c r="AW13" s="13">
        <f t="shared" si="29"/>
        <v>27033.521644574685</v>
      </c>
      <c r="AX13" s="13">
        <f t="shared" si="29"/>
        <v>20911.777316633139</v>
      </c>
      <c r="AY13" s="13">
        <f t="shared" ref="AY13:BC13" si="30">SUM(AY3:AY12)</f>
        <v>20585.873377646742</v>
      </c>
      <c r="AZ13" s="13">
        <f t="shared" si="30"/>
        <v>20738.229940207933</v>
      </c>
      <c r="BA13" s="13">
        <f t="shared" si="30"/>
        <v>20940.262022488489</v>
      </c>
      <c r="BB13" s="13">
        <f t="shared" si="30"/>
        <v>21149.129621001219</v>
      </c>
      <c r="BC13" s="13">
        <f t="shared" si="30"/>
        <v>3130.6747757912922</v>
      </c>
    </row>
    <row r="14" spans="1:55" s="2" customFormat="1" x14ac:dyDescent="0.2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f>+Z13-Z15</f>
        <v>307.13040000000001</v>
      </c>
      <c r="AA14" s="2">
        <f>+AA13-AA15</f>
        <v>311.40180000000009</v>
      </c>
      <c r="AB14" s="2">
        <f>+AB13-AB15</f>
        <v>318.83579999999984</v>
      </c>
      <c r="AJ14" s="2">
        <f t="shared" si="23"/>
        <v>904.21199999999999</v>
      </c>
      <c r="AK14" s="2">
        <f>SUM(Q14:T14)</f>
        <v>975.5</v>
      </c>
      <c r="AL14" s="2">
        <f t="shared" ref="AL14:AL17" si="31">SUM(U14:X14)</f>
        <v>1253</v>
      </c>
      <c r="AM14" s="2">
        <f t="shared" ref="AM14:AX14" si="32">+AM13*0.07</f>
        <v>768.46112000000016</v>
      </c>
      <c r="AN14" s="2">
        <f t="shared" si="32"/>
        <v>979.23965020000026</v>
      </c>
      <c r="AO14" s="2">
        <f t="shared" si="32"/>
        <v>1323.3002140820004</v>
      </c>
      <c r="AP14" s="2">
        <f t="shared" si="32"/>
        <v>1527.6483869504204</v>
      </c>
      <c r="AQ14" s="2">
        <f t="shared" si="32"/>
        <v>1731.9538549620768</v>
      </c>
      <c r="AR14" s="2">
        <f t="shared" si="32"/>
        <v>1936.5585573366925</v>
      </c>
      <c r="AS14" s="2">
        <f t="shared" si="32"/>
        <v>2141.4684100115542</v>
      </c>
      <c r="AT14" s="2">
        <f t="shared" si="32"/>
        <v>2228.3894465551948</v>
      </c>
      <c r="AU14" s="2">
        <f t="shared" si="32"/>
        <v>2258.5848205131419</v>
      </c>
      <c r="AV14" s="2">
        <f t="shared" si="32"/>
        <v>2289.2403778005169</v>
      </c>
      <c r="AW14" s="2">
        <f t="shared" si="32"/>
        <v>1892.3465151202281</v>
      </c>
      <c r="AX14" s="2">
        <f t="shared" si="32"/>
        <v>1463.8244121643199</v>
      </c>
      <c r="AY14" s="2">
        <f t="shared" ref="AY14:BC14" si="33">+AY13*0.07</f>
        <v>1441.011136435272</v>
      </c>
      <c r="AZ14" s="2">
        <f t="shared" si="33"/>
        <v>1451.6760958145555</v>
      </c>
      <c r="BA14" s="2">
        <f t="shared" si="33"/>
        <v>1465.8183415741944</v>
      </c>
      <c r="BB14" s="2">
        <f t="shared" si="33"/>
        <v>1480.4390734700855</v>
      </c>
      <c r="BC14" s="2">
        <f t="shared" si="33"/>
        <v>219.14723430539047</v>
      </c>
    </row>
    <row r="15" spans="1:55" s="2" customFormat="1" x14ac:dyDescent="0.2">
      <c r="B15" s="2" t="s">
        <v>59</v>
      </c>
      <c r="C15" s="12">
        <f t="shared" ref="C15:J15" si="34">+C13-C14</f>
        <v>671.745</v>
      </c>
      <c r="D15" s="12">
        <f t="shared" si="34"/>
        <v>747.64400000000001</v>
      </c>
      <c r="E15" s="12">
        <f t="shared" si="34"/>
        <v>763.09</v>
      </c>
      <c r="F15" s="12">
        <f t="shared" si="34"/>
        <v>805.173</v>
      </c>
      <c r="G15" s="12">
        <f t="shared" si="34"/>
        <v>818.08600000000001</v>
      </c>
      <c r="H15" s="12">
        <f t="shared" si="34"/>
        <v>1071.9880000000001</v>
      </c>
      <c r="I15" s="12">
        <f t="shared" si="34"/>
        <v>1352.5029999999999</v>
      </c>
      <c r="J15" s="12">
        <f t="shared" si="34"/>
        <v>1339.9</v>
      </c>
      <c r="K15" s="12">
        <f t="shared" ref="K15:L15" si="35">+K13-K14</f>
        <v>1351.818</v>
      </c>
      <c r="L15" s="12">
        <f t="shared" si="3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6">+R13-R14</f>
        <v>1935.2</v>
      </c>
      <c r="S15" s="12">
        <f>+S13-S14</f>
        <v>2047.2999999999997</v>
      </c>
      <c r="T15" s="12">
        <f t="shared" si="36"/>
        <v>2022.1</v>
      </c>
      <c r="U15" s="12">
        <f>+U13-U14</f>
        <v>2109.7999999999997</v>
      </c>
      <c r="V15" s="2">
        <f>+V13-V14</f>
        <v>2186.4</v>
      </c>
      <c r="W15" s="2">
        <f>+W13-W14</f>
        <v>2166.6000000000004</v>
      </c>
      <c r="X15" s="2">
        <f>+X13-X14</f>
        <v>2153.5000000000005</v>
      </c>
      <c r="Y15" s="2">
        <f>+Y13-Y14</f>
        <v>2354.7999999999997</v>
      </c>
      <c r="Z15" s="2">
        <f>+Z13*0.88</f>
        <v>2252.2896000000001</v>
      </c>
      <c r="AA15" s="2">
        <f>+AA13*0.88</f>
        <v>2283.6132000000002</v>
      </c>
      <c r="AB15" s="2">
        <f>+AB13*0.88</f>
        <v>2338.1292000000003</v>
      </c>
      <c r="AI15" s="2">
        <f t="shared" ref="AI15" si="37">+AI13-AI14</f>
        <v>0</v>
      </c>
      <c r="AJ15" s="2">
        <f>+AJ13-AJ14</f>
        <v>6669.0879999999997</v>
      </c>
      <c r="AK15" s="2">
        <f>+AK13-AK14</f>
        <v>7956.2999999999993</v>
      </c>
      <c r="AL15" s="2">
        <f>+AL13-AL14</f>
        <v>8616.3000000000011</v>
      </c>
      <c r="AM15" s="2">
        <f t="shared" ref="AM15:AX15" si="38">+AM13-AM14</f>
        <v>10209.554880000002</v>
      </c>
      <c r="AN15" s="2">
        <f t="shared" si="38"/>
        <v>13009.898209800001</v>
      </c>
      <c r="AO15" s="2">
        <f t="shared" si="38"/>
        <v>17580.988558518005</v>
      </c>
      <c r="AP15" s="2">
        <f t="shared" si="38"/>
        <v>20295.899998055585</v>
      </c>
      <c r="AQ15" s="2">
        <f t="shared" si="38"/>
        <v>23010.244073067588</v>
      </c>
      <c r="AR15" s="2">
        <f t="shared" si="38"/>
        <v>25728.563690330342</v>
      </c>
      <c r="AS15" s="2">
        <f t="shared" si="38"/>
        <v>28450.937447296361</v>
      </c>
      <c r="AT15" s="2">
        <f t="shared" si="38"/>
        <v>29605.745504233295</v>
      </c>
      <c r="AU15" s="2">
        <f t="shared" si="38"/>
        <v>30006.912615388883</v>
      </c>
      <c r="AV15" s="2">
        <f t="shared" si="38"/>
        <v>30414.19359077829</v>
      </c>
      <c r="AW15" s="2">
        <f t="shared" si="38"/>
        <v>25141.175129454456</v>
      </c>
      <c r="AX15" s="2">
        <f t="shared" si="38"/>
        <v>19447.952904468821</v>
      </c>
      <c r="AY15" s="2">
        <f t="shared" ref="AY15:BC15" si="39">+AY13-AY14</f>
        <v>19144.862241211471</v>
      </c>
      <c r="AZ15" s="2">
        <f t="shared" si="39"/>
        <v>19286.553844393376</v>
      </c>
      <c r="BA15" s="2">
        <f t="shared" si="39"/>
        <v>19474.443680914294</v>
      </c>
      <c r="BB15" s="2">
        <f t="shared" si="39"/>
        <v>19668.690547531132</v>
      </c>
      <c r="BC15" s="2">
        <f t="shared" si="39"/>
        <v>2911.5275414859016</v>
      </c>
    </row>
    <row r="16" spans="1:55" s="2" customFormat="1" x14ac:dyDescent="0.2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f>+V16</f>
        <v>219.6</v>
      </c>
      <c r="AA16" s="2">
        <f>+W16</f>
        <v>215.7</v>
      </c>
      <c r="AB16" s="2">
        <f>+X16</f>
        <v>285.60000000000002</v>
      </c>
      <c r="AI16" s="2">
        <v>609</v>
      </c>
      <c r="AJ16" s="2">
        <v>673</v>
      </c>
      <c r="AK16" s="2">
        <f t="shared" ref="AK16:AK17" si="40">SUM(Q16:T16)</f>
        <v>746.30000000000007</v>
      </c>
      <c r="AL16" s="2">
        <f t="shared" si="31"/>
        <v>917.80000000000007</v>
      </c>
      <c r="AM16" s="2">
        <f t="shared" ref="AM16:AX16" si="41">+AM13*0.1</f>
        <v>1097.8016000000002</v>
      </c>
      <c r="AN16" s="2">
        <f t="shared" si="41"/>
        <v>1398.9137860000003</v>
      </c>
      <c r="AO16" s="2">
        <f t="shared" si="41"/>
        <v>1890.4288772600005</v>
      </c>
      <c r="AP16" s="2">
        <f t="shared" si="41"/>
        <v>2182.3548385006006</v>
      </c>
      <c r="AQ16" s="2">
        <f t="shared" si="41"/>
        <v>2474.2197928029668</v>
      </c>
      <c r="AR16" s="2">
        <f t="shared" si="41"/>
        <v>2766.5122247667036</v>
      </c>
      <c r="AS16" s="2">
        <f t="shared" si="41"/>
        <v>3059.2405857307917</v>
      </c>
      <c r="AT16" s="2">
        <f t="shared" si="41"/>
        <v>3183.4134950788493</v>
      </c>
      <c r="AU16" s="2">
        <f t="shared" si="41"/>
        <v>3226.5497435902025</v>
      </c>
      <c r="AV16" s="2">
        <f t="shared" si="41"/>
        <v>3270.3433968578811</v>
      </c>
      <c r="AW16" s="2">
        <f t="shared" si="41"/>
        <v>2703.3521644574685</v>
      </c>
      <c r="AX16" s="2">
        <f t="shared" si="41"/>
        <v>2091.1777316633138</v>
      </c>
      <c r="AY16" s="2">
        <f t="shared" ref="AY16:BC16" si="42">+AY13*0.1</f>
        <v>2058.5873377646744</v>
      </c>
      <c r="AZ16" s="2">
        <f t="shared" si="42"/>
        <v>2073.8229940207934</v>
      </c>
      <c r="BA16" s="2">
        <f t="shared" si="42"/>
        <v>2094.0262022488491</v>
      </c>
      <c r="BB16" s="2">
        <f t="shared" si="42"/>
        <v>2114.9129621001221</v>
      </c>
      <c r="BC16" s="2">
        <f t="shared" si="42"/>
        <v>313.06747757912922</v>
      </c>
    </row>
    <row r="17" spans="2:115" s="2" customFormat="1" x14ac:dyDescent="0.2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f>+V17*0.9</f>
        <v>637.55999999999995</v>
      </c>
      <c r="AA17" s="2">
        <f>+W17*0.9</f>
        <v>653.4</v>
      </c>
      <c r="AB17" s="2">
        <f>+X17*0.9</f>
        <v>628.91999999999996</v>
      </c>
      <c r="AI17" s="2">
        <v>1372</v>
      </c>
      <c r="AJ17" s="2">
        <v>1658</v>
      </c>
      <c r="AK17" s="2">
        <f t="shared" si="40"/>
        <v>2206.5</v>
      </c>
      <c r="AL17" s="2">
        <f t="shared" si="31"/>
        <v>2796.7</v>
      </c>
    </row>
    <row r="18" spans="2:115" s="2" customFormat="1" x14ac:dyDescent="0.2">
      <c r="B18" s="2" t="s">
        <v>62</v>
      </c>
      <c r="C18" s="12">
        <f t="shared" ref="C18:D18" si="43">SUM(C16:C17)</f>
        <v>467.80499999999995</v>
      </c>
      <c r="D18" s="12">
        <f t="shared" si="43"/>
        <v>591.09100000000001</v>
      </c>
      <c r="E18" s="12">
        <f t="shared" ref="E18:G18" si="44">SUM(E16:E17)</f>
        <v>486.53499999999997</v>
      </c>
      <c r="F18" s="12">
        <f t="shared" si="44"/>
        <v>535.59300000000007</v>
      </c>
      <c r="G18" s="12">
        <f t="shared" si="44"/>
        <v>715.62199999999996</v>
      </c>
      <c r="H18" s="12">
        <f t="shared" ref="H18:I18" si="45">SUM(H16:H17)</f>
        <v>675.28800000000001</v>
      </c>
      <c r="I18" s="12">
        <f t="shared" si="45"/>
        <v>630.78600000000006</v>
      </c>
      <c r="J18" s="12">
        <f t="shared" ref="J18" si="46">SUM(J16:J17)</f>
        <v>612.70000000000005</v>
      </c>
      <c r="K18" s="12">
        <f t="shared" ref="K18:L18" si="47">SUM(K16:K17)</f>
        <v>678.048</v>
      </c>
      <c r="L18" s="12">
        <f t="shared" si="47"/>
        <v>539</v>
      </c>
      <c r="M18" s="12">
        <f>SUM(M16:M17)</f>
        <v>531</v>
      </c>
      <c r="N18" s="12">
        <f t="shared" ref="N18:Q18" si="48">SUM(N16:N17)</f>
        <v>643.29999999999995</v>
      </c>
      <c r="O18" s="12">
        <f t="shared" si="48"/>
        <v>691.93999999999994</v>
      </c>
      <c r="P18" s="12">
        <f>SUM(P16:P17)</f>
        <v>703</v>
      </c>
      <c r="Q18" s="12">
        <f t="shared" si="48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49">SUM(T16:T17)</f>
        <v>848.80000000000007</v>
      </c>
      <c r="U18" s="12">
        <f t="shared" si="49"/>
        <v>860.4</v>
      </c>
      <c r="V18" s="12">
        <f t="shared" ref="V18:Y18" si="50">SUM(V16:V17)</f>
        <v>928</v>
      </c>
      <c r="W18" s="12">
        <f t="shared" si="50"/>
        <v>941.7</v>
      </c>
      <c r="X18" s="12">
        <f t="shared" si="50"/>
        <v>984.4</v>
      </c>
      <c r="Y18" s="12">
        <f t="shared" si="50"/>
        <v>941.7</v>
      </c>
      <c r="Z18" s="12">
        <f t="shared" ref="Z18:AB18" si="51">SUM(Z16:Z17)</f>
        <v>857.16</v>
      </c>
      <c r="AA18" s="12">
        <f t="shared" si="51"/>
        <v>869.09999999999991</v>
      </c>
      <c r="AB18" s="12">
        <f t="shared" si="51"/>
        <v>914.52</v>
      </c>
      <c r="AI18" s="12">
        <f t="shared" ref="AI18:AK18" si="52">SUM(AI16:AI17)</f>
        <v>1981</v>
      </c>
      <c r="AJ18" s="12">
        <f t="shared" si="52"/>
        <v>2331</v>
      </c>
      <c r="AK18" s="12">
        <f t="shared" si="52"/>
        <v>2952.8</v>
      </c>
      <c r="AL18" s="12">
        <f t="shared" ref="AL18:AX18" si="53">SUM(AL16:AL17)</f>
        <v>3714.5</v>
      </c>
      <c r="AM18" s="12">
        <f t="shared" si="53"/>
        <v>1097.8016000000002</v>
      </c>
      <c r="AN18" s="12">
        <f t="shared" si="53"/>
        <v>1398.9137860000003</v>
      </c>
      <c r="AO18" s="12">
        <f t="shared" si="53"/>
        <v>1890.4288772600005</v>
      </c>
      <c r="AP18" s="12">
        <f t="shared" si="53"/>
        <v>2182.3548385006006</v>
      </c>
      <c r="AQ18" s="12">
        <f t="shared" si="53"/>
        <v>2474.2197928029668</v>
      </c>
      <c r="AR18" s="12">
        <f t="shared" si="53"/>
        <v>2766.5122247667036</v>
      </c>
      <c r="AS18" s="12">
        <f t="shared" si="53"/>
        <v>3059.2405857307917</v>
      </c>
      <c r="AT18" s="12">
        <f t="shared" si="53"/>
        <v>3183.4134950788493</v>
      </c>
      <c r="AU18" s="12">
        <f t="shared" si="53"/>
        <v>3226.5497435902025</v>
      </c>
      <c r="AV18" s="12">
        <f t="shared" si="53"/>
        <v>3270.3433968578811</v>
      </c>
      <c r="AW18" s="12">
        <f t="shared" si="53"/>
        <v>2703.3521644574685</v>
      </c>
      <c r="AX18" s="12">
        <f t="shared" si="53"/>
        <v>2091.1777316633138</v>
      </c>
      <c r="AY18" s="12">
        <f t="shared" ref="AY18:BC18" si="54">SUM(AY16:AY17)</f>
        <v>2058.5873377646744</v>
      </c>
      <c r="AZ18" s="12">
        <f t="shared" si="54"/>
        <v>2073.8229940207934</v>
      </c>
      <c r="BA18" s="12">
        <f t="shared" si="54"/>
        <v>2094.0262022488491</v>
      </c>
      <c r="BB18" s="12">
        <f t="shared" si="54"/>
        <v>2114.9129621001221</v>
      </c>
      <c r="BC18" s="12">
        <f t="shared" si="54"/>
        <v>313.06747757912922</v>
      </c>
    </row>
    <row r="19" spans="2:115" x14ac:dyDescent="0.2">
      <c r="B19" s="2" t="s">
        <v>63</v>
      </c>
      <c r="C19" s="12">
        <f t="shared" ref="C19:D19" si="55">C15-C18</f>
        <v>203.94000000000005</v>
      </c>
      <c r="D19" s="12">
        <f t="shared" si="55"/>
        <v>156.553</v>
      </c>
      <c r="E19" s="12">
        <f t="shared" ref="E19:G19" si="56">E15-E18</f>
        <v>276.55500000000006</v>
      </c>
      <c r="F19" s="12">
        <f t="shared" si="56"/>
        <v>269.57999999999993</v>
      </c>
      <c r="G19" s="12">
        <f t="shared" si="56"/>
        <v>102.46400000000006</v>
      </c>
      <c r="H19" s="12">
        <f t="shared" ref="H19:I19" si="57">H15-H18</f>
        <v>396.70000000000005</v>
      </c>
      <c r="I19" s="12">
        <f t="shared" si="57"/>
        <v>721.71699999999987</v>
      </c>
      <c r="J19" s="12">
        <f t="shared" ref="J19" si="58">J15-J18</f>
        <v>727.2</v>
      </c>
      <c r="K19" s="12">
        <f t="shared" ref="K19:L19" si="59">K15-K18</f>
        <v>673.77</v>
      </c>
      <c r="L19" s="12">
        <f t="shared" si="59"/>
        <v>884.90000000000009</v>
      </c>
      <c r="M19" s="12">
        <f>M15-M18</f>
        <v>1000</v>
      </c>
      <c r="N19" s="12">
        <f t="shared" ref="N19:Q19" si="60">N15-N18</f>
        <v>922.7</v>
      </c>
      <c r="O19" s="12">
        <f t="shared" si="60"/>
        <v>1055.5480000000002</v>
      </c>
      <c r="P19" s="12">
        <f>P15-P18</f>
        <v>1121.5999999999999</v>
      </c>
      <c r="Q19" s="12">
        <f t="shared" si="60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1">T15-T18</f>
        <v>1173.2999999999997</v>
      </c>
      <c r="U19" s="12">
        <f t="shared" si="61"/>
        <v>1249.3999999999996</v>
      </c>
      <c r="V19" s="12">
        <f t="shared" ref="V19:Y19" si="62">V15-V18</f>
        <v>1258.4000000000001</v>
      </c>
      <c r="W19" s="12">
        <f t="shared" si="62"/>
        <v>1224.9000000000003</v>
      </c>
      <c r="X19" s="12">
        <f>X15-X18</f>
        <v>1169.1000000000004</v>
      </c>
      <c r="Y19" s="12">
        <f t="shared" si="62"/>
        <v>1413.0999999999997</v>
      </c>
      <c r="Z19" s="12">
        <f t="shared" ref="Z19:AB19" si="63">Z15-Z18</f>
        <v>1395.1296000000002</v>
      </c>
      <c r="AA19" s="12">
        <f t="shared" si="63"/>
        <v>1414.5132000000003</v>
      </c>
      <c r="AB19" s="12">
        <f t="shared" si="63"/>
        <v>1423.6092000000003</v>
      </c>
      <c r="AI19" s="12">
        <f t="shared" ref="AI19:AK19" si="64">AI15-AI18</f>
        <v>-1981</v>
      </c>
      <c r="AJ19" s="12">
        <f t="shared" si="64"/>
        <v>4338.0879999999997</v>
      </c>
      <c r="AK19" s="12">
        <f t="shared" si="64"/>
        <v>5003.4999999999991</v>
      </c>
      <c r="AL19" s="12">
        <f t="shared" ref="AL19:AX19" si="65">AL15-AL18</f>
        <v>4901.8000000000011</v>
      </c>
      <c r="AM19" s="12">
        <f t="shared" si="65"/>
        <v>9111.7532800000008</v>
      </c>
      <c r="AN19" s="12">
        <f t="shared" si="65"/>
        <v>11610.984423800001</v>
      </c>
      <c r="AO19" s="12">
        <f t="shared" si="65"/>
        <v>15690.559681258004</v>
      </c>
      <c r="AP19" s="12">
        <f t="shared" si="65"/>
        <v>18113.545159554986</v>
      </c>
      <c r="AQ19" s="12">
        <f t="shared" si="65"/>
        <v>20536.024280264621</v>
      </c>
      <c r="AR19" s="12">
        <f t="shared" si="65"/>
        <v>22962.05146556364</v>
      </c>
      <c r="AS19" s="12">
        <f t="shared" si="65"/>
        <v>25391.696861565568</v>
      </c>
      <c r="AT19" s="12">
        <f t="shared" si="65"/>
        <v>26422.332009154445</v>
      </c>
      <c r="AU19" s="12">
        <f t="shared" si="65"/>
        <v>26780.362871798679</v>
      </c>
      <c r="AV19" s="12">
        <f t="shared" si="65"/>
        <v>27143.850193920407</v>
      </c>
      <c r="AW19" s="12">
        <f t="shared" si="65"/>
        <v>22437.822964996987</v>
      </c>
      <c r="AX19" s="12">
        <f t="shared" si="65"/>
        <v>17356.775172805508</v>
      </c>
      <c r="AY19" s="12">
        <f t="shared" ref="AY19:BC19" si="66">AY15-AY18</f>
        <v>17086.274903446796</v>
      </c>
      <c r="AZ19" s="12">
        <f t="shared" si="66"/>
        <v>17212.730850372584</v>
      </c>
      <c r="BA19" s="12">
        <f t="shared" si="66"/>
        <v>17380.417478665444</v>
      </c>
      <c r="BB19" s="12">
        <f t="shared" si="66"/>
        <v>17553.777585431009</v>
      </c>
      <c r="BC19" s="12">
        <f t="shared" si="66"/>
        <v>2598.4600639067721</v>
      </c>
    </row>
    <row r="20" spans="2:115" s="2" customFormat="1" x14ac:dyDescent="0.2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+Y20</f>
        <v>166.6</v>
      </c>
      <c r="AA20" s="2">
        <f>+Z20</f>
        <v>166.6</v>
      </c>
      <c r="AB20" s="2">
        <f>+AA20</f>
        <v>166.6</v>
      </c>
      <c r="AK20" s="2">
        <f t="shared" ref="AK20:AK22" si="67">SUM(Q20:T20)</f>
        <v>89.6</v>
      </c>
      <c r="AL20" s="2">
        <f>SUM(U20:X20)</f>
        <v>548</v>
      </c>
      <c r="AM20" s="2">
        <f t="shared" ref="AM20:AZ20" si="68">+AL32*$BF$30</f>
        <v>137.16100000000003</v>
      </c>
      <c r="AN20" s="2">
        <f t="shared" si="68"/>
        <v>211.15231424000007</v>
      </c>
      <c r="AO20" s="2">
        <f t="shared" si="68"/>
        <v>305.72940814432008</v>
      </c>
      <c r="AP20" s="2">
        <f t="shared" si="68"/>
        <v>433.69972085953867</v>
      </c>
      <c r="AQ20" s="2">
        <f t="shared" si="68"/>
        <v>582.07767990285492</v>
      </c>
      <c r="AR20" s="2">
        <f t="shared" si="68"/>
        <v>751.02249558419476</v>
      </c>
      <c r="AS20" s="2">
        <f t="shared" si="68"/>
        <v>940.72708727337738</v>
      </c>
      <c r="AT20" s="2">
        <f t="shared" si="68"/>
        <v>1151.386478864089</v>
      </c>
      <c r="AU20" s="2">
        <f t="shared" si="68"/>
        <v>1371.9762267682372</v>
      </c>
      <c r="AV20" s="2">
        <f t="shared" si="68"/>
        <v>1597.1949395567726</v>
      </c>
      <c r="AW20" s="2">
        <f t="shared" si="68"/>
        <v>1827.12330062459</v>
      </c>
      <c r="AX20" s="2">
        <f t="shared" si="68"/>
        <v>2021.2428707495626</v>
      </c>
      <c r="AY20" s="2">
        <f t="shared" si="68"/>
        <v>2176.267015098003</v>
      </c>
      <c r="AZ20" s="2">
        <f t="shared" si="68"/>
        <v>2330.3673504463618</v>
      </c>
      <c r="BA20" s="2">
        <f t="shared" ref="BA20:BC20" si="69">+AZ32*$BF$30</f>
        <v>2486.7121360529131</v>
      </c>
      <c r="BB20" s="2">
        <f>+BA32*$BF$30</f>
        <v>2645.6491729706595</v>
      </c>
      <c r="BC20" s="2">
        <f t="shared" si="69"/>
        <v>2807.2445870378729</v>
      </c>
    </row>
    <row r="21" spans="2:115" x14ac:dyDescent="0.2">
      <c r="B21" s="2" t="s">
        <v>123</v>
      </c>
      <c r="C21" s="12">
        <f t="shared" ref="C21:D21" si="70">+C19+C20</f>
        <v>195.79700000000005</v>
      </c>
      <c r="D21" s="12">
        <f t="shared" si="70"/>
        <v>151.78</v>
      </c>
      <c r="E21" s="12">
        <f t="shared" ref="E21:F21" si="71">+E19+E20</f>
        <v>277.30200000000008</v>
      </c>
      <c r="F21" s="12">
        <f t="shared" si="71"/>
        <v>272.8189999999999</v>
      </c>
      <c r="G21" s="12">
        <f t="shared" ref="G21:J21" si="72">+G19+G20</f>
        <v>105.54400000000005</v>
      </c>
      <c r="H21" s="12">
        <f t="shared" si="72"/>
        <v>394.81000000000006</v>
      </c>
      <c r="I21" s="12">
        <f t="shared" si="72"/>
        <v>720.15699999999993</v>
      </c>
      <c r="J21" s="12">
        <f t="shared" si="7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3">+N19+N20</f>
        <v>908.30000000000007</v>
      </c>
      <c r="O21" s="12">
        <f t="shared" si="73"/>
        <v>1041.4090000000003</v>
      </c>
      <c r="P21" s="12">
        <f t="shared" si="73"/>
        <v>1107.6999999999998</v>
      </c>
      <c r="Q21" s="12">
        <f t="shared" si="73"/>
        <v>1251.4000000000001</v>
      </c>
      <c r="R21" s="12">
        <f t="shared" ref="R21" si="74">+R19+R20</f>
        <v>1243.3000000000002</v>
      </c>
      <c r="S21" s="12">
        <f t="shared" ref="S21" si="75">+S19+S20</f>
        <v>1350.6999999999996</v>
      </c>
      <c r="T21" s="12">
        <f t="shared" ref="T21:AB21" si="76">+T19+T20</f>
        <v>1247.6999999999998</v>
      </c>
      <c r="U21" s="12">
        <f t="shared" si="76"/>
        <v>1355.4999999999995</v>
      </c>
      <c r="V21" s="12">
        <f t="shared" si="76"/>
        <v>1393.9</v>
      </c>
      <c r="W21" s="12">
        <f t="shared" si="76"/>
        <v>1372.2000000000003</v>
      </c>
      <c r="X21" s="12">
        <f t="shared" si="76"/>
        <v>1328.2000000000003</v>
      </c>
      <c r="Y21" s="12">
        <f t="shared" si="76"/>
        <v>1579.6999999999996</v>
      </c>
      <c r="Z21" s="12">
        <f t="shared" si="76"/>
        <v>1561.7296000000001</v>
      </c>
      <c r="AA21" s="12">
        <f t="shared" si="76"/>
        <v>1581.1132000000002</v>
      </c>
      <c r="AB21" s="12">
        <f t="shared" si="76"/>
        <v>1590.2092000000002</v>
      </c>
      <c r="AK21" s="2">
        <f>+AK19+AK20</f>
        <v>5093.0999999999995</v>
      </c>
      <c r="AL21" s="2">
        <f t="shared" ref="AL21:AX21" si="77">+AL19+AL20</f>
        <v>5449.8000000000011</v>
      </c>
      <c r="AM21" s="2">
        <f t="shared" si="77"/>
        <v>9248.9142800000009</v>
      </c>
      <c r="AN21" s="2">
        <f t="shared" si="77"/>
        <v>11822.136738040001</v>
      </c>
      <c r="AO21" s="2">
        <f t="shared" si="77"/>
        <v>15996.289089402324</v>
      </c>
      <c r="AP21" s="2">
        <f t="shared" si="77"/>
        <v>18547.244880414524</v>
      </c>
      <c r="AQ21" s="2">
        <f t="shared" si="77"/>
        <v>21118.101960167474</v>
      </c>
      <c r="AR21" s="2">
        <f t="shared" si="77"/>
        <v>23713.073961147835</v>
      </c>
      <c r="AS21" s="2">
        <f t="shared" si="77"/>
        <v>26332.423948838947</v>
      </c>
      <c r="AT21" s="2">
        <f t="shared" si="77"/>
        <v>27573.718488018534</v>
      </c>
      <c r="AU21" s="2">
        <f t="shared" si="77"/>
        <v>28152.339098566918</v>
      </c>
      <c r="AV21" s="2">
        <f t="shared" si="77"/>
        <v>28741.045133477179</v>
      </c>
      <c r="AW21" s="2">
        <f t="shared" si="77"/>
        <v>24264.946265621576</v>
      </c>
      <c r="AX21" s="2">
        <f t="shared" si="77"/>
        <v>19378.018043555072</v>
      </c>
      <c r="AY21" s="2">
        <f t="shared" ref="AY21:BC21" si="78">+AY19+AY20</f>
        <v>19262.541918544797</v>
      </c>
      <c r="AZ21" s="2">
        <f t="shared" si="78"/>
        <v>19543.098200818946</v>
      </c>
      <c r="BA21" s="2">
        <f t="shared" si="78"/>
        <v>19867.129614718357</v>
      </c>
      <c r="BB21" s="2">
        <f t="shared" si="78"/>
        <v>20199.426758401671</v>
      </c>
      <c r="BC21" s="2">
        <f t="shared" si="78"/>
        <v>5405.7046509446445</v>
      </c>
    </row>
    <row r="22" spans="2:115" s="2" customFormat="1" x14ac:dyDescent="0.2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f>+Z21*0.2</f>
        <v>312.34592000000004</v>
      </c>
      <c r="AA22" s="2">
        <f>+AA21*0.2</f>
        <v>316.22264000000007</v>
      </c>
      <c r="AB22" s="2">
        <f>+AB21*0.2</f>
        <v>318.04184000000009</v>
      </c>
      <c r="AK22" s="2">
        <f t="shared" si="67"/>
        <v>1011.4</v>
      </c>
      <c r="AL22" s="2">
        <f>SUM(U22:X22)</f>
        <v>919.39999999999986</v>
      </c>
      <c r="AM22" s="2">
        <f t="shared" ref="AM22:AX22" si="79">+AM21*0.2</f>
        <v>1849.7828560000003</v>
      </c>
      <c r="AN22" s="2">
        <f t="shared" si="79"/>
        <v>2364.4273476080002</v>
      </c>
      <c r="AO22" s="2">
        <f t="shared" si="79"/>
        <v>3199.2578178804652</v>
      </c>
      <c r="AP22" s="2">
        <f t="shared" si="79"/>
        <v>3709.4489760829051</v>
      </c>
      <c r="AQ22" s="2">
        <f t="shared" si="79"/>
        <v>4223.6203920334947</v>
      </c>
      <c r="AR22" s="2">
        <f t="shared" si="79"/>
        <v>4742.6147922295668</v>
      </c>
      <c r="AS22" s="2">
        <f t="shared" si="79"/>
        <v>5266.4847897677901</v>
      </c>
      <c r="AT22" s="2">
        <f t="shared" si="79"/>
        <v>5514.743697603707</v>
      </c>
      <c r="AU22" s="2">
        <f t="shared" si="79"/>
        <v>5630.4678197133835</v>
      </c>
      <c r="AV22" s="2">
        <f t="shared" si="79"/>
        <v>5748.2090266954365</v>
      </c>
      <c r="AW22" s="2">
        <f t="shared" si="79"/>
        <v>4852.9892531243158</v>
      </c>
      <c r="AX22" s="2">
        <f t="shared" si="79"/>
        <v>3875.6036087110147</v>
      </c>
      <c r="AY22" s="2">
        <f t="shared" ref="AY22:BC22" si="80">+AY21*0.2</f>
        <v>3852.5083837089596</v>
      </c>
      <c r="AZ22" s="2">
        <f t="shared" si="80"/>
        <v>3908.6196401637894</v>
      </c>
      <c r="BA22" s="2">
        <f>+BA21*0.2</f>
        <v>3973.4259229436716</v>
      </c>
      <c r="BB22" s="2">
        <f>+BB21*0.2</f>
        <v>4039.8853516803342</v>
      </c>
      <c r="BC22" s="2">
        <f t="shared" si="80"/>
        <v>1081.1409301889289</v>
      </c>
    </row>
    <row r="23" spans="2:115" x14ac:dyDescent="0.2">
      <c r="B23" s="2" t="s">
        <v>125</v>
      </c>
      <c r="C23" s="12">
        <f t="shared" ref="C23:D23" si="81">+C21-C22</f>
        <v>187.74200000000005</v>
      </c>
      <c r="D23" s="12">
        <f t="shared" si="81"/>
        <v>151.78</v>
      </c>
      <c r="E23" s="12">
        <f t="shared" ref="E23:F23" si="82">+E21-E22</f>
        <v>225.76800000000009</v>
      </c>
      <c r="F23" s="12">
        <f t="shared" si="82"/>
        <v>213.10799999999989</v>
      </c>
      <c r="G23" s="12">
        <f t="shared" ref="G23:J23" si="83">+G21-G22</f>
        <v>92.396000000000058</v>
      </c>
      <c r="H23" s="12">
        <f t="shared" si="83"/>
        <v>301.09400000000005</v>
      </c>
      <c r="I23" s="12">
        <f t="shared" si="83"/>
        <v>665.37599999999998</v>
      </c>
      <c r="J23" s="12">
        <f t="shared" si="83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4">+N21-N22</f>
        <v>897.40000000000009</v>
      </c>
      <c r="O23" s="12">
        <f t="shared" si="84"/>
        <v>810.59600000000034</v>
      </c>
      <c r="P23" s="12">
        <f t="shared" si="84"/>
        <v>868.69999999999982</v>
      </c>
      <c r="Q23" s="12">
        <f t="shared" si="84"/>
        <v>1002.4000000000001</v>
      </c>
      <c r="R23" s="12">
        <f t="shared" si="84"/>
        <v>984.70000000000016</v>
      </c>
      <c r="S23" s="12">
        <f t="shared" si="84"/>
        <v>1104.7999999999995</v>
      </c>
      <c r="T23" s="12">
        <f t="shared" si="84"/>
        <v>989.79999999999984</v>
      </c>
      <c r="U23" s="12">
        <f t="shared" si="84"/>
        <v>1141.0999999999995</v>
      </c>
      <c r="V23" s="12">
        <f t="shared" si="84"/>
        <v>1124.5</v>
      </c>
      <c r="W23" s="12">
        <f t="shared" si="84"/>
        <v>1115.4000000000003</v>
      </c>
      <c r="X23" s="12">
        <f t="shared" si="84"/>
        <v>1149.4000000000003</v>
      </c>
      <c r="Y23" s="12">
        <f t="shared" si="84"/>
        <v>1318.5999999999995</v>
      </c>
      <c r="Z23" s="12">
        <f t="shared" ref="Z23:AB23" si="85">+Z21-Z22</f>
        <v>1249.3836800000001</v>
      </c>
      <c r="AA23" s="12">
        <f t="shared" si="85"/>
        <v>1264.8905600000003</v>
      </c>
      <c r="AB23" s="12">
        <f t="shared" si="85"/>
        <v>1272.1673600000001</v>
      </c>
      <c r="AK23" s="2">
        <f>+AK21-AK22</f>
        <v>4081.6999999999994</v>
      </c>
      <c r="AL23" s="2">
        <f t="shared" ref="AL23:AR23" si="86">+AL21-AL22</f>
        <v>4530.4000000000015</v>
      </c>
      <c r="AM23" s="2">
        <f t="shared" si="86"/>
        <v>7399.1314240000011</v>
      </c>
      <c r="AN23" s="2">
        <f t="shared" si="86"/>
        <v>9457.7093904320009</v>
      </c>
      <c r="AO23" s="2">
        <f t="shared" si="86"/>
        <v>12797.031271521859</v>
      </c>
      <c r="AP23" s="2">
        <f t="shared" si="86"/>
        <v>14837.795904331619</v>
      </c>
      <c r="AQ23" s="2">
        <f t="shared" si="86"/>
        <v>16894.481568133979</v>
      </c>
      <c r="AR23" s="2">
        <f t="shared" si="86"/>
        <v>18970.459168918267</v>
      </c>
      <c r="AS23" s="2">
        <f t="shared" ref="AS23:AX23" si="87">+AS21-AS22</f>
        <v>21065.939159071157</v>
      </c>
      <c r="AT23" s="2">
        <f t="shared" si="87"/>
        <v>22058.974790414828</v>
      </c>
      <c r="AU23" s="2">
        <f t="shared" si="87"/>
        <v>22521.871278853534</v>
      </c>
      <c r="AV23" s="2">
        <f t="shared" si="87"/>
        <v>22992.836106781742</v>
      </c>
      <c r="AW23" s="2">
        <f t="shared" si="87"/>
        <v>19411.95701249726</v>
      </c>
      <c r="AX23" s="2">
        <f t="shared" si="87"/>
        <v>15502.414434844057</v>
      </c>
      <c r="AY23" s="2">
        <f t="shared" ref="AY23:BC23" si="88">+AY21-AY22</f>
        <v>15410.033534835839</v>
      </c>
      <c r="AZ23" s="2">
        <f t="shared" si="88"/>
        <v>15634.478560655156</v>
      </c>
      <c r="BA23" s="2">
        <f t="shared" si="88"/>
        <v>15893.703691774685</v>
      </c>
      <c r="BB23" s="2">
        <f t="shared" si="88"/>
        <v>16159.541406721337</v>
      </c>
      <c r="BC23" s="2">
        <f t="shared" si="88"/>
        <v>4324.5637207557156</v>
      </c>
      <c r="BD23" s="2">
        <f t="shared" ref="BD23:CI23" si="89">+BC23*(1+$BF$28)</f>
        <v>4108.3355347179295</v>
      </c>
      <c r="BE23" s="2">
        <f t="shared" si="89"/>
        <v>3902.9187579820327</v>
      </c>
      <c r="BF23" s="2">
        <f t="shared" si="89"/>
        <v>3707.772820082931</v>
      </c>
      <c r="BG23" s="2">
        <f t="shared" si="89"/>
        <v>3522.3841790787842</v>
      </c>
      <c r="BH23" s="2">
        <f t="shared" si="89"/>
        <v>3346.2649701248447</v>
      </c>
      <c r="BI23" s="2">
        <f t="shared" si="89"/>
        <v>3178.9517216186023</v>
      </c>
      <c r="BJ23" s="2">
        <f t="shared" si="89"/>
        <v>3020.004135537672</v>
      </c>
      <c r="BK23" s="2">
        <f t="shared" si="89"/>
        <v>2869.0039287607883</v>
      </c>
      <c r="BL23" s="2">
        <f t="shared" si="89"/>
        <v>2725.5537323227486</v>
      </c>
      <c r="BM23" s="2">
        <f t="shared" si="89"/>
        <v>2589.2760457066111</v>
      </c>
      <c r="BN23" s="2">
        <f t="shared" si="89"/>
        <v>2459.8122434212805</v>
      </c>
      <c r="BO23" s="2">
        <f t="shared" si="89"/>
        <v>2336.8216312502163</v>
      </c>
      <c r="BP23" s="2">
        <f t="shared" si="89"/>
        <v>2219.9805496877052</v>
      </c>
      <c r="BQ23" s="2">
        <f t="shared" si="89"/>
        <v>2108.9815222033199</v>
      </c>
      <c r="BR23" s="2">
        <f t="shared" si="89"/>
        <v>2003.5324460931538</v>
      </c>
      <c r="BS23" s="2">
        <f t="shared" si="89"/>
        <v>1903.3558237884961</v>
      </c>
      <c r="BT23" s="2">
        <f t="shared" si="89"/>
        <v>1808.1880325990712</v>
      </c>
      <c r="BU23" s="2">
        <f t="shared" si="89"/>
        <v>1717.7786309691176</v>
      </c>
      <c r="BV23" s="2">
        <f t="shared" si="89"/>
        <v>1631.8896994206616</v>
      </c>
      <c r="BW23" s="2">
        <f t="shared" si="89"/>
        <v>1550.2952144496285</v>
      </c>
      <c r="BX23" s="2">
        <f t="shared" si="89"/>
        <v>1472.780453727147</v>
      </c>
      <c r="BY23" s="2">
        <f t="shared" si="89"/>
        <v>1399.1414310407895</v>
      </c>
      <c r="BZ23" s="2">
        <f t="shared" si="89"/>
        <v>1329.18435948875</v>
      </c>
      <c r="CA23" s="2">
        <f t="shared" si="89"/>
        <v>1262.7251415143126</v>
      </c>
      <c r="CB23" s="2">
        <f t="shared" si="89"/>
        <v>1199.5888844385968</v>
      </c>
      <c r="CC23" s="2">
        <f t="shared" si="89"/>
        <v>1139.6094402166668</v>
      </c>
      <c r="CD23" s="2">
        <f t="shared" si="89"/>
        <v>1082.6289682058334</v>
      </c>
      <c r="CE23" s="2">
        <f t="shared" si="89"/>
        <v>1028.4975197955416</v>
      </c>
      <c r="CF23" s="2">
        <f t="shared" si="89"/>
        <v>977.07264380576453</v>
      </c>
      <c r="CG23" s="2">
        <f t="shared" si="89"/>
        <v>928.21901161547623</v>
      </c>
      <c r="CH23" s="2">
        <f t="shared" si="89"/>
        <v>881.8080610347024</v>
      </c>
      <c r="CI23" s="2">
        <f t="shared" si="89"/>
        <v>837.71765798296724</v>
      </c>
      <c r="CJ23" s="2">
        <f t="shared" ref="CJ23:DK23" si="90">+CI23*(1+$BF$28)</f>
        <v>795.8317750838188</v>
      </c>
      <c r="CK23" s="2">
        <f t="shared" si="90"/>
        <v>756.04018632962777</v>
      </c>
      <c r="CL23" s="2">
        <f t="shared" si="90"/>
        <v>718.23817701314636</v>
      </c>
      <c r="CM23" s="2">
        <f t="shared" si="90"/>
        <v>682.32626816248899</v>
      </c>
      <c r="CN23" s="2">
        <f t="shared" si="90"/>
        <v>648.2099547543645</v>
      </c>
      <c r="CO23" s="2">
        <f t="shared" si="90"/>
        <v>615.79945701664622</v>
      </c>
      <c r="CP23" s="2">
        <f t="shared" si="90"/>
        <v>585.00948416581389</v>
      </c>
      <c r="CQ23" s="2">
        <f t="shared" si="90"/>
        <v>555.75900995752318</v>
      </c>
      <c r="CR23" s="2">
        <f t="shared" si="90"/>
        <v>527.97105945964699</v>
      </c>
      <c r="CS23" s="2">
        <f t="shared" si="90"/>
        <v>501.57250648666462</v>
      </c>
      <c r="CT23" s="2">
        <f t="shared" si="90"/>
        <v>476.49388116233138</v>
      </c>
      <c r="CU23" s="2">
        <f t="shared" si="90"/>
        <v>452.66918710421481</v>
      </c>
      <c r="CV23" s="2">
        <f t="shared" si="90"/>
        <v>430.03572774900402</v>
      </c>
      <c r="CW23" s="2">
        <f t="shared" si="90"/>
        <v>408.53394136155379</v>
      </c>
      <c r="CX23" s="2">
        <f t="shared" si="90"/>
        <v>388.10724429347607</v>
      </c>
      <c r="CY23" s="2">
        <f t="shared" si="90"/>
        <v>368.70188207880227</v>
      </c>
      <c r="CZ23" s="2">
        <f t="shared" si="90"/>
        <v>350.26678797486215</v>
      </c>
      <c r="DA23" s="2">
        <f t="shared" si="90"/>
        <v>332.75344857611901</v>
      </c>
      <c r="DB23" s="2">
        <f t="shared" si="90"/>
        <v>316.11577614731306</v>
      </c>
      <c r="DC23" s="2">
        <f t="shared" si="90"/>
        <v>300.30998733994738</v>
      </c>
      <c r="DD23" s="2">
        <f t="shared" si="90"/>
        <v>285.29448797294998</v>
      </c>
      <c r="DE23" s="2">
        <f t="shared" si="90"/>
        <v>271.02976357430248</v>
      </c>
      <c r="DF23" s="2">
        <f t="shared" si="90"/>
        <v>257.47827539558733</v>
      </c>
      <c r="DG23" s="2">
        <f t="shared" si="90"/>
        <v>244.60436162580794</v>
      </c>
      <c r="DH23" s="2">
        <f t="shared" si="90"/>
        <v>232.37414354451752</v>
      </c>
      <c r="DI23" s="2">
        <f t="shared" si="90"/>
        <v>220.75543636729162</v>
      </c>
      <c r="DJ23" s="2">
        <f t="shared" si="90"/>
        <v>209.71766454892702</v>
      </c>
      <c r="DK23" s="2">
        <f t="shared" si="90"/>
        <v>199.23178132148067</v>
      </c>
    </row>
    <row r="24" spans="2:115" s="1" customFormat="1" x14ac:dyDescent="0.2">
      <c r="B24" s="1" t="s">
        <v>126</v>
      </c>
      <c r="C24" s="21">
        <f t="shared" ref="C24:D24" si="91">+C23/C25</f>
        <v>0.72267387254222692</v>
      </c>
      <c r="D24" s="21">
        <f t="shared" si="91"/>
        <v>0.58419164626730091</v>
      </c>
      <c r="E24" s="21">
        <f t="shared" ref="E24:G24" si="92">+E23/E25</f>
        <v>0.86775439607956217</v>
      </c>
      <c r="F24" s="21">
        <f t="shared" si="92"/>
        <v>0.82020768064290128</v>
      </c>
      <c r="G24" s="21">
        <f t="shared" si="92"/>
        <v>0.35472390612462734</v>
      </c>
      <c r="H24" s="21">
        <f t="shared" ref="H24:I24" si="93">+H23/H25</f>
        <v>1.1487402139576055</v>
      </c>
      <c r="I24" s="21">
        <f t="shared" si="93"/>
        <v>2.5250023717814924</v>
      </c>
      <c r="J24" s="21">
        <f t="shared" ref="J24:K24" si="94">+J23/J25</f>
        <v>2.771692046028329</v>
      </c>
      <c r="K24" s="21">
        <f t="shared" si="94"/>
        <v>2.2136444018645935</v>
      </c>
      <c r="L24" s="21">
        <f t="shared" ref="L24:P24" si="95">+L23/L25</f>
        <v>2.5575826681870013</v>
      </c>
      <c r="M24" s="21">
        <f t="shared" si="95"/>
        <v>2.9774723176785032</v>
      </c>
      <c r="N24" s="21">
        <f t="shared" si="95"/>
        <v>3.438314176245211</v>
      </c>
      <c r="O24" s="21">
        <f t="shared" si="95"/>
        <v>3.1211942689261374</v>
      </c>
      <c r="P24" s="21">
        <f t="shared" si="95"/>
        <v>3.3801556420233454</v>
      </c>
      <c r="Q24" s="21">
        <f>+Q23/Q25</f>
        <v>3.8867778208607993</v>
      </c>
      <c r="R24" s="21">
        <f t="shared" ref="R24:Y24" si="96">+R23/R25</f>
        <v>3.8063393892539628</v>
      </c>
      <c r="S24" s="21">
        <f t="shared" si="96"/>
        <v>4.2574181117533696</v>
      </c>
      <c r="T24" s="21">
        <f t="shared" si="96"/>
        <v>3.8025355359200916</v>
      </c>
      <c r="U24" s="21">
        <f t="shared" si="96"/>
        <v>4.3837879369957715</v>
      </c>
      <c r="V24" s="21">
        <f t="shared" si="96"/>
        <v>4.3183563748079878</v>
      </c>
      <c r="W24" s="21">
        <f t="shared" si="96"/>
        <v>4.280122793553339</v>
      </c>
      <c r="X24" s="21">
        <f t="shared" si="96"/>
        <v>4.4055193560751258</v>
      </c>
      <c r="Y24" s="21">
        <f t="shared" si="96"/>
        <v>5.0501723477594762</v>
      </c>
      <c r="Z24" s="21">
        <f t="shared" ref="Z24:AB24" si="97">+Z23/Z25</f>
        <v>4.785077288395251</v>
      </c>
      <c r="AA24" s="21">
        <f t="shared" si="97"/>
        <v>4.844467866717733</v>
      </c>
      <c r="AB24" s="21">
        <f t="shared" si="97"/>
        <v>4.8723376484105705</v>
      </c>
      <c r="AK24" s="1">
        <f>+AK23/AK25</f>
        <v>15.753377074488615</v>
      </c>
      <c r="AL24" s="1">
        <f t="shared" ref="AL24:AX24" si="98">+AL23/AL25</f>
        <v>17.38783342928421</v>
      </c>
      <c r="AM24" s="1">
        <f t="shared" si="98"/>
        <v>28.398124828247941</v>
      </c>
      <c r="AN24" s="1">
        <f t="shared" si="98"/>
        <v>36.299018961550566</v>
      </c>
      <c r="AO24" s="1">
        <f t="shared" si="98"/>
        <v>49.115452970722927</v>
      </c>
      <c r="AP24" s="1">
        <f t="shared" si="98"/>
        <v>56.947978907432805</v>
      </c>
      <c r="AQ24" s="1">
        <f t="shared" si="98"/>
        <v>64.841610317152089</v>
      </c>
      <c r="AR24" s="1">
        <f t="shared" si="98"/>
        <v>72.809284854800481</v>
      </c>
      <c r="AS24" s="1">
        <f t="shared" si="98"/>
        <v>80.851810243988311</v>
      </c>
      <c r="AT24" s="1">
        <f t="shared" si="98"/>
        <v>84.66311567996479</v>
      </c>
      <c r="AU24" s="1">
        <f t="shared" si="98"/>
        <v>86.439728569769841</v>
      </c>
      <c r="AV24" s="1">
        <f t="shared" si="98"/>
        <v>88.247308028331375</v>
      </c>
      <c r="AW24" s="1">
        <f t="shared" si="98"/>
        <v>74.503768998262359</v>
      </c>
      <c r="AX24" s="1">
        <f t="shared" si="98"/>
        <v>59.498808040084654</v>
      </c>
      <c r="AY24" s="1">
        <f t="shared" ref="AY24:BC24" si="99">+AY23/AY25</f>
        <v>59.144246919346912</v>
      </c>
      <c r="AZ24" s="1">
        <f t="shared" si="99"/>
        <v>60.005674767434868</v>
      </c>
      <c r="BA24" s="1">
        <f t="shared" si="99"/>
        <v>61.000589874399097</v>
      </c>
      <c r="BB24" s="1">
        <f t="shared" si="99"/>
        <v>62.020884309043701</v>
      </c>
      <c r="BC24" s="1">
        <f t="shared" si="99"/>
        <v>16.597826600482499</v>
      </c>
    </row>
    <row r="25" spans="2:115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f>+Y25</f>
        <v>261.10000000000002</v>
      </c>
      <c r="AA25" s="2">
        <f>+Z25</f>
        <v>261.10000000000002</v>
      </c>
      <c r="AB25" s="2">
        <f>+AA25</f>
        <v>261.10000000000002</v>
      </c>
      <c r="AK25" s="2">
        <f>AVERAGE(Q25:T25)</f>
        <v>259.09999999999997</v>
      </c>
      <c r="AL25" s="2">
        <f>AVERAGE(U25:X25)</f>
        <v>260.55</v>
      </c>
      <c r="AM25" s="2">
        <f t="shared" ref="AM25:AX25" si="100">+AL25</f>
        <v>260.55</v>
      </c>
      <c r="AN25" s="2">
        <f t="shared" si="100"/>
        <v>260.55</v>
      </c>
      <c r="AO25" s="2">
        <f t="shared" si="100"/>
        <v>260.55</v>
      </c>
      <c r="AP25" s="2">
        <f t="shared" si="100"/>
        <v>260.55</v>
      </c>
      <c r="AQ25" s="2">
        <f t="shared" si="100"/>
        <v>260.55</v>
      </c>
      <c r="AR25" s="2">
        <f t="shared" si="100"/>
        <v>260.55</v>
      </c>
      <c r="AS25" s="2">
        <f t="shared" si="100"/>
        <v>260.55</v>
      </c>
      <c r="AT25" s="2">
        <f t="shared" si="100"/>
        <v>260.55</v>
      </c>
      <c r="AU25" s="2">
        <f t="shared" si="100"/>
        <v>260.55</v>
      </c>
      <c r="AV25" s="2">
        <f t="shared" si="100"/>
        <v>260.55</v>
      </c>
      <c r="AW25" s="2">
        <f t="shared" si="100"/>
        <v>260.55</v>
      </c>
      <c r="AX25" s="2">
        <f t="shared" si="100"/>
        <v>260.55</v>
      </c>
      <c r="AY25" s="2">
        <f t="shared" ref="AY25" si="101">+AX25</f>
        <v>260.55</v>
      </c>
      <c r="AZ25" s="2">
        <f t="shared" ref="AZ25" si="102">+AY25</f>
        <v>260.55</v>
      </c>
      <c r="BA25" s="2">
        <f t="shared" ref="BA25" si="103">+AZ25</f>
        <v>260.55</v>
      </c>
      <c r="BB25" s="2">
        <f t="shared" ref="BB25" si="104">+BA25</f>
        <v>260.55</v>
      </c>
      <c r="BC25" s="2">
        <f t="shared" ref="BC25" si="105">+BB25</f>
        <v>260.55</v>
      </c>
    </row>
    <row r="27" spans="2:115" s="26" customFormat="1" x14ac:dyDescent="0.2">
      <c r="B27" s="13" t="s">
        <v>302</v>
      </c>
      <c r="C27" s="24"/>
      <c r="D27" s="24"/>
      <c r="E27" s="24"/>
      <c r="F27" s="24"/>
      <c r="G27" s="25">
        <f t="shared" ref="G27:P27" si="106">+G13/C13-1</f>
        <v>0.21328224776500648</v>
      </c>
      <c r="H27" s="25">
        <f t="shared" si="106"/>
        <v>0.44493886310784858</v>
      </c>
      <c r="I27" s="25">
        <f t="shared" si="106"/>
        <v>0.76535979547461963</v>
      </c>
      <c r="J27" s="25">
        <f t="shared" si="106"/>
        <v>0.62012853473169161</v>
      </c>
      <c r="K27" s="25">
        <f t="shared" si="106"/>
        <v>0.61894736842105269</v>
      </c>
      <c r="L27" s="25">
        <f t="shared" si="106"/>
        <v>0.29435163086714389</v>
      </c>
      <c r="M27" s="25">
        <f t="shared" si="106"/>
        <v>0.13749174917491747</v>
      </c>
      <c r="N27" s="25">
        <f t="shared" si="106"/>
        <v>0.176856468118604</v>
      </c>
      <c r="O27" s="25">
        <f t="shared" si="106"/>
        <v>0.28998699609882972</v>
      </c>
      <c r="P27" s="25">
        <f t="shared" si="106"/>
        <v>0.27350952673632456</v>
      </c>
      <c r="Q27" s="25">
        <f t="shared" ref="Q27:T27" si="107">+Q13/M13-1</f>
        <v>0.21714153078396103</v>
      </c>
      <c r="R27" s="25">
        <f t="shared" si="107"/>
        <v>0.2246376811594204</v>
      </c>
      <c r="S27" s="25">
        <f t="shared" si="107"/>
        <v>0.17656249999999996</v>
      </c>
      <c r="T27" s="25">
        <f t="shared" si="107"/>
        <v>0.1114864864864864</v>
      </c>
      <c r="U27" s="25">
        <f t="shared" ref="U27" si="108">+U13/Q13-1</f>
        <v>0.13220500595947549</v>
      </c>
      <c r="V27" s="25">
        <f t="shared" ref="V27" si="109">+V13/R13-1</f>
        <v>0.13482020937642258</v>
      </c>
      <c r="W27" s="25">
        <f t="shared" ref="W27" si="110">+W13/S13-1</f>
        <v>6.3959216895857818E-2</v>
      </c>
      <c r="X27" s="25">
        <f t="shared" ref="X27:Y27" si="111">+X13/T13-1</f>
        <v>9.3226226660877209E-2</v>
      </c>
      <c r="Y27" s="25">
        <f t="shared" si="111"/>
        <v>0.13297961933636526</v>
      </c>
      <c r="Z27" s="25">
        <f t="shared" ref="Z27" si="112">+Z13/V13-1</f>
        <v>2.6560243863308131E-2</v>
      </c>
      <c r="AA27" s="25">
        <f t="shared" ref="AA27" si="113">+AA13/W13-1</f>
        <v>4.4860283459494221E-2</v>
      </c>
      <c r="AB27" s="25">
        <f t="shared" ref="AB27" si="114">+AB13/X13-1</f>
        <v>5.5314374230448271E-2</v>
      </c>
    </row>
    <row r="28" spans="2:115" x14ac:dyDescent="0.2">
      <c r="B28" s="2" t="s">
        <v>180</v>
      </c>
      <c r="C28" s="19">
        <f t="shared" ref="C28" si="115">C15/C13</f>
        <v>0.85791187739463604</v>
      </c>
      <c r="D28" s="19">
        <f t="shared" ref="D28:H28" si="116">D15/D13</f>
        <v>0.8594271053058109</v>
      </c>
      <c r="E28" s="19">
        <f t="shared" si="116"/>
        <v>0.88919366754371454</v>
      </c>
      <c r="F28" s="19">
        <f t="shared" si="116"/>
        <v>0.8557358650587249</v>
      </c>
      <c r="G28" s="19">
        <f t="shared" si="116"/>
        <v>0.86114315789473683</v>
      </c>
      <c r="H28" s="19">
        <f t="shared" si="116"/>
        <v>0.8528146380270486</v>
      </c>
      <c r="I28" s="19">
        <f t="shared" ref="I28:J28" si="117">I15/I13</f>
        <v>0.8927412541254125</v>
      </c>
      <c r="J28" s="19">
        <f t="shared" si="117"/>
        <v>0.87896877459984257</v>
      </c>
      <c r="K28" s="19">
        <f t="shared" ref="K28:L28" si="118">K15/K13</f>
        <v>0.87894538361508456</v>
      </c>
      <c r="L28" s="19">
        <f t="shared" si="118"/>
        <v>0.87516902274124164</v>
      </c>
      <c r="M28" s="19">
        <f t="shared" ref="M28:P28" si="119">M15/M13</f>
        <v>0.888411768119306</v>
      </c>
      <c r="N28" s="19">
        <f t="shared" si="119"/>
        <v>0.87290969899665549</v>
      </c>
      <c r="O28" s="19">
        <f t="shared" si="119"/>
        <v>0.88079032258064516</v>
      </c>
      <c r="P28" s="19">
        <f t="shared" si="119"/>
        <v>0.88059845559845551</v>
      </c>
      <c r="Q28" s="19">
        <f t="shared" ref="Q28:R28" si="120">Q15/Q13</f>
        <v>0.93048867699642435</v>
      </c>
      <c r="R28" s="19">
        <f t="shared" si="120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1">U15/U13</f>
        <v>0.88841165571837633</v>
      </c>
      <c r="V28" s="19">
        <f t="shared" si="121"/>
        <v>0.87694529119204234</v>
      </c>
      <c r="W28" s="19">
        <f t="shared" si="121"/>
        <v>0.87236269930745691</v>
      </c>
      <c r="X28" s="19">
        <f t="shared" si="121"/>
        <v>0.85534416332366847</v>
      </c>
      <c r="Y28" s="19">
        <f t="shared" ref="Y28:AB28" si="122">Y15/Y13</f>
        <v>0.87519512376421604</v>
      </c>
      <c r="Z28" s="19">
        <f t="shared" si="122"/>
        <v>0.88</v>
      </c>
      <c r="AA28" s="19">
        <f t="shared" si="122"/>
        <v>0.88</v>
      </c>
      <c r="AB28" s="19">
        <f t="shared" si="122"/>
        <v>0.88000000000000012</v>
      </c>
      <c r="AJ28" s="19">
        <f t="shared" ref="AJ28:AK28" si="123">AJ15/AJ13</f>
        <v>0.88060528435424446</v>
      </c>
      <c r="AK28" s="19">
        <f t="shared" si="123"/>
        <v>0.89078349268904367</v>
      </c>
      <c r="AL28" s="19">
        <f t="shared" ref="AL28:AX28" si="124">AL15/AL13</f>
        <v>0.87304064118022551</v>
      </c>
      <c r="AM28" s="19">
        <f t="shared" si="124"/>
        <v>0.93</v>
      </c>
      <c r="AN28" s="19">
        <f t="shared" si="124"/>
        <v>0.92999999999999994</v>
      </c>
      <c r="AO28" s="19">
        <f t="shared" si="124"/>
        <v>0.93</v>
      </c>
      <c r="AP28" s="19">
        <f t="shared" si="124"/>
        <v>0.93</v>
      </c>
      <c r="AQ28" s="19">
        <f t="shared" si="124"/>
        <v>0.92999999999999994</v>
      </c>
      <c r="AR28" s="19">
        <f t="shared" si="124"/>
        <v>0.93</v>
      </c>
      <c r="AS28" s="19">
        <f t="shared" si="124"/>
        <v>0.92999999999999994</v>
      </c>
      <c r="AT28" s="19">
        <f t="shared" si="124"/>
        <v>0.92999999999999994</v>
      </c>
      <c r="AU28" s="19">
        <f t="shared" si="124"/>
        <v>0.93</v>
      </c>
      <c r="AV28" s="19">
        <f t="shared" si="124"/>
        <v>0.92999999999999994</v>
      </c>
      <c r="AW28" s="19">
        <f t="shared" si="124"/>
        <v>0.92999999999999994</v>
      </c>
      <c r="AX28" s="19">
        <f t="shared" si="124"/>
        <v>0.93</v>
      </c>
      <c r="BE28" t="s">
        <v>296</v>
      </c>
      <c r="BF28" s="23">
        <v>-0.05</v>
      </c>
    </row>
    <row r="29" spans="2:115" x14ac:dyDescent="0.2">
      <c r="B29" s="2" t="s">
        <v>292</v>
      </c>
      <c r="C29" s="19">
        <f t="shared" ref="C29" si="125">+C16/C13</f>
        <v>0.17534482758620687</v>
      </c>
      <c r="D29" s="19">
        <f t="shared" ref="D29:H29" si="126">+D16/D13</f>
        <v>0.17611701131006641</v>
      </c>
      <c r="E29" s="19">
        <f t="shared" si="126"/>
        <v>0.1713447730201752</v>
      </c>
      <c r="F29" s="19">
        <f t="shared" si="126"/>
        <v>0.16632993698673523</v>
      </c>
      <c r="G29" s="19">
        <f t="shared" si="126"/>
        <v>0.16807789473684212</v>
      </c>
      <c r="H29" s="19">
        <f t="shared" si="126"/>
        <v>0.15535163086714399</v>
      </c>
      <c r="I29" s="19">
        <f t="shared" ref="I29:J29" si="127">+I16/I13</f>
        <v>0.12030231023102311</v>
      </c>
      <c r="J29" s="19">
        <f t="shared" si="127"/>
        <v>0.12581999475203359</v>
      </c>
      <c r="K29" s="19">
        <f t="shared" ref="K29:S29" si="128">+K16/K13</f>
        <v>0.11999414824447334</v>
      </c>
      <c r="L29" s="19">
        <f t="shared" si="128"/>
        <v>0.107559926244622</v>
      </c>
      <c r="M29" s="19">
        <f t="shared" si="128"/>
        <v>8.7622584576103987E-2</v>
      </c>
      <c r="N29" s="19">
        <f t="shared" si="128"/>
        <v>0.1084726867335563</v>
      </c>
      <c r="O29" s="19">
        <f t="shared" si="128"/>
        <v>9.9893649193548387E-2</v>
      </c>
      <c r="P29" s="19">
        <f t="shared" si="128"/>
        <v>0.10135135135135136</v>
      </c>
      <c r="Q29" s="19">
        <f t="shared" si="128"/>
        <v>7.9618593563766382E-2</v>
      </c>
      <c r="R29" s="19">
        <f t="shared" si="128"/>
        <v>7.8880291306326816E-2</v>
      </c>
      <c r="S29" s="19">
        <f t="shared" si="128"/>
        <v>7.7282268774364921E-2</v>
      </c>
      <c r="T29" s="19">
        <f>+T16/T13</f>
        <v>9.7959183673469383E-2</v>
      </c>
      <c r="U29" s="19">
        <f t="shared" ref="U29:X29" si="129">+U16/U13</f>
        <v>8.2912245241704582E-2</v>
      </c>
      <c r="V29" s="19">
        <f t="shared" si="129"/>
        <v>8.8079576447938374E-2</v>
      </c>
      <c r="W29" s="19">
        <f t="shared" si="129"/>
        <v>8.6849734256724098E-2</v>
      </c>
      <c r="X29" s="19">
        <f t="shared" si="129"/>
        <v>0.11343686698176907</v>
      </c>
      <c r="Y29" s="19">
        <f t="shared" ref="Y29:AB29" si="130">+Y16/Y13</f>
        <v>0.1010926930796105</v>
      </c>
      <c r="Z29" s="19">
        <f t="shared" si="130"/>
        <v>8.5800689218651097E-2</v>
      </c>
      <c r="AA29" s="19">
        <f t="shared" si="130"/>
        <v>8.3120906815567525E-2</v>
      </c>
      <c r="AB29" s="19">
        <f t="shared" si="130"/>
        <v>0.10749106593425205</v>
      </c>
      <c r="AJ29" s="19"/>
      <c r="AK29" s="19">
        <f>+AK16/AK13</f>
        <v>8.3555386372287793E-2</v>
      </c>
      <c r="AL29" s="19">
        <f t="shared" ref="AL29:AX29" si="131">+AL16/AL13</f>
        <v>9.2995450538538693E-2</v>
      </c>
      <c r="AM29" s="19">
        <f t="shared" si="131"/>
        <v>0.1</v>
      </c>
      <c r="AN29" s="19">
        <f t="shared" si="131"/>
        <v>0.1</v>
      </c>
      <c r="AO29" s="19">
        <f t="shared" si="131"/>
        <v>0.1</v>
      </c>
      <c r="AP29" s="19">
        <f t="shared" si="131"/>
        <v>0.1</v>
      </c>
      <c r="AQ29" s="19">
        <f t="shared" si="131"/>
        <v>0.1</v>
      </c>
      <c r="AR29" s="19">
        <f t="shared" si="131"/>
        <v>0.1</v>
      </c>
      <c r="AS29" s="19">
        <f t="shared" si="131"/>
        <v>0.1</v>
      </c>
      <c r="AT29" s="19">
        <f t="shared" si="131"/>
        <v>0.1</v>
      </c>
      <c r="AU29" s="19">
        <f t="shared" si="131"/>
        <v>0.1</v>
      </c>
      <c r="AV29" s="19">
        <f t="shared" si="131"/>
        <v>0.1</v>
      </c>
      <c r="AW29" s="19">
        <f t="shared" si="131"/>
        <v>0.1</v>
      </c>
      <c r="AX29" s="19">
        <f t="shared" si="131"/>
        <v>9.9999999999999992E-2</v>
      </c>
      <c r="BE29" t="s">
        <v>294</v>
      </c>
      <c r="BF29" s="23">
        <v>7.0000000000000007E-2</v>
      </c>
    </row>
    <row r="30" spans="2:115" x14ac:dyDescent="0.2">
      <c r="B30" s="2" t="s">
        <v>183</v>
      </c>
      <c r="C30" s="19">
        <f t="shared" ref="C30" si="132">C22/C21</f>
        <v>4.1139547592659732E-2</v>
      </c>
      <c r="D30" s="19">
        <f t="shared" ref="D30:H30" si="133">D22/D21</f>
        <v>0</v>
      </c>
      <c r="E30" s="19">
        <f t="shared" si="133"/>
        <v>0.18584070796460173</v>
      </c>
      <c r="F30" s="19">
        <f t="shared" si="133"/>
        <v>0.21886672115945011</v>
      </c>
      <c r="G30" s="19">
        <f t="shared" si="133"/>
        <v>0.1245736375350564</v>
      </c>
      <c r="H30" s="19">
        <f t="shared" si="133"/>
        <v>0.23736987411666366</v>
      </c>
      <c r="I30" s="19">
        <f t="shared" ref="I30:J30" si="134">I22/I21</f>
        <v>7.6068135142753596E-2</v>
      </c>
      <c r="J30" s="19">
        <f t="shared" si="134"/>
        <v>-1.7419854732347417E-2</v>
      </c>
      <c r="K30" s="19">
        <f t="shared" ref="K30:L30" si="135">K22/K21</f>
        <v>0.1183036858950188</v>
      </c>
      <c r="L30" s="19">
        <f t="shared" si="135"/>
        <v>0.22735101619014811</v>
      </c>
      <c r="M30" s="19">
        <f>M22/M21</f>
        <v>0.20896733617366606</v>
      </c>
      <c r="N30" s="19">
        <f t="shared" ref="N30:T30" si="136">N22/N21</f>
        <v>1.2000440383133325E-2</v>
      </c>
      <c r="O30" s="19">
        <f t="shared" si="136"/>
        <v>0.22163530370872531</v>
      </c>
      <c r="P30" s="19">
        <f t="shared" si="136"/>
        <v>0.21576239053895463</v>
      </c>
      <c r="Q30" s="19">
        <f t="shared" si="136"/>
        <v>0.19897714559693142</v>
      </c>
      <c r="R30" s="19">
        <f t="shared" si="136"/>
        <v>0.20799485240891175</v>
      </c>
      <c r="S30" s="19">
        <f t="shared" si="136"/>
        <v>0.18205374990745546</v>
      </c>
      <c r="T30" s="19">
        <f t="shared" si="136"/>
        <v>0.20670032860463253</v>
      </c>
      <c r="U30" s="19">
        <f t="shared" ref="U30:X30" si="137">U22/U21</f>
        <v>0.15817041682036154</v>
      </c>
      <c r="V30" s="19">
        <f t="shared" si="137"/>
        <v>0.1932706793887653</v>
      </c>
      <c r="W30" s="19">
        <f t="shared" si="137"/>
        <v>0.18714473108876253</v>
      </c>
      <c r="X30" s="19">
        <f t="shared" si="137"/>
        <v>0.13461828037946091</v>
      </c>
      <c r="Y30" s="19">
        <f t="shared" ref="Y30:AB30" si="138">Y22/Y21</f>
        <v>0.16528454769893022</v>
      </c>
      <c r="Z30" s="19">
        <f t="shared" si="138"/>
        <v>0.2</v>
      </c>
      <c r="AA30" s="19">
        <f t="shared" si="138"/>
        <v>0.2</v>
      </c>
      <c r="AB30" s="19">
        <f t="shared" si="138"/>
        <v>0.20000000000000004</v>
      </c>
      <c r="AK30" s="23">
        <f>+AK22/AK21</f>
        <v>0.19858239579038309</v>
      </c>
      <c r="AL30" s="23">
        <f t="shared" ref="AL30:AX30" si="139">+AL22/AL21</f>
        <v>0.16870343865829932</v>
      </c>
      <c r="AM30" s="23">
        <f t="shared" si="139"/>
        <v>0.2</v>
      </c>
      <c r="AN30" s="23">
        <f t="shared" si="139"/>
        <v>0.2</v>
      </c>
      <c r="AO30" s="23">
        <f t="shared" si="139"/>
        <v>0.2</v>
      </c>
      <c r="AP30" s="23">
        <f t="shared" si="139"/>
        <v>0.2</v>
      </c>
      <c r="AQ30" s="23">
        <f t="shared" si="139"/>
        <v>0.19999999999999998</v>
      </c>
      <c r="AR30" s="23">
        <f t="shared" si="139"/>
        <v>0.19999999999999998</v>
      </c>
      <c r="AS30" s="23">
        <f t="shared" si="139"/>
        <v>0.20000000000000004</v>
      </c>
      <c r="AT30" s="23">
        <f t="shared" si="139"/>
        <v>0.2</v>
      </c>
      <c r="AU30" s="23">
        <f t="shared" si="139"/>
        <v>0.2</v>
      </c>
      <c r="AV30" s="23">
        <f t="shared" si="139"/>
        <v>0.20000000000000004</v>
      </c>
      <c r="AW30" s="23">
        <f t="shared" si="139"/>
        <v>0.2</v>
      </c>
      <c r="AX30" s="23">
        <f t="shared" si="139"/>
        <v>0.2</v>
      </c>
      <c r="BE30" t="s">
        <v>293</v>
      </c>
      <c r="BF30" s="23">
        <v>0.01</v>
      </c>
    </row>
    <row r="31" spans="2:115" x14ac:dyDescent="0.2">
      <c r="BE31" t="s">
        <v>295</v>
      </c>
      <c r="BF31" s="2">
        <f>NPV(BF29,AN23:CK23)+Main!M5-Main!M6</f>
        <v>177562.91669986467</v>
      </c>
    </row>
    <row r="32" spans="2:115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15802.08368</v>
      </c>
      <c r="AA32" s="2">
        <f>+Z32+AA23</f>
        <v>17066.97424</v>
      </c>
      <c r="AB32" s="2">
        <f>+AA32+AB23</f>
        <v>18339.141599999999</v>
      </c>
      <c r="AK32" s="2">
        <f>+T32</f>
        <v>10778.5</v>
      </c>
      <c r="AL32" s="2">
        <f>+X32</f>
        <v>13716.100000000002</v>
      </c>
      <c r="AM32" s="2">
        <f t="shared" ref="AM32:AX32" si="140">+AL32+AM23</f>
        <v>21115.231424000005</v>
      </c>
      <c r="AN32" s="2">
        <f t="shared" si="140"/>
        <v>30572.940814432004</v>
      </c>
      <c r="AO32" s="2">
        <f t="shared" si="140"/>
        <v>43369.972085953865</v>
      </c>
      <c r="AP32" s="2">
        <f t="shared" si="140"/>
        <v>58207.767990285487</v>
      </c>
      <c r="AQ32" s="2">
        <f t="shared" si="140"/>
        <v>75102.249558419469</v>
      </c>
      <c r="AR32" s="2">
        <f t="shared" si="140"/>
        <v>94072.70872733774</v>
      </c>
      <c r="AS32" s="2">
        <f t="shared" si="140"/>
        <v>115138.6478864089</v>
      </c>
      <c r="AT32" s="2">
        <f t="shared" si="140"/>
        <v>137197.62267682372</v>
      </c>
      <c r="AU32" s="2">
        <f t="shared" si="140"/>
        <v>159719.49395567726</v>
      </c>
      <c r="AV32" s="2">
        <f t="shared" si="140"/>
        <v>182712.33006245899</v>
      </c>
      <c r="AW32" s="2">
        <f t="shared" si="140"/>
        <v>202124.28707495626</v>
      </c>
      <c r="AX32" s="2">
        <f t="shared" si="140"/>
        <v>217626.7015098003</v>
      </c>
      <c r="AY32" s="2">
        <f t="shared" ref="AY32" si="141">+AX32+AY23</f>
        <v>233036.73504463615</v>
      </c>
      <c r="AZ32" s="2">
        <f t="shared" ref="AZ32" si="142">+AY32+AZ23</f>
        <v>248671.2136052913</v>
      </c>
      <c r="BA32" s="2">
        <f t="shared" ref="BA32" si="143">+AZ32+BA23</f>
        <v>264564.91729706596</v>
      </c>
      <c r="BB32" s="2">
        <f t="shared" ref="BB32" si="144">+BA32+BB23</f>
        <v>280724.4587037873</v>
      </c>
      <c r="BC32" s="2">
        <f t="shared" ref="BC32" si="145">+BB32+BC23</f>
        <v>285049.02242454304</v>
      </c>
      <c r="BE32" s="2" t="s">
        <v>297</v>
      </c>
      <c r="BF32" s="1">
        <f>BF31/Main!M3</f>
        <v>687.95583546361547</v>
      </c>
    </row>
    <row r="33" spans="2:28" s="2" customFormat="1" x14ac:dyDescent="0.2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28" s="2" customFormat="1" x14ac:dyDescent="0.2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28" s="2" customFormat="1" x14ac:dyDescent="0.2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28" s="2" customFormat="1" x14ac:dyDescent="0.2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28" s="2" customFormat="1" x14ac:dyDescent="0.2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28" s="2" customFormat="1" x14ac:dyDescent="0.2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28" s="2" customFormat="1" x14ac:dyDescent="0.2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28" s="2" customFormat="1" x14ac:dyDescent="0.2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28" s="2" customFormat="1" x14ac:dyDescent="0.2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 t="shared" ref="M41:R41" si="146">SUM(M32:M40)</f>
        <v>12115.058999999997</v>
      </c>
      <c r="N41" s="12">
        <f t="shared" si="146"/>
        <v>12221.686</v>
      </c>
      <c r="O41" s="12">
        <f t="shared" si="146"/>
        <v>12618.744999999999</v>
      </c>
      <c r="P41" s="12">
        <f t="shared" si="146"/>
        <v>13432.499999999998</v>
      </c>
      <c r="Q41" s="12">
        <f t="shared" si="146"/>
        <v>14256.1</v>
      </c>
      <c r="R41" s="12">
        <f t="shared" si="146"/>
        <v>15582.2</v>
      </c>
      <c r="S41" s="12">
        <f t="shared" ref="S41:AB41" si="147">SUM(S32:S40)</f>
        <v>16706.400000000005</v>
      </c>
      <c r="T41" s="12">
        <f t="shared" si="147"/>
        <v>18150.900000000001</v>
      </c>
      <c r="U41" s="12">
        <f t="shared" si="147"/>
        <v>18974.2</v>
      </c>
      <c r="V41" s="12">
        <f t="shared" si="147"/>
        <v>20349.2</v>
      </c>
      <c r="W41" s="12">
        <f t="shared" si="147"/>
        <v>21726.2</v>
      </c>
      <c r="X41" s="12">
        <f t="shared" si="147"/>
        <v>22730.199999999997</v>
      </c>
      <c r="Y41" s="12">
        <f t="shared" si="147"/>
        <v>23917.4</v>
      </c>
      <c r="Z41" s="12">
        <f t="shared" si="147"/>
        <v>15802.08368</v>
      </c>
      <c r="AA41" s="12">
        <f t="shared" si="147"/>
        <v>17066.97424</v>
      </c>
      <c r="AB41" s="12">
        <f t="shared" si="147"/>
        <v>18339.141599999999</v>
      </c>
    </row>
    <row r="43" spans="2:28" s="2" customFormat="1" x14ac:dyDescent="0.2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28" s="2" customFormat="1" x14ac:dyDescent="0.2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28" s="2" customFormat="1" x14ac:dyDescent="0.2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28" s="2" customFormat="1" x14ac:dyDescent="0.2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28" s="2" customFormat="1" x14ac:dyDescent="0.2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28" s="2" customFormat="1" x14ac:dyDescent="0.2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28" s="2" customFormat="1" x14ac:dyDescent="0.2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28" s="2" customFormat="1" x14ac:dyDescent="0.2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 t="shared" ref="M50:R50" si="148">SUM(M43:M49)</f>
        <v>12115.059000000001</v>
      </c>
      <c r="N50" s="12">
        <f t="shared" si="148"/>
        <v>12221.686000000002</v>
      </c>
      <c r="O50" s="12">
        <f t="shared" si="148"/>
        <v>12618.745000000001</v>
      </c>
      <c r="P50" s="12">
        <f t="shared" si="148"/>
        <v>13432.5</v>
      </c>
      <c r="Q50" s="12">
        <f t="shared" si="148"/>
        <v>14256.1</v>
      </c>
      <c r="R50" s="12">
        <f t="shared" si="148"/>
        <v>15582.2</v>
      </c>
      <c r="S50" s="12">
        <f t="shared" ref="S50:X50" si="149">SUM(S43:S49)</f>
        <v>16706.400000000001</v>
      </c>
      <c r="T50" s="12">
        <f t="shared" si="149"/>
        <v>18150.900000000001</v>
      </c>
      <c r="U50" s="12">
        <f t="shared" si="149"/>
        <v>18974.199999999997</v>
      </c>
      <c r="V50" s="12">
        <f t="shared" si="149"/>
        <v>20349.2</v>
      </c>
      <c r="W50" s="12">
        <f t="shared" si="149"/>
        <v>21726.2</v>
      </c>
      <c r="X50" s="12">
        <f t="shared" si="149"/>
        <v>22730.2</v>
      </c>
      <c r="Y50" s="12">
        <f>SUM(Y43:Y49)</f>
        <v>23917.399999999998</v>
      </c>
      <c r="Z50" s="12">
        <f t="shared" ref="Z50:AB50" si="150">SUM(Z43:Z49)</f>
        <v>0</v>
      </c>
      <c r="AA50" s="12">
        <f t="shared" si="150"/>
        <v>0</v>
      </c>
      <c r="AB50" s="12">
        <f t="shared" si="150"/>
        <v>0</v>
      </c>
    </row>
    <row r="52" spans="2:28" s="2" customFormat="1" x14ac:dyDescent="0.2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P52" si="151">+M23</f>
        <v>779.8</v>
      </c>
      <c r="N52" s="12">
        <f t="shared" si="151"/>
        <v>897.40000000000009</v>
      </c>
      <c r="O52" s="12">
        <f t="shared" si="151"/>
        <v>810.59600000000034</v>
      </c>
      <c r="P52" s="12">
        <f t="shared" si="151"/>
        <v>868.69999999999982</v>
      </c>
      <c r="Q52" s="12">
        <f t="shared" ref="Q52:AB52" si="152">+Q23</f>
        <v>1002.4000000000001</v>
      </c>
      <c r="R52" s="12">
        <f t="shared" si="152"/>
        <v>984.70000000000016</v>
      </c>
      <c r="S52" s="12">
        <f t="shared" si="152"/>
        <v>1104.7999999999995</v>
      </c>
      <c r="T52" s="12">
        <f t="shared" si="152"/>
        <v>989.79999999999984</v>
      </c>
      <c r="U52" s="12">
        <f t="shared" si="152"/>
        <v>1141.0999999999995</v>
      </c>
      <c r="V52" s="12">
        <f t="shared" si="152"/>
        <v>1124.5</v>
      </c>
      <c r="W52" s="12">
        <f t="shared" si="152"/>
        <v>1115.4000000000003</v>
      </c>
      <c r="X52" s="12">
        <f t="shared" si="152"/>
        <v>1149.4000000000003</v>
      </c>
      <c r="Y52" s="2">
        <f t="shared" si="152"/>
        <v>1318.5999999999995</v>
      </c>
      <c r="Z52" s="2">
        <f t="shared" si="152"/>
        <v>1249.3836800000001</v>
      </c>
      <c r="AA52" s="2">
        <f t="shared" si="152"/>
        <v>1264.8905600000003</v>
      </c>
      <c r="AB52" s="2">
        <f t="shared" si="152"/>
        <v>1272.1673600000001</v>
      </c>
    </row>
    <row r="53" spans="2:28" s="2" customFormat="1" x14ac:dyDescent="0.2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28" s="2" customFormat="1" x14ac:dyDescent="0.2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28" s="2" customFormat="1" x14ac:dyDescent="0.2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28" s="2" customFormat="1" x14ac:dyDescent="0.2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28" s="2" customFormat="1" x14ac:dyDescent="0.2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28" s="2" customFormat="1" x14ac:dyDescent="0.2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28" s="2" customFormat="1" x14ac:dyDescent="0.2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28" s="2" customFormat="1" x14ac:dyDescent="0.2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28" s="2" customFormat="1" x14ac:dyDescent="0.2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 t="shared" ref="M61:Y61" si="153">SUM(M53:M60)</f>
        <v>921.05499999999995</v>
      </c>
      <c r="N61" s="12">
        <f t="shared" si="153"/>
        <v>-199.76700000000002</v>
      </c>
      <c r="O61" s="12">
        <f t="shared" si="153"/>
        <v>927.21900000000028</v>
      </c>
      <c r="P61" s="12">
        <f t="shared" si="153"/>
        <v>994.99299999999994</v>
      </c>
      <c r="Q61" s="12">
        <f t="shared" si="153"/>
        <v>956.20000000000016</v>
      </c>
      <c r="R61" s="12">
        <f t="shared" si="153"/>
        <v>1139.7999999999997</v>
      </c>
      <c r="S61" s="12">
        <f t="shared" si="153"/>
        <v>955.49999999999989</v>
      </c>
      <c r="T61" s="12">
        <f t="shared" si="153"/>
        <v>1078.3999999999996</v>
      </c>
      <c r="U61" s="12">
        <f t="shared" si="153"/>
        <v>899.9</v>
      </c>
      <c r="V61" s="12">
        <f t="shared" si="153"/>
        <v>1134.4000000000001</v>
      </c>
      <c r="W61" s="12">
        <f t="shared" si="153"/>
        <v>1268.4000000000003</v>
      </c>
      <c r="X61" s="12">
        <f t="shared" si="153"/>
        <v>234.59999999999968</v>
      </c>
      <c r="Y61" s="2">
        <f t="shared" si="153"/>
        <v>1306.6000000000001</v>
      </c>
    </row>
    <row r="63" spans="2:28" s="2" customFormat="1" x14ac:dyDescent="0.2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28" s="2" customFormat="1" x14ac:dyDescent="0.2">
      <c r="B64" s="2" t="s">
        <v>357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2">
      <c r="B65" s="2" t="s">
        <v>284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2">
      <c r="B66" s="2" t="s">
        <v>285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 t="shared" ref="M66:R66" si="154">M63+M65</f>
        <v>-74.308999999999997</v>
      </c>
      <c r="N66" s="12">
        <f t="shared" si="154"/>
        <v>-79.64100000000002</v>
      </c>
      <c r="O66" s="12">
        <f t="shared" si="154"/>
        <v>-52.952000000000012</v>
      </c>
      <c r="P66" s="12">
        <f t="shared" si="154"/>
        <v>-133.99800000000002</v>
      </c>
      <c r="Q66" s="12">
        <f t="shared" si="154"/>
        <v>-51.000000000000007</v>
      </c>
      <c r="R66" s="12">
        <f t="shared" si="154"/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2">
      <c r="B68" s="2" t="s">
        <v>290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2">
      <c r="B69" s="2" t="s">
        <v>291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2">
      <c r="B70" s="2" t="s">
        <v>352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2">
      <c r="B71" s="2" t="s">
        <v>267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2">
      <c r="B72" s="2" t="s">
        <v>268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2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5">SUM(M68:M72)</f>
        <v>-518.654</v>
      </c>
      <c r="N73" s="12">
        <f t="shared" si="155"/>
        <v>33.550000000000004</v>
      </c>
      <c r="O73" s="12">
        <f t="shared" si="155"/>
        <v>-656.66099999999994</v>
      </c>
      <c r="P73" s="12">
        <f t="shared" si="155"/>
        <v>-336.23500000000018</v>
      </c>
      <c r="Q73" s="12">
        <f t="shared" ref="Q73:Y73" si="156">SUM(Q68:Q72)</f>
        <v>-95.4</v>
      </c>
      <c r="R73" s="12">
        <f t="shared" si="156"/>
        <v>47.699999999999982</v>
      </c>
      <c r="S73" s="12">
        <f t="shared" si="156"/>
        <v>-60.199999999999996</v>
      </c>
      <c r="T73" s="12">
        <f t="shared" si="156"/>
        <v>40.200000000000024</v>
      </c>
      <c r="U73" s="2">
        <f t="shared" si="156"/>
        <v>-294.70000000000005</v>
      </c>
      <c r="V73" s="2">
        <f t="shared" si="156"/>
        <v>17.300000000000018</v>
      </c>
      <c r="W73" s="2">
        <f t="shared" si="156"/>
        <v>-165.00000000000006</v>
      </c>
      <c r="X73" s="2">
        <f t="shared" si="156"/>
        <v>-119.80000000000005</v>
      </c>
      <c r="Y73" s="2">
        <f t="shared" si="156"/>
        <v>-357.5</v>
      </c>
    </row>
    <row r="74" spans="2:25" s="2" customFormat="1" x14ac:dyDescent="0.2">
      <c r="B74" s="2" t="s">
        <v>288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2">
      <c r="B75" s="2" t="s">
        <v>287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7">+M73+M74+M66+M61</f>
        <v>324.06200000000001</v>
      </c>
      <c r="N75" s="12">
        <f t="shared" si="157"/>
        <v>-241.83900000000006</v>
      </c>
      <c r="O75" s="12">
        <f t="shared" si="157"/>
        <v>209.14500000000032</v>
      </c>
      <c r="P75" s="12">
        <f t="shared" si="157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2">
      <c r="B77" t="s">
        <v>353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160</v>
      </c>
    </row>
    <row r="4" spans="1:3" x14ac:dyDescent="0.2">
      <c r="B4" t="s">
        <v>9</v>
      </c>
      <c r="C4" t="s">
        <v>159</v>
      </c>
    </row>
    <row r="5" spans="1:3" x14ac:dyDescent="0.2">
      <c r="B5" t="s">
        <v>121</v>
      </c>
      <c r="C5" t="s">
        <v>182</v>
      </c>
    </row>
    <row r="6" spans="1:3" x14ac:dyDescent="0.2">
      <c r="B6" t="s">
        <v>194</v>
      </c>
      <c r="C6" t="s">
        <v>195</v>
      </c>
    </row>
    <row r="7" spans="1:3" x14ac:dyDescent="0.2">
      <c r="B7" t="s">
        <v>184</v>
      </c>
      <c r="C7" t="s">
        <v>185</v>
      </c>
    </row>
    <row r="8" spans="1:3" x14ac:dyDescent="0.2">
      <c r="B8" t="s">
        <v>186</v>
      </c>
      <c r="C8" t="s">
        <v>187</v>
      </c>
    </row>
    <row r="9" spans="1:3" x14ac:dyDescent="0.2">
      <c r="B9" t="s">
        <v>191</v>
      </c>
      <c r="C9" t="s">
        <v>192</v>
      </c>
    </row>
    <row r="10" spans="1:3" x14ac:dyDescent="0.2">
      <c r="B10" t="s">
        <v>193</v>
      </c>
      <c r="C10" t="s">
        <v>192</v>
      </c>
    </row>
    <row r="11" spans="1:3" x14ac:dyDescent="0.2">
      <c r="B11" t="s">
        <v>136</v>
      </c>
    </row>
    <row r="12" spans="1:3" x14ac:dyDescent="0.2">
      <c r="C12" s="18" t="s">
        <v>188</v>
      </c>
    </row>
    <row r="13" spans="1:3" x14ac:dyDescent="0.2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115</v>
      </c>
    </row>
    <row r="4" spans="1:3" x14ac:dyDescent="0.2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121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93</v>
      </c>
      <c r="C5" t="s">
        <v>94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.5703125" bestFit="1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328</v>
      </c>
    </row>
    <row r="3" spans="1:9" x14ac:dyDescent="0.2">
      <c r="B3" t="s">
        <v>8</v>
      </c>
      <c r="C3" t="s">
        <v>142</v>
      </c>
    </row>
    <row r="4" spans="1:9" x14ac:dyDescent="0.2">
      <c r="B4" t="s">
        <v>9</v>
      </c>
      <c r="C4" t="s">
        <v>143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202</v>
      </c>
    </row>
    <row r="7" spans="1:9" x14ac:dyDescent="0.2">
      <c r="B7" t="s">
        <v>134</v>
      </c>
      <c r="C7" t="s">
        <v>144</v>
      </c>
    </row>
    <row r="8" spans="1:9" x14ac:dyDescent="0.2">
      <c r="B8" t="s">
        <v>121</v>
      </c>
      <c r="C8" t="s">
        <v>203</v>
      </c>
    </row>
    <row r="9" spans="1:9" x14ac:dyDescent="0.2">
      <c r="C9" t="s">
        <v>361</v>
      </c>
    </row>
    <row r="10" spans="1:9" x14ac:dyDescent="0.2">
      <c r="B10" t="s">
        <v>359</v>
      </c>
      <c r="C10" t="s">
        <v>360</v>
      </c>
    </row>
    <row r="11" spans="1:9" x14ac:dyDescent="0.2">
      <c r="B11" t="s">
        <v>136</v>
      </c>
    </row>
    <row r="12" spans="1:9" x14ac:dyDescent="0.2">
      <c r="C12" s="18" t="s">
        <v>154</v>
      </c>
    </row>
    <row r="13" spans="1:9" x14ac:dyDescent="0.2">
      <c r="C13" t="s">
        <v>151</v>
      </c>
      <c r="I13" s="11" t="s">
        <v>174</v>
      </c>
    </row>
    <row r="14" spans="1:9" x14ac:dyDescent="0.2">
      <c r="C14" t="s">
        <v>148</v>
      </c>
    </row>
    <row r="15" spans="1:9" x14ac:dyDescent="0.2">
      <c r="C15" t="s">
        <v>145</v>
      </c>
    </row>
    <row r="16" spans="1:9" x14ac:dyDescent="0.2">
      <c r="C16" t="s">
        <v>146</v>
      </c>
    </row>
    <row r="17" spans="3:3" x14ac:dyDescent="0.2">
      <c r="C17" t="s">
        <v>147</v>
      </c>
    </row>
    <row r="18" spans="3:3" x14ac:dyDescent="0.2">
      <c r="C18" t="s">
        <v>149</v>
      </c>
    </row>
    <row r="19" spans="3:3" x14ac:dyDescent="0.2">
      <c r="C19" t="s">
        <v>155</v>
      </c>
    </row>
    <row r="21" spans="3:3" x14ac:dyDescent="0.2">
      <c r="C21" s="18" t="s">
        <v>153</v>
      </c>
    </row>
    <row r="22" spans="3:3" x14ac:dyDescent="0.2">
      <c r="C22" t="s">
        <v>155</v>
      </c>
    </row>
    <row r="24" spans="3:3" x14ac:dyDescent="0.2">
      <c r="C24" s="18" t="s">
        <v>152</v>
      </c>
    </row>
    <row r="26" spans="3:3" x14ac:dyDescent="0.2">
      <c r="C26" s="18" t="s">
        <v>156</v>
      </c>
    </row>
    <row r="28" spans="3:3" x14ac:dyDescent="0.2">
      <c r="C28" s="18" t="s">
        <v>157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52</v>
      </c>
    </row>
    <row r="3" spans="1:3" x14ac:dyDescent="0.2">
      <c r="B3" t="s">
        <v>9</v>
      </c>
      <c r="C3" t="s">
        <v>132</v>
      </c>
    </row>
    <row r="4" spans="1:3" x14ac:dyDescent="0.2">
      <c r="B4" t="s">
        <v>10</v>
      </c>
      <c r="C4" t="s">
        <v>133</v>
      </c>
    </row>
    <row r="5" spans="1:3" x14ac:dyDescent="0.2">
      <c r="B5" t="s">
        <v>134</v>
      </c>
      <c r="C5" t="s">
        <v>135</v>
      </c>
    </row>
    <row r="6" spans="1:3" x14ac:dyDescent="0.2">
      <c r="B6" t="s">
        <v>136</v>
      </c>
    </row>
    <row r="7" spans="1:3" x14ac:dyDescent="0.2">
      <c r="C7" s="18" t="s">
        <v>137</v>
      </c>
    </row>
    <row r="8" spans="1:3" x14ac:dyDescent="0.2">
      <c r="C8" t="s">
        <v>168</v>
      </c>
    </row>
    <row r="9" spans="1:3" x14ac:dyDescent="0.2">
      <c r="C9" t="s">
        <v>170</v>
      </c>
    </row>
    <row r="10" spans="1:3" x14ac:dyDescent="0.2">
      <c r="C10" t="s">
        <v>169</v>
      </c>
    </row>
    <row r="11" spans="1:3" x14ac:dyDescent="0.2">
      <c r="C11" t="s">
        <v>138</v>
      </c>
    </row>
    <row r="12" spans="1:3" x14ac:dyDescent="0.2">
      <c r="C12" t="s">
        <v>139</v>
      </c>
    </row>
    <row r="14" spans="1:3" x14ac:dyDescent="0.2">
      <c r="C14" t="s">
        <v>339</v>
      </c>
    </row>
    <row r="15" spans="1:3" x14ac:dyDescent="0.2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46</v>
      </c>
    </row>
    <row r="3" spans="1:3" x14ac:dyDescent="0.2">
      <c r="B3" t="s">
        <v>8</v>
      </c>
      <c r="C3" t="s">
        <v>325</v>
      </c>
    </row>
    <row r="4" spans="1:3" x14ac:dyDescent="0.2">
      <c r="B4" t="s">
        <v>9</v>
      </c>
      <c r="C4" t="s">
        <v>15</v>
      </c>
    </row>
    <row r="5" spans="1:3" x14ac:dyDescent="0.2">
      <c r="B5" t="s">
        <v>136</v>
      </c>
    </row>
    <row r="6" spans="1:3" x14ac:dyDescent="0.2">
      <c r="C6" s="18" t="s">
        <v>196</v>
      </c>
    </row>
    <row r="7" spans="1:3" x14ac:dyDescent="0.2">
      <c r="C7" t="s">
        <v>198</v>
      </c>
    </row>
    <row r="9" spans="1:3" x14ac:dyDescent="0.2">
      <c r="C9" t="s">
        <v>197</v>
      </c>
    </row>
    <row r="13" spans="1:3" x14ac:dyDescent="0.2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2024-09-19T03:36:12Z</dcterms:modified>
</cp:coreProperties>
</file>