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120" yWindow="60" windowWidth="19395" windowHeight="8520" activeTab="1"/>
  </bookViews>
  <sheets>
    <sheet name="データ" sheetId="3" r:id="rId1"/>
    <sheet name="管理表" sheetId="1" r:id="rId2"/>
    <sheet name="課題管理" sheetId="4" r:id="rId3"/>
  </sheets>
  <definedNames>
    <definedName name="_xlnm._FilterDatabase" localSheetId="1" hidden="1">管理表!$A$7:$AA$31</definedName>
  </definedNames>
  <calcPr calcId="125725"/>
</workbook>
</file>

<file path=xl/calcChain.xml><?xml version="1.0" encoding="utf-8"?>
<calcChain xmlns="http://schemas.openxmlformats.org/spreadsheetml/2006/main">
  <c r="J30" i="1"/>
  <c r="I30"/>
  <c r="J28"/>
  <c r="I28"/>
  <c r="J26"/>
  <c r="I26"/>
  <c r="J24"/>
  <c r="I24"/>
  <c r="J22"/>
  <c r="I22"/>
  <c r="J20"/>
  <c r="I20"/>
  <c r="J18"/>
  <c r="I18"/>
  <c r="J16"/>
  <c r="I16"/>
  <c r="J14"/>
  <c r="I14"/>
  <c r="J12"/>
  <c r="I12"/>
  <c r="J10"/>
  <c r="I10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F9"/>
  <c r="H9" s="1"/>
  <c r="D9"/>
  <c r="D8"/>
  <c r="F8"/>
  <c r="J8"/>
  <c r="I8"/>
  <c r="E26"/>
  <c r="C27"/>
  <c r="C29"/>
  <c r="B29"/>
  <c r="B27"/>
  <c r="C23"/>
  <c r="X5"/>
  <c r="Y5"/>
  <c r="Z5"/>
  <c r="AA5"/>
  <c r="AB5"/>
  <c r="AC5"/>
  <c r="V5"/>
  <c r="W5"/>
  <c r="Q5"/>
  <c r="R5"/>
  <c r="S5"/>
  <c r="T5"/>
  <c r="U5"/>
  <c r="C31"/>
  <c r="B31"/>
  <c r="C25"/>
  <c r="B25"/>
  <c r="B23"/>
  <c r="C21"/>
  <c r="B21"/>
  <c r="C19"/>
  <c r="B19"/>
  <c r="C17"/>
  <c r="B17"/>
  <c r="C15"/>
  <c r="B15"/>
  <c r="C13"/>
  <c r="B13"/>
  <c r="C11"/>
  <c r="B11"/>
  <c r="C9"/>
  <c r="B9"/>
  <c r="H8" l="1"/>
  <c r="E8"/>
  <c r="G26"/>
  <c r="E28"/>
  <c r="G28"/>
  <c r="A5" i="4"/>
  <c r="A3" l="1"/>
  <c r="A4"/>
  <c r="A11"/>
  <c r="A12"/>
  <c r="A13"/>
  <c r="A14"/>
  <c r="A15"/>
  <c r="A16"/>
  <c r="A17"/>
  <c r="A18"/>
  <c r="A19"/>
  <c r="A20"/>
  <c r="A21"/>
  <c r="A22"/>
  <c r="A23"/>
  <c r="A24"/>
  <c r="A25"/>
  <c r="A2"/>
  <c r="P5" i="1" l="1"/>
  <c r="O5"/>
  <c r="N5"/>
  <c r="M5"/>
  <c r="L5"/>
  <c r="K5"/>
  <c r="H5" i="3" l="1"/>
  <c r="B5"/>
  <c r="L3" i="1"/>
  <c r="K7"/>
  <c r="M3" l="1"/>
  <c r="I6"/>
  <c r="L7"/>
  <c r="J6"/>
  <c r="E12" l="1"/>
  <c r="G8"/>
  <c r="N3"/>
  <c r="G12"/>
  <c r="M7"/>
  <c r="N7" l="1"/>
  <c r="O3"/>
  <c r="G16"/>
  <c r="E16"/>
  <c r="P3" l="1"/>
  <c r="O7"/>
  <c r="Q3" l="1"/>
  <c r="P7"/>
  <c r="R3" l="1"/>
  <c r="Q7"/>
  <c r="E20"/>
  <c r="R7" l="1"/>
  <c r="S3"/>
  <c r="G20"/>
  <c r="S7" l="1"/>
  <c r="T3"/>
  <c r="T7" l="1"/>
  <c r="U3"/>
  <c r="U7" l="1"/>
  <c r="V3"/>
  <c r="E10"/>
  <c r="W3" l="1"/>
  <c r="V7"/>
  <c r="W7" l="1"/>
  <c r="X3"/>
  <c r="Y3" l="1"/>
  <c r="X7"/>
  <c r="G10"/>
  <c r="Y7" l="1"/>
  <c r="Z3"/>
  <c r="AA3" l="1"/>
  <c r="Z7"/>
  <c r="E14"/>
  <c r="AB3" l="1"/>
  <c r="AA7"/>
  <c r="AC3" l="1"/>
  <c r="AB7"/>
  <c r="E18"/>
  <c r="AC7" l="1"/>
  <c r="G14"/>
  <c r="G18"/>
  <c r="E22" l="1"/>
  <c r="G22" l="1"/>
  <c r="G24" l="1"/>
  <c r="E24"/>
  <c r="G30" l="1"/>
  <c r="E30"/>
  <c r="C2" i="3" l="1"/>
  <c r="C5" l="1"/>
  <c r="E2"/>
  <c r="E5" l="1"/>
  <c r="D5"/>
  <c r="G5"/>
  <c r="N5"/>
  <c r="J5" l="1"/>
  <c r="I5"/>
</calcChain>
</file>

<file path=xl/sharedStrings.xml><?xml version="1.0" encoding="utf-8"?>
<sst xmlns="http://schemas.openxmlformats.org/spreadsheetml/2006/main" count="100" uniqueCount="51">
  <si>
    <t>開始</t>
    <rPh sb="0" eb="2">
      <t>カイシ</t>
    </rPh>
    <phoneticPr fontId="3"/>
  </si>
  <si>
    <t>予定工数</t>
    <rPh sb="0" eb="2">
      <t>ヨテイ</t>
    </rPh>
    <rPh sb="2" eb="4">
      <t>コウスウ</t>
    </rPh>
    <phoneticPr fontId="60"/>
  </si>
  <si>
    <t>○</t>
  </si>
  <si>
    <t>日付</t>
    <rPh sb="0" eb="2">
      <t>ヒヅケ</t>
    </rPh>
    <phoneticPr fontId="60"/>
  </si>
  <si>
    <t>合計</t>
    <rPh sb="0" eb="2">
      <t>ゴウケイ</t>
    </rPh>
    <phoneticPr fontId="3"/>
  </si>
  <si>
    <t>予定・実績</t>
    <rPh sb="0" eb="2">
      <t>ヨテイ</t>
    </rPh>
    <rPh sb="3" eb="5">
      <t>ジッセキ</t>
    </rPh>
    <phoneticPr fontId="3"/>
  </si>
  <si>
    <t>予定</t>
  </si>
  <si>
    <t>実績</t>
  </si>
  <si>
    <t>終了</t>
    <rPh sb="0" eb="2">
      <t>シュウリョウ</t>
    </rPh>
    <phoneticPr fontId="3"/>
  </si>
  <si>
    <t>完了</t>
    <rPh sb="0" eb="2">
      <t>カンリョウ</t>
    </rPh>
    <phoneticPr fontId="3"/>
  </si>
  <si>
    <t>期限切れ</t>
    <rPh sb="0" eb="2">
      <t>キゲン</t>
    </rPh>
    <rPh sb="2" eb="3">
      <t>ギ</t>
    </rPh>
    <phoneticPr fontId="3"/>
  </si>
  <si>
    <t>進捗管理表</t>
    <rPh sb="0" eb="2">
      <t>シンチョク</t>
    </rPh>
    <rPh sb="2" eb="4">
      <t>カンリ</t>
    </rPh>
    <rPh sb="4" eb="5">
      <t>ヒョウ</t>
    </rPh>
    <phoneticPr fontId="3"/>
  </si>
  <si>
    <t>全件数</t>
    <rPh sb="0" eb="2">
      <t>ゼンケン</t>
    </rPh>
    <rPh sb="2" eb="3">
      <t>スウ</t>
    </rPh>
    <phoneticPr fontId="60"/>
  </si>
  <si>
    <t>完了</t>
    <rPh sb="0" eb="2">
      <t>カンリョウ</t>
    </rPh>
    <phoneticPr fontId="60"/>
  </si>
  <si>
    <t>未完了</t>
    <rPh sb="0" eb="3">
      <t>ミカンリョウ</t>
    </rPh>
    <phoneticPr fontId="60"/>
  </si>
  <si>
    <t>完了率</t>
    <rPh sb="0" eb="2">
      <t>カンリョウ</t>
    </rPh>
    <rPh sb="2" eb="3">
      <t>リツ</t>
    </rPh>
    <phoneticPr fontId="60"/>
  </si>
  <si>
    <t>遅延件数</t>
    <rPh sb="0" eb="2">
      <t>チエン</t>
    </rPh>
    <rPh sb="2" eb="4">
      <t>ケンスウ</t>
    </rPh>
    <phoneticPr fontId="60"/>
  </si>
  <si>
    <t>全日数</t>
    <rPh sb="0" eb="1">
      <t>ゼン</t>
    </rPh>
    <rPh sb="1" eb="3">
      <t>ニッスウ</t>
    </rPh>
    <phoneticPr fontId="60"/>
  </si>
  <si>
    <t>経過日数</t>
    <rPh sb="0" eb="2">
      <t>ケイカ</t>
    </rPh>
    <rPh sb="2" eb="4">
      <t>ニッスウ</t>
    </rPh>
    <phoneticPr fontId="60"/>
  </si>
  <si>
    <t>残日数</t>
    <rPh sb="0" eb="1">
      <t>ザン</t>
    </rPh>
    <rPh sb="1" eb="3">
      <t>ニッスウ</t>
    </rPh>
    <phoneticPr fontId="60"/>
  </si>
  <si>
    <t>経過率</t>
    <rPh sb="0" eb="2">
      <t>ケイカ</t>
    </rPh>
    <rPh sb="2" eb="3">
      <t>リツ</t>
    </rPh>
    <phoneticPr fontId="60"/>
  </si>
  <si>
    <t>予定日数</t>
    <rPh sb="0" eb="2">
      <t>ヨテイ</t>
    </rPh>
    <rPh sb="2" eb="4">
      <t>ニッスウ</t>
    </rPh>
    <phoneticPr fontId="3"/>
  </si>
  <si>
    <t>開始日</t>
    <rPh sb="0" eb="3">
      <t>カイシビ</t>
    </rPh>
    <phoneticPr fontId="60"/>
  </si>
  <si>
    <t>終了日</t>
    <rPh sb="0" eb="3">
      <t>シュウリョウビ</t>
    </rPh>
    <phoneticPr fontId="60"/>
  </si>
  <si>
    <t>課題No.</t>
    <rPh sb="0" eb="2">
      <t>カダイ</t>
    </rPh>
    <phoneticPr fontId="60"/>
  </si>
  <si>
    <t>起票日</t>
    <rPh sb="0" eb="2">
      <t>キヒョウ</t>
    </rPh>
    <rPh sb="2" eb="3">
      <t>ビ</t>
    </rPh>
    <phoneticPr fontId="60"/>
  </si>
  <si>
    <t>プログラム名</t>
    <rPh sb="5" eb="6">
      <t>メイ</t>
    </rPh>
    <phoneticPr fontId="60"/>
  </si>
  <si>
    <t>内容</t>
    <rPh sb="0" eb="2">
      <t>ナイヨウ</t>
    </rPh>
    <phoneticPr fontId="60"/>
  </si>
  <si>
    <t>状態</t>
    <rPh sb="0" eb="2">
      <t>ジョウタイ</t>
    </rPh>
    <phoneticPr fontId="60"/>
  </si>
  <si>
    <t>解決日</t>
    <rPh sb="0" eb="2">
      <t>カイケツ</t>
    </rPh>
    <rPh sb="2" eb="3">
      <t>ビ</t>
    </rPh>
    <phoneticPr fontId="60"/>
  </si>
  <si>
    <t>完了</t>
  </si>
  <si>
    <t>タスク分類</t>
    <rPh sb="3" eb="5">
      <t>ブンルイ</t>
    </rPh>
    <phoneticPr fontId="3"/>
  </si>
  <si>
    <t>実施タスク</t>
    <rPh sb="0" eb="2">
      <t>ジッシ</t>
    </rPh>
    <phoneticPr fontId="3"/>
  </si>
  <si>
    <t>○…実施予定日◇…実施日◆…完了日</t>
    <rPh sb="2" eb="4">
      <t>ジッシ</t>
    </rPh>
    <rPh sb="4" eb="6">
      <t>ヨテイ</t>
    </rPh>
    <rPh sb="6" eb="7">
      <t>ビ</t>
    </rPh>
    <rPh sb="9" eb="12">
      <t>ジッシビ</t>
    </rPh>
    <rPh sb="14" eb="17">
      <t>カンリョウビ</t>
    </rPh>
    <phoneticPr fontId="3"/>
  </si>
  <si>
    <t>システム開発</t>
    <rPh sb="4" eb="6">
      <t>カイハツ</t>
    </rPh>
    <phoneticPr fontId="3"/>
  </si>
  <si>
    <t>祝</t>
  </si>
  <si>
    <t>CentOSのインストール</t>
    <phoneticPr fontId="3"/>
  </si>
  <si>
    <t>PostgreSQLのインストール</t>
    <phoneticPr fontId="3"/>
  </si>
  <si>
    <t>MongoDBのインストール</t>
    <phoneticPr fontId="3"/>
  </si>
  <si>
    <t>Apache Strutsの設定</t>
    <rPh sb="14" eb="16">
      <t>セッテイ</t>
    </rPh>
    <phoneticPr fontId="3"/>
  </si>
  <si>
    <t>環境構築(サーバー)</t>
    <rPh sb="0" eb="2">
      <t>カンキョウ</t>
    </rPh>
    <rPh sb="2" eb="4">
      <t>コウチク</t>
    </rPh>
    <phoneticPr fontId="3"/>
  </si>
  <si>
    <t>Apache Tomcatの設定</t>
    <rPh sb="14" eb="16">
      <t>セッテイ</t>
    </rPh>
    <phoneticPr fontId="3"/>
  </si>
  <si>
    <t>環境構築(開発機)</t>
    <rPh sb="0" eb="2">
      <t>カンキョウ</t>
    </rPh>
    <rPh sb="2" eb="4">
      <t>コウチク</t>
    </rPh>
    <rPh sb="5" eb="7">
      <t>カイハツ</t>
    </rPh>
    <rPh sb="7" eb="8">
      <t>キ</t>
    </rPh>
    <phoneticPr fontId="3"/>
  </si>
  <si>
    <t>Apache Solrの設定</t>
    <rPh sb="12" eb="14">
      <t>セッテイ</t>
    </rPh>
    <phoneticPr fontId="3"/>
  </si>
  <si>
    <t>Apache Nutchの設定</t>
    <rPh sb="13" eb="15">
      <t>セッテイ</t>
    </rPh>
    <phoneticPr fontId="3"/>
  </si>
  <si>
    <t>Hello worldの作成</t>
    <rPh sb="12" eb="14">
      <t>サクセイ</t>
    </rPh>
    <phoneticPr fontId="3"/>
  </si>
  <si>
    <t>Apache Solrについての調査</t>
    <rPh sb="16" eb="18">
      <t>チョウサ</t>
    </rPh>
    <phoneticPr fontId="3"/>
  </si>
  <si>
    <t>Apache Solrを利用したプログラムの開発</t>
    <rPh sb="12" eb="14">
      <t>リヨウ</t>
    </rPh>
    <rPh sb="22" eb="24">
      <t>カイハツ</t>
    </rPh>
    <phoneticPr fontId="3"/>
  </si>
  <si>
    <t>Apache Nutchの調査</t>
    <rPh sb="13" eb="15">
      <t>チョウサ</t>
    </rPh>
    <phoneticPr fontId="3"/>
  </si>
  <si>
    <t>Apache Nutchを利用したプログラムの開発</t>
    <rPh sb="13" eb="15">
      <t>リヨウ</t>
    </rPh>
    <rPh sb="23" eb="25">
      <t>カイハツ</t>
    </rPh>
    <phoneticPr fontId="3"/>
  </si>
  <si>
    <t>休</t>
  </si>
</sst>
</file>

<file path=xl/styles.xml><?xml version="1.0" encoding="utf-8"?>
<styleSheet xmlns="http://schemas.openxmlformats.org/spreadsheetml/2006/main">
  <numFmts count="20">
    <numFmt numFmtId="41" formatCode="_ * #,##0_ ;_ * \-#,##0_ ;_ * &quot;-&quot;_ ;_ @_ "/>
    <numFmt numFmtId="43" formatCode="_ * #,##0.00_ ;_ * \-#,##0.00_ ;_ * &quot;-&quot;??_ ;_ @_ "/>
    <numFmt numFmtId="176" formatCode="0_);[Red]\(0\)"/>
    <numFmt numFmtId="177" formatCode="m/d;@"/>
    <numFmt numFmtId="178" formatCode="0.0%"/>
    <numFmt numFmtId="179" formatCode="_(&quot;$&quot;* #,##0_);_(&quot;$&quot;* \(#,##0\);_(&quot;$&quot;* &quot;-&quot;_);_(@_)"/>
    <numFmt numFmtId="180" formatCode="_(&quot;$&quot;* #,##0.00_);_(&quot;$&quot;* \(#,##0.00\);_(&quot;$&quot;* &quot;-&quot;??_);_(@_)"/>
    <numFmt numFmtId="181" formatCode="&quot;0&quot;0"/>
    <numFmt numFmtId="182" formatCode="_-&quot;｣&quot;* #,##0_-;\-&quot;｣&quot;* #,##0_-;_-&quot;｣&quot;* &quot;-&quot;_-;_-@_-"/>
    <numFmt numFmtId="183" formatCode="#,##0.00\ &quot;BF&quot;;\-#,##0.00\ &quot;BF&quot;"/>
    <numFmt numFmtId="184" formatCode="_-* #,##0.00\ &quot;kr&quot;_-;\-* #,##0.00\ &quot;kr&quot;_-;_-* &quot;-&quot;??\ &quot;kr&quot;_-;_-@_-"/>
    <numFmt numFmtId="185" formatCode="#,##0,"/>
    <numFmt numFmtId="186" formatCode="&quot;000000000000&quot;0"/>
    <numFmt numFmtId="187" formatCode="\ \ @&quot;学&quot;&quot;科&quot;"/>
    <numFmt numFmtId="188" formatCode="\ @&quot;学&quot;&quot;科&quot;"/>
    <numFmt numFmtId="189" formatCode="####&quot;大&quot;&quot;学&quot;"/>
    <numFmt numFmtId="190" formatCode="&quot;｣&quot;#,##0;&quot;｣&quot;\-#,##0"/>
    <numFmt numFmtId="191" formatCode="0.0_);[Red]\(0.0\)"/>
    <numFmt numFmtId="192" formatCode="0&quot;件&quot;"/>
    <numFmt numFmtId="193" formatCode="mm/dd"/>
  </numFmts>
  <fonts count="62"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Arial"/>
      <family val="2"/>
    </font>
    <font>
      <sz val="12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0"/>
      <name val="MS Serif"/>
      <family val="1"/>
    </font>
    <font>
      <sz val="10"/>
      <color indexed="16"/>
      <name val="MS Serif"/>
      <family val="1"/>
    </font>
    <font>
      <sz val="9"/>
      <name val="Times New Roman"/>
      <family val="1"/>
    </font>
    <font>
      <u/>
      <sz val="10"/>
      <color indexed="14"/>
      <name val="MS Sans Serif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4"/>
      <name val="Arial"/>
      <family val="2"/>
    </font>
    <font>
      <sz val="5"/>
      <name val="Arial"/>
      <family val="2"/>
    </font>
    <font>
      <sz val="6"/>
      <name val="Arial"/>
      <family val="2"/>
    </font>
    <font>
      <b/>
      <sz val="6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u/>
      <sz val="10"/>
      <color indexed="12"/>
      <name val="MS Sans Serif"/>
      <family val="2"/>
    </font>
    <font>
      <sz val="12"/>
      <name val="ＭＳ ゴシック"/>
      <family val="3"/>
      <charset val="128"/>
    </font>
    <font>
      <sz val="8"/>
      <name val="Times New Roman"/>
      <family val="1"/>
    </font>
    <font>
      <sz val="12"/>
      <name val="Courier New"/>
      <family val="3"/>
    </font>
    <font>
      <sz val="8"/>
      <color indexed="16"/>
      <name val="Century Schoolbook"/>
      <family val="1"/>
    </font>
    <font>
      <sz val="11"/>
      <name val="ＭＳ ゴシック"/>
      <family val="3"/>
      <charset val="128"/>
    </font>
    <font>
      <i/>
      <u/>
      <sz val="18"/>
      <color indexed="12"/>
      <name val="ＭＳ Ｐゴシック"/>
      <family val="3"/>
      <charset val="128"/>
    </font>
    <font>
      <b/>
      <i/>
      <sz val="10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b/>
      <sz val="11"/>
      <name val="Helv"/>
      <family val="2"/>
    </font>
    <font>
      <b/>
      <sz val="8"/>
      <color indexed="8"/>
      <name val="Helv"/>
      <family val="2"/>
    </font>
    <font>
      <b/>
      <sz val="9"/>
      <name val="Times New Roman"/>
      <family val="1"/>
    </font>
    <font>
      <sz val="11"/>
      <name val="lr oSVbN"/>
      <family val="3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15">
    <xf numFmtId="0" fontId="0" fillId="0" borderId="0">
      <alignment vertical="center"/>
    </xf>
    <xf numFmtId="0" fontId="2" fillId="0" borderId="0"/>
    <xf numFmtId="181" fontId="5" fillId="0" borderId="0">
      <alignment vertical="center"/>
    </xf>
    <xf numFmtId="3" fontId="5" fillId="0" borderId="0">
      <alignment vertical="center"/>
    </xf>
    <xf numFmtId="185" fontId="5" fillId="0" borderId="0">
      <alignment vertical="center"/>
    </xf>
    <xf numFmtId="182" fontId="2" fillId="0" borderId="0"/>
    <xf numFmtId="0" fontId="6" fillId="0" borderId="0"/>
    <xf numFmtId="0" fontId="42" fillId="0" borderId="0"/>
    <xf numFmtId="0" fontId="7" fillId="0" borderId="1" applyNumberFormat="0" applyFont="0" applyFill="0" applyAlignment="0" applyProtection="0"/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183" fontId="2" fillId="0" borderId="0" applyFill="0" applyBorder="0" applyAlignment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9" fillId="0" borderId="0" applyNumberFormat="0" applyAlignment="0">
      <alignment horizontal="left"/>
    </xf>
    <xf numFmtId="179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0" fontId="10" fillId="0" borderId="0" applyNumberFormat="0" applyAlignment="0">
      <alignment horizontal="left"/>
    </xf>
    <xf numFmtId="0" fontId="11" fillId="0" borderId="0">
      <alignment horizontal="left"/>
    </xf>
    <xf numFmtId="0" fontId="12" fillId="0" borderId="0" applyNumberFormat="0" applyFill="0" applyBorder="0" applyAlignment="0" applyProtection="0"/>
    <xf numFmtId="0" fontId="6" fillId="0" borderId="0" applyFill="0" applyBorder="0" applyAlignment="0" applyProtection="0"/>
    <xf numFmtId="0" fontId="13" fillId="0" borderId="0" applyFill="0" applyBorder="0" applyAlignment="0" applyProtection="0"/>
    <xf numFmtId="0" fontId="14" fillId="0" borderId="0" applyFill="0" applyBorder="0" applyAlignment="0" applyProtection="0"/>
    <xf numFmtId="0" fontId="15" fillId="0" borderId="0" applyFill="0" applyBorder="0" applyAlignment="0" applyProtection="0"/>
    <xf numFmtId="0" fontId="16" fillId="0" borderId="0" applyFill="0" applyBorder="0" applyAlignment="0" applyProtection="0"/>
    <xf numFmtId="0" fontId="17" fillId="0" borderId="0" applyFill="0" applyBorder="0" applyAlignment="0" applyProtection="0"/>
    <xf numFmtId="0" fontId="18" fillId="0" borderId="0" applyFill="0" applyBorder="0" applyAlignment="0" applyProtection="0"/>
    <xf numFmtId="0" fontId="19" fillId="0" borderId="0" applyFill="0" applyBorder="0" applyAlignment="0" applyProtection="0"/>
    <xf numFmtId="0" fontId="20" fillId="0" borderId="0" applyFill="0" applyBorder="0" applyAlignment="0" applyProtection="0"/>
    <xf numFmtId="0" fontId="21" fillId="0" borderId="0" applyFill="0" applyBorder="0" applyAlignment="0" applyProtection="0"/>
    <xf numFmtId="0" fontId="22" fillId="0" borderId="0" applyFill="0" applyBorder="0" applyAlignment="0" applyProtection="0"/>
    <xf numFmtId="0" fontId="23" fillId="0" borderId="0" applyFill="0" applyBorder="0" applyAlignment="0" applyProtection="0"/>
    <xf numFmtId="0" fontId="24" fillId="0" borderId="0" applyFill="0" applyBorder="0" applyAlignment="0" applyProtection="0"/>
    <xf numFmtId="0" fontId="25" fillId="0" borderId="0" applyFill="0" applyBorder="0" applyAlignment="0" applyProtection="0"/>
    <xf numFmtId="0" fontId="26" fillId="0" borderId="0" applyFill="0" applyBorder="0" applyAlignment="0" applyProtection="0"/>
    <xf numFmtId="0" fontId="27" fillId="0" borderId="0" applyFill="0" applyBorder="0" applyAlignment="0" applyProtection="0">
      <protection locked="0"/>
    </xf>
    <xf numFmtId="38" fontId="28" fillId="16" borderId="0" applyNumberFormat="0" applyBorder="0" applyAlignment="0" applyProtection="0"/>
    <xf numFmtId="0" fontId="15" fillId="0" borderId="2" applyNumberFormat="0" applyAlignment="0" applyProtection="0">
      <alignment horizontal="left" vertical="center"/>
    </xf>
    <xf numFmtId="0" fontId="15" fillId="0" borderId="3">
      <alignment horizontal="left" vertical="center"/>
    </xf>
    <xf numFmtId="0" fontId="29" fillId="0" borderId="0" applyNumberFormat="0" applyFill="0" applyBorder="0" applyAlignment="0" applyProtection="0"/>
    <xf numFmtId="10" fontId="28" fillId="17" borderId="4" applyNumberFormat="0" applyBorder="0" applyAlignment="0" applyProtection="0"/>
    <xf numFmtId="189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84" fontId="2" fillId="0" borderId="0"/>
    <xf numFmtId="0" fontId="31" fillId="0" borderId="0"/>
    <xf numFmtId="0" fontId="32" fillId="0" borderId="0" applyFill="0" applyBorder="0" applyAlignment="0" applyProtection="0">
      <protection locked="0"/>
    </xf>
    <xf numFmtId="10" fontId="6" fillId="0" borderId="0" applyFont="0" applyFill="0" applyBorder="0" applyAlignment="0" applyProtection="0"/>
    <xf numFmtId="4" fontId="11" fillId="0" borderId="0">
      <alignment horizontal="right"/>
    </xf>
    <xf numFmtId="4" fontId="33" fillId="0" borderId="0">
      <alignment horizontal="right"/>
    </xf>
    <xf numFmtId="186" fontId="34" fillId="0" borderId="0" applyNumberFormat="0" applyFill="0" applyBorder="0" applyAlignment="0" applyProtection="0">
      <alignment horizontal="left"/>
    </xf>
    <xf numFmtId="0" fontId="35" fillId="0" borderId="0" applyNumberFormat="0" applyBorder="0" applyAlignment="0">
      <alignment vertical="top"/>
      <protection locked="0"/>
    </xf>
    <xf numFmtId="0" fontId="36" fillId="0" borderId="0">
      <alignment horizontal="left"/>
    </xf>
    <xf numFmtId="181" fontId="37" fillId="0" borderId="0" applyFont="0" applyFill="0" applyBorder="0" applyAlignment="0" applyProtection="0"/>
    <xf numFmtId="0" fontId="38" fillId="0" borderId="0"/>
    <xf numFmtId="0" fontId="39" fillId="0" borderId="0"/>
    <xf numFmtId="40" fontId="40" fillId="0" borderId="0" applyBorder="0">
      <alignment horizontal="right"/>
    </xf>
    <xf numFmtId="0" fontId="41" fillId="0" borderId="0">
      <alignment horizontal="center"/>
    </xf>
    <xf numFmtId="4" fontId="26" fillId="0" borderId="0" applyBorder="0" applyAlignment="0">
      <protection locked="0"/>
    </xf>
    <xf numFmtId="3" fontId="13" fillId="0" borderId="0" applyBorder="0" applyAlignment="0">
      <protection locked="0"/>
    </xf>
    <xf numFmtId="187" fontId="30" fillId="0" borderId="0" applyFont="0" applyFill="0" applyBorder="0" applyAlignment="0" applyProtection="0"/>
    <xf numFmtId="188" fontId="30" fillId="0" borderId="0" applyFont="0" applyFill="0" applyBorder="0" applyAlignment="0" applyProtection="0"/>
    <xf numFmtId="4" fontId="26" fillId="0" borderId="0" applyBorder="0" applyAlignment="0"/>
    <xf numFmtId="3" fontId="13" fillId="0" borderId="0" applyBorder="0" applyAlignment="0"/>
    <xf numFmtId="0" fontId="26" fillId="0" borderId="0" applyNumberFormat="0" applyFill="0" applyBorder="0" applyAlignment="0"/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43" fillId="0" borderId="0" applyNumberFormat="0" applyFill="0" applyBorder="0" applyAlignment="0" applyProtection="0">
      <alignment vertical="center"/>
    </xf>
    <xf numFmtId="0" fontId="44" fillId="22" borderId="5" applyNumberFormat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9" fontId="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2" fillId="24" borderId="6" applyNumberFormat="0" applyFont="0" applyAlignment="0" applyProtection="0">
      <alignment vertical="center"/>
    </xf>
    <xf numFmtId="0" fontId="47" fillId="0" borderId="7" applyNumberFormat="0" applyFill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9" fillId="25" borderId="8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51" fillId="0" borderId="9" applyNumberFormat="0" applyFill="0" applyAlignment="0" applyProtection="0">
      <alignment vertical="center"/>
    </xf>
    <xf numFmtId="0" fontId="52" fillId="0" borderId="10" applyNumberFormat="0" applyFill="0" applyAlignment="0" applyProtection="0">
      <alignment vertical="center"/>
    </xf>
    <xf numFmtId="0" fontId="53" fillId="0" borderId="11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12" applyNumberFormat="0" applyFill="0" applyAlignment="0" applyProtection="0">
      <alignment vertical="center"/>
    </xf>
    <xf numFmtId="0" fontId="55" fillId="25" borderId="13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7" borderId="8" applyNumberFormat="0" applyAlignment="0" applyProtection="0">
      <alignment vertical="center"/>
    </xf>
    <xf numFmtId="0" fontId="46" fillId="0" borderId="0"/>
    <xf numFmtId="0" fontId="2" fillId="0" borderId="0"/>
    <xf numFmtId="0" fontId="8" fillId="0" borderId="0">
      <alignment vertical="center"/>
    </xf>
    <xf numFmtId="49" fontId="2" fillId="0" borderId="0"/>
    <xf numFmtId="0" fontId="58" fillId="0" borderId="0"/>
    <xf numFmtId="0" fontId="59" fillId="4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177" fontId="0" fillId="0" borderId="15" xfId="0" applyNumberFormat="1" applyBorder="1" applyAlignment="1">
      <alignment horizontal="center" vertical="center"/>
    </xf>
    <xf numFmtId="177" fontId="1" fillId="0" borderId="15" xfId="0" applyNumberFormat="1" applyFont="1" applyBorder="1" applyAlignment="1">
      <alignment horizontal="center" vertical="center"/>
    </xf>
    <xf numFmtId="177" fontId="0" fillId="0" borderId="15" xfId="0" applyNumberFormat="1" applyBorder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26" borderId="16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27" borderId="4" xfId="0" applyFill="1" applyBorder="1">
      <alignment vertical="center"/>
    </xf>
    <xf numFmtId="178" fontId="0" fillId="0" borderId="4" xfId="0" applyNumberFormat="1" applyBorder="1">
      <alignment vertical="center"/>
    </xf>
    <xf numFmtId="192" fontId="0" fillId="0" borderId="4" xfId="0" applyNumberFormat="1" applyBorder="1">
      <alignment vertical="center"/>
    </xf>
    <xf numFmtId="176" fontId="0" fillId="0" borderId="4" xfId="0" applyNumberFormat="1" applyBorder="1">
      <alignment vertical="center"/>
    </xf>
    <xf numFmtId="0" fontId="46" fillId="0" borderId="4" xfId="1" applyNumberFormat="1" applyFont="1" applyBorder="1" applyAlignment="1">
      <alignment vertical="center"/>
    </xf>
    <xf numFmtId="176" fontId="0" fillId="0" borderId="15" xfId="0" applyNumberFormat="1" applyBorder="1">
      <alignment vertical="center"/>
    </xf>
    <xf numFmtId="14" fontId="0" fillId="0" borderId="4" xfId="0" applyNumberFormat="1" applyBorder="1">
      <alignment vertical="center"/>
    </xf>
    <xf numFmtId="177" fontId="0" fillId="0" borderId="17" xfId="0" applyNumberFormat="1" applyBorder="1">
      <alignment vertical="center"/>
    </xf>
    <xf numFmtId="176" fontId="0" fillId="0" borderId="17" xfId="0" applyNumberFormat="1" applyBorder="1">
      <alignment vertical="center"/>
    </xf>
    <xf numFmtId="177" fontId="1" fillId="0" borderId="17" xfId="0" applyNumberFormat="1" applyFont="1" applyBorder="1" applyAlignment="1">
      <alignment horizontal="center" vertical="center"/>
    </xf>
    <xf numFmtId="177" fontId="0" fillId="0" borderId="17" xfId="0" applyNumberFormat="1" applyBorder="1" applyAlignment="1">
      <alignment horizontal="center" vertical="center"/>
    </xf>
    <xf numFmtId="0" fontId="0" fillId="26" borderId="14" xfId="0" applyFont="1" applyFill="1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4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0" xfId="0" applyBorder="1" applyAlignment="1">
      <alignment horizontal="center" vertical="center" wrapText="1"/>
    </xf>
    <xf numFmtId="191" fontId="0" fillId="0" borderId="4" xfId="0" applyNumberFormat="1" applyBorder="1" applyAlignment="1">
      <alignment horizontal="center" vertical="center" wrapText="1"/>
    </xf>
    <xf numFmtId="0" fontId="46" fillId="26" borderId="4" xfId="1" applyNumberFormat="1" applyFont="1" applyFill="1" applyBorder="1" applyAlignment="1">
      <alignment horizontal="left" vertical="center"/>
    </xf>
    <xf numFmtId="0" fontId="46" fillId="26" borderId="4" xfId="1" applyNumberFormat="1" applyFont="1" applyFill="1" applyBorder="1" applyAlignment="1">
      <alignment vertical="center"/>
    </xf>
    <xf numFmtId="193" fontId="46" fillId="26" borderId="4" xfId="1" applyNumberFormat="1" applyFont="1" applyFill="1" applyBorder="1" applyAlignment="1">
      <alignment vertical="center"/>
    </xf>
    <xf numFmtId="177" fontId="46" fillId="0" borderId="4" xfId="1" applyNumberFormat="1" applyFont="1" applyFill="1" applyBorder="1" applyAlignment="1">
      <alignment horizontal="center" vertical="center"/>
    </xf>
    <xf numFmtId="191" fontId="46" fillId="26" borderId="4" xfId="1" applyNumberFormat="1" applyFont="1" applyFill="1" applyBorder="1" applyAlignment="1">
      <alignment vertical="center"/>
    </xf>
    <xf numFmtId="0" fontId="46" fillId="0" borderId="4" xfId="1" applyNumberFormat="1" applyFont="1" applyBorder="1" applyAlignment="1">
      <alignment horizontal="left" vertical="center"/>
    </xf>
    <xf numFmtId="193" fontId="46" fillId="0" borderId="4" xfId="1" applyNumberFormat="1" applyFont="1" applyFill="1" applyBorder="1" applyAlignment="1">
      <alignment vertical="center"/>
    </xf>
    <xf numFmtId="191" fontId="46" fillId="0" borderId="4" xfId="1" applyNumberFormat="1" applyFont="1" applyBorder="1" applyAlignment="1">
      <alignment vertical="center"/>
    </xf>
    <xf numFmtId="0" fontId="0" fillId="0" borderId="0" xfId="0" applyAlignment="1">
      <alignment vertical="center" wrapText="1"/>
    </xf>
    <xf numFmtId="0" fontId="0" fillId="28" borderId="4" xfId="0" applyFill="1" applyBorder="1">
      <alignment vertical="center"/>
    </xf>
    <xf numFmtId="0" fontId="0" fillId="28" borderId="4" xfId="0" applyFill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177" fontId="0" fillId="0" borderId="4" xfId="0" applyNumberFormat="1" applyBorder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46" fillId="26" borderId="4" xfId="1" applyNumberFormat="1" applyFont="1" applyFill="1" applyBorder="1" applyAlignment="1">
      <alignment horizontal="left" vertical="center" wrapText="1"/>
    </xf>
    <xf numFmtId="0" fontId="46" fillId="0" borderId="4" xfId="1" applyNumberFormat="1" applyFont="1" applyBorder="1" applyAlignment="1">
      <alignment horizontal="left" vertical="center" wrapText="1"/>
    </xf>
    <xf numFmtId="177" fontId="46" fillId="0" borderId="4" xfId="1" applyNumberFormat="1" applyFont="1" applyFill="1" applyBorder="1" applyAlignment="1">
      <alignment horizontal="center" vertical="center"/>
    </xf>
    <xf numFmtId="193" fontId="46" fillId="0" borderId="4" xfId="1" applyNumberFormat="1" applyFont="1" applyFill="1" applyBorder="1" applyAlignment="1">
      <alignment horizontal="center" vertical="center"/>
    </xf>
    <xf numFmtId="177" fontId="46" fillId="0" borderId="4" xfId="1" applyNumberFormat="1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61" fillId="0" borderId="19" xfId="0" applyFont="1" applyBorder="1" applyAlignment="1">
      <alignment horizontal="center" vertical="center"/>
    </xf>
    <xf numFmtId="0" fontId="61" fillId="0" borderId="20" xfId="0" applyFont="1" applyBorder="1" applyAlignment="1">
      <alignment horizontal="center" vertical="center"/>
    </xf>
    <xf numFmtId="0" fontId="61" fillId="0" borderId="18" xfId="0" applyFont="1" applyBorder="1" applyAlignment="1">
      <alignment horizontal="center" vertical="center"/>
    </xf>
    <xf numFmtId="0" fontId="6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</cellXfs>
  <cellStyles count="115">
    <cellStyle name="&quot;0&quot;0" xfId="2"/>
    <cellStyle name="#,##0" xfId="3"/>
    <cellStyle name="#,##0," xfId="4"/>
    <cellStyle name="#,##0_PLDT" xfId="5"/>
    <cellStyle name="､@ｯ・laroux" xfId="6"/>
    <cellStyle name="W_´" xfId="7"/>
    <cellStyle name="121" xfId="8"/>
    <cellStyle name="20% - アクセント 1 2" xfId="9"/>
    <cellStyle name="20% - アクセント 2 2" xfId="10"/>
    <cellStyle name="20% - アクセント 3 2" xfId="11"/>
    <cellStyle name="20% - アクセント 4 2" xfId="12"/>
    <cellStyle name="20% - アクセント 5 2" xfId="13"/>
    <cellStyle name="20% - アクセント 6 2" xfId="14"/>
    <cellStyle name="40% - アクセント 1 2" xfId="15"/>
    <cellStyle name="40% - アクセント 2 2" xfId="16"/>
    <cellStyle name="40% - アクセント 3 2" xfId="17"/>
    <cellStyle name="40% - アクセント 4 2" xfId="18"/>
    <cellStyle name="40% - アクセント 5 2" xfId="19"/>
    <cellStyle name="40% - アクセント 6 2" xfId="20"/>
    <cellStyle name="60% - アクセント 1 2" xfId="21"/>
    <cellStyle name="60% - アクセント 2 2" xfId="22"/>
    <cellStyle name="60% - アクセント 3 2" xfId="23"/>
    <cellStyle name="60% - アクセント 4 2" xfId="24"/>
    <cellStyle name="60% - アクセント 5 2" xfId="25"/>
    <cellStyle name="60% - アクセント 6 2" xfId="26"/>
    <cellStyle name="Calc Currency (0)" xfId="27"/>
    <cellStyle name="Comma [0]_Full Year FY96" xfId="28"/>
    <cellStyle name="Comma_Full Year FY96" xfId="29"/>
    <cellStyle name="Copied" xfId="30"/>
    <cellStyle name="Currency [0]_Full Year FY96" xfId="31"/>
    <cellStyle name="Currency_Full Year FY96" xfId="32"/>
    <cellStyle name="Entered" xfId="33"/>
    <cellStyle name="entry" xfId="34"/>
    <cellStyle name="Followed Hyperlink" xfId="35"/>
    <cellStyle name="Fon10" xfId="36"/>
    <cellStyle name="Fon10B" xfId="37"/>
    <cellStyle name="Fon12" xfId="38"/>
    <cellStyle name="Fon12B" xfId="39"/>
    <cellStyle name="Fon14" xfId="40"/>
    <cellStyle name="Fon14B" xfId="41"/>
    <cellStyle name="Fon18B" xfId="42"/>
    <cellStyle name="Fon4" xfId="43"/>
    <cellStyle name="Fon5" xfId="44"/>
    <cellStyle name="Fon6" xfId="45"/>
    <cellStyle name="Fon6B" xfId="46"/>
    <cellStyle name="Fon7" xfId="47"/>
    <cellStyle name="Fon7B" xfId="48"/>
    <cellStyle name="Fon8B" xfId="49"/>
    <cellStyle name="Fon9" xfId="50"/>
    <cellStyle name="Fon9B" xfId="51"/>
    <cellStyle name="Grey" xfId="52"/>
    <cellStyle name="Header1" xfId="53"/>
    <cellStyle name="Header2" xfId="54"/>
    <cellStyle name="Hyperlink" xfId="55"/>
    <cellStyle name="Input [yellow]" xfId="56"/>
    <cellStyle name="Komma [0]_laroux" xfId="57"/>
    <cellStyle name="Komma_laroux" xfId="58"/>
    <cellStyle name="Normal - Style1" xfId="59"/>
    <cellStyle name="Normal_#10-Headcount" xfId="60"/>
    <cellStyle name="OCR12" xfId="61"/>
    <cellStyle name="Percent [2]" xfId="62"/>
    <cellStyle name="price" xfId="63"/>
    <cellStyle name="revised" xfId="64"/>
    <cellStyle name="RevList" xfId="65"/>
    <cellStyle name="SB_ｼｰﾄﾀｲﾄﾙ" xfId="66"/>
    <cellStyle name="section" xfId="67"/>
    <cellStyle name="sku" xfId="68"/>
    <cellStyle name="Standaard_laroux" xfId="69"/>
    <cellStyle name="subhead" xfId="70"/>
    <cellStyle name="Subtotal" xfId="71"/>
    <cellStyle name="title" xfId="72"/>
    <cellStyle name="Unlock" xfId="73"/>
    <cellStyle name="UnlockBold" xfId="74"/>
    <cellStyle name="Valuta [0]_laroux" xfId="75"/>
    <cellStyle name="Valuta_laroux" xfId="76"/>
    <cellStyle name="XFormula" xfId="77"/>
    <cellStyle name="XFormulaBold" xfId="78"/>
    <cellStyle name="XLock" xfId="79"/>
    <cellStyle name="アクセント 1 2" xfId="80"/>
    <cellStyle name="アクセント 2 2" xfId="81"/>
    <cellStyle name="アクセント 3 2" xfId="82"/>
    <cellStyle name="アクセント 4 2" xfId="83"/>
    <cellStyle name="アクセント 5 2" xfId="84"/>
    <cellStyle name="アクセント 6 2" xfId="85"/>
    <cellStyle name="スタイル 1" xfId="86"/>
    <cellStyle name="スタイル 2" xfId="87"/>
    <cellStyle name="タイトル 2" xfId="88"/>
    <cellStyle name="チェック セル 2" xfId="89"/>
    <cellStyle name="どちらでもない 2" xfId="90"/>
    <cellStyle name="パーセント 2" xfId="92"/>
    <cellStyle name="パーセント 3" xfId="93"/>
    <cellStyle name="パーセント 4" xfId="91"/>
    <cellStyle name="パーセント[0.0]" xfId="94"/>
    <cellStyle name="メモ 2" xfId="95"/>
    <cellStyle name="リンク セル 2" xfId="96"/>
    <cellStyle name="悪い 2" xfId="97"/>
    <cellStyle name="計算 2" xfId="98"/>
    <cellStyle name="警告文 2" xfId="99"/>
    <cellStyle name="桁区切り 2" xfId="100"/>
    <cellStyle name="見出し 1 2" xfId="101"/>
    <cellStyle name="見出し 2 2" xfId="102"/>
    <cellStyle name="見出し 3 2" xfId="103"/>
    <cellStyle name="見出し 4 2" xfId="104"/>
    <cellStyle name="集計 2" xfId="105"/>
    <cellStyle name="出力 2" xfId="106"/>
    <cellStyle name="説明文 2" xfId="107"/>
    <cellStyle name="入力 2" xfId="108"/>
    <cellStyle name="標準" xfId="0" builtinId="0"/>
    <cellStyle name="標準 2" xfId="109"/>
    <cellStyle name="標準 3" xfId="110"/>
    <cellStyle name="標準 4" xfId="111"/>
    <cellStyle name="標準 5" xfId="1"/>
    <cellStyle name="文字" xfId="112"/>
    <cellStyle name="未定義" xfId="113"/>
    <cellStyle name="良い 2" xfId="114"/>
  </cellStyles>
  <dxfs count="6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ont>
        <color rgb="FF0070C0"/>
      </font>
      <fill>
        <patternFill>
          <bgColor theme="8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b/>
        <i val="0"/>
      </font>
      <fill>
        <patternFill patternType="solid">
          <bgColor rgb="FF66FF66"/>
        </patternFill>
      </fill>
      <border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ja-JP" altLang="en-US"/>
              <a:t>完了率</a:t>
            </a:r>
            <a:endParaRPr lang="ja-JP"/>
          </a:p>
        </c:rich>
      </c:tx>
      <c:layout/>
    </c:title>
    <c:plotArea>
      <c:layout/>
      <c:pieChart>
        <c:varyColors val="1"/>
        <c:ser>
          <c:idx val="0"/>
          <c:order val="0"/>
          <c:dLbls>
            <c:numFmt formatCode="0.0%" sourceLinked="0"/>
            <c:showCatName val="1"/>
            <c:showPercent val="1"/>
            <c:showLeaderLines val="1"/>
          </c:dLbls>
          <c:cat>
            <c:strRef>
              <c:f>データ!$C$4:$D$4</c:f>
              <c:strCache>
                <c:ptCount val="2"/>
                <c:pt idx="0">
                  <c:v>完了</c:v>
                </c:pt>
                <c:pt idx="1">
                  <c:v>未完了</c:v>
                </c:pt>
              </c:strCache>
            </c:strRef>
          </c:cat>
          <c:val>
            <c:numRef>
              <c:f>データ!$C$5:$D$5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  <c:dispBlanksAs val="zero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ja-JP" altLang="en-US"/>
              <a:t>経過率</a:t>
            </a:r>
            <a:endParaRPr lang="en-US" altLang="ja-JP"/>
          </a:p>
        </c:rich>
      </c:tx>
      <c:layout/>
    </c:title>
    <c:plotArea>
      <c:layout/>
      <c:pieChart>
        <c:varyColors val="1"/>
        <c:ser>
          <c:idx val="0"/>
          <c:order val="0"/>
          <c:dLbls>
            <c:numFmt formatCode="0.0%" sourceLinked="0"/>
            <c:showCatName val="1"/>
            <c:showPercent val="1"/>
            <c:showLeaderLines val="1"/>
          </c:dLbls>
          <c:cat>
            <c:strRef>
              <c:f>データ!$H$4:$I$4</c:f>
              <c:strCache>
                <c:ptCount val="2"/>
                <c:pt idx="0">
                  <c:v>経過日数</c:v>
                </c:pt>
                <c:pt idx="1">
                  <c:v>残日数</c:v>
                </c:pt>
              </c:strCache>
            </c:strRef>
          </c:cat>
          <c:val>
            <c:numRef>
              <c:f>データ!$H$5:$I$5</c:f>
              <c:numCache>
                <c:formatCode>0_);[Red]\(0\)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  <c:dispBlanksAs val="zero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barChart>
        <c:barDir val="col"/>
        <c:grouping val="clustered"/>
        <c:ser>
          <c:idx val="0"/>
          <c:order val="0"/>
          <c:cat>
            <c:strRef>
              <c:f>(データ!$E$4,データ!$J$4)</c:f>
              <c:strCache>
                <c:ptCount val="2"/>
                <c:pt idx="0">
                  <c:v>完了率</c:v>
                </c:pt>
                <c:pt idx="1">
                  <c:v>経過率</c:v>
                </c:pt>
              </c:strCache>
            </c:strRef>
          </c:cat>
          <c:val>
            <c:numRef>
              <c:f>(データ!$E$5,データ!$J$5)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gapWidth val="300"/>
        <c:axId val="74542464"/>
        <c:axId val="95487488"/>
      </c:barChart>
      <c:catAx>
        <c:axId val="74542464"/>
        <c:scaling>
          <c:orientation val="minMax"/>
        </c:scaling>
        <c:axPos val="b"/>
        <c:majorTickMark val="none"/>
        <c:tickLblPos val="nextTo"/>
        <c:crossAx val="95487488"/>
        <c:crosses val="autoZero"/>
        <c:auto val="1"/>
        <c:lblAlgn val="ctr"/>
        <c:lblOffset val="100"/>
      </c:catAx>
      <c:valAx>
        <c:axId val="95487488"/>
        <c:scaling>
          <c:orientation val="minMax"/>
        </c:scaling>
        <c:axPos val="l"/>
        <c:majorGridlines/>
        <c:minorGridlines/>
        <c:numFmt formatCode="0.0%" sourceLinked="1"/>
        <c:tickLblPos val="nextTo"/>
        <c:crossAx val="74542464"/>
        <c:crosses val="autoZero"/>
        <c:crossBetween val="between"/>
        <c:majorUnit val="5.0000000000000024E-2"/>
        <c:minorUnit val="5.0000000000000062E-3"/>
      </c:valAx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6</xdr:row>
      <xdr:rowOff>47625</xdr:rowOff>
    </xdr:from>
    <xdr:to>
      <xdr:col>4</xdr:col>
      <xdr:colOff>666750</xdr:colOff>
      <xdr:row>22</xdr:row>
      <xdr:rowOff>36825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676275</xdr:colOff>
      <xdr:row>6</xdr:row>
      <xdr:rowOff>47625</xdr:rowOff>
    </xdr:from>
    <xdr:to>
      <xdr:col>9</xdr:col>
      <xdr:colOff>665475</xdr:colOff>
      <xdr:row>22</xdr:row>
      <xdr:rowOff>36825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304800</xdr:colOff>
      <xdr:row>6</xdr:row>
      <xdr:rowOff>19049</xdr:rowOff>
    </xdr:from>
    <xdr:to>
      <xdr:col>15</xdr:col>
      <xdr:colOff>581025</xdr:colOff>
      <xdr:row>21</xdr:row>
      <xdr:rowOff>85724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B2:N12"/>
  <sheetViews>
    <sheetView workbookViewId="0"/>
  </sheetViews>
  <sheetFormatPr defaultRowHeight="13.5"/>
  <cols>
    <col min="3" max="3" width="10.625" customWidth="1"/>
    <col min="5" max="5" width="10.5" bestFit="1" customWidth="1"/>
    <col min="8" max="8" width="9" bestFit="1" customWidth="1"/>
  </cols>
  <sheetData>
    <row r="2" spans="2:14">
      <c r="B2" s="12" t="s">
        <v>22</v>
      </c>
      <c r="C2" s="18">
        <f>MIN(管理表!D:D)</f>
        <v>42564</v>
      </c>
      <c r="D2" s="12" t="s">
        <v>23</v>
      </c>
      <c r="E2" s="18">
        <f>MAX(管理表!F:F)</f>
        <v>42579</v>
      </c>
    </row>
    <row r="4" spans="2:14">
      <c r="B4" s="12" t="s">
        <v>12</v>
      </c>
      <c r="C4" s="12" t="s">
        <v>13</v>
      </c>
      <c r="D4" s="12" t="s">
        <v>14</v>
      </c>
      <c r="E4" s="12" t="s">
        <v>15</v>
      </c>
      <c r="G4" s="12" t="s">
        <v>17</v>
      </c>
      <c r="H4" s="12" t="s">
        <v>18</v>
      </c>
      <c r="I4" s="12" t="s">
        <v>19</v>
      </c>
      <c r="J4" s="12" t="s">
        <v>20</v>
      </c>
      <c r="N4" s="12" t="s">
        <v>16</v>
      </c>
    </row>
    <row r="5" spans="2:14">
      <c r="B5" s="5">
        <f>COUNTIF(管理表!A8:A92,"予定")</f>
        <v>12</v>
      </c>
      <c r="C5" s="5">
        <f>COUNTIF(管理表!H:H,"○")/2</f>
        <v>0</v>
      </c>
      <c r="D5" s="5">
        <f>B5-C5</f>
        <v>12</v>
      </c>
      <c r="E5" s="13">
        <f>C5/B5</f>
        <v>0</v>
      </c>
      <c r="G5" s="5">
        <f>E2-C2</f>
        <v>15</v>
      </c>
      <c r="H5" s="15">
        <f ca="1">TODAY()-管理表!K3</f>
        <v>0</v>
      </c>
      <c r="I5" s="15">
        <f ca="1">G5-H5</f>
        <v>15</v>
      </c>
      <c r="J5" s="13">
        <f ca="1">H5/G5</f>
        <v>0</v>
      </c>
      <c r="N5" s="14">
        <f ca="1">COUNTIF(管理表!E:G,"○")</f>
        <v>0</v>
      </c>
    </row>
    <row r="11" spans="2:14">
      <c r="H11" s="8"/>
    </row>
    <row r="12" spans="2:14">
      <c r="H12" s="8"/>
    </row>
  </sheetData>
  <phoneticPr fontId="60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2:AC38"/>
  <sheetViews>
    <sheetView tabSelected="1" view="pageBreakPreview" zoomScaleSheetLayoutView="100" workbookViewId="0">
      <pane xSplit="10" ySplit="7" topLeftCell="X8" activePane="bottomRight" state="frozen"/>
      <selection pane="topRight" activeCell="Q1" sqref="Q1"/>
      <selection pane="bottomLeft" activeCell="A8" sqref="A8"/>
      <selection pane="bottomRight"/>
    </sheetView>
  </sheetViews>
  <sheetFormatPr defaultRowHeight="13.5"/>
  <cols>
    <col min="2" max="2" width="18" bestFit="1" customWidth="1"/>
    <col min="3" max="3" width="24.875" customWidth="1"/>
    <col min="4" max="8" width="5.25" customWidth="1"/>
    <col min="9" max="9" width="9" customWidth="1"/>
    <col min="10" max="10" width="9" bestFit="1" customWidth="1"/>
    <col min="11" max="11" width="6.5" bestFit="1" customWidth="1"/>
    <col min="12" max="14" width="6.5" customWidth="1"/>
    <col min="15" max="23" width="6.625" customWidth="1"/>
  </cols>
  <sheetData>
    <row r="2" spans="1:29" ht="14.25" thickBot="1">
      <c r="K2" t="s">
        <v>33</v>
      </c>
    </row>
    <row r="3" spans="1:29">
      <c r="A3" s="50" t="s">
        <v>11</v>
      </c>
      <c r="B3" s="51"/>
      <c r="C3" s="51"/>
      <c r="D3" s="27"/>
      <c r="E3" s="27"/>
      <c r="F3" s="27"/>
      <c r="G3" s="27"/>
      <c r="H3" s="27"/>
      <c r="I3" s="49" t="s">
        <v>3</v>
      </c>
      <c r="J3" s="49"/>
      <c r="K3" s="19">
        <v>42564</v>
      </c>
      <c r="L3" s="3">
        <f>K$3+1</f>
        <v>42565</v>
      </c>
      <c r="M3" s="3">
        <f t="shared" ref="M3:O3" si="0">L$3+1</f>
        <v>42566</v>
      </c>
      <c r="N3" s="3">
        <f t="shared" si="0"/>
        <v>42567</v>
      </c>
      <c r="O3" s="3">
        <f t="shared" si="0"/>
        <v>42568</v>
      </c>
      <c r="P3" s="3">
        <f t="shared" ref="P3" si="1">O$3+1</f>
        <v>42569</v>
      </c>
      <c r="Q3" s="3">
        <f t="shared" ref="Q3" si="2">P$3+1</f>
        <v>42570</v>
      </c>
      <c r="R3" s="3">
        <f t="shared" ref="R3" si="3">Q$3+1</f>
        <v>42571</v>
      </c>
      <c r="S3" s="3">
        <f t="shared" ref="S3" si="4">R$3+1</f>
        <v>42572</v>
      </c>
      <c r="T3" s="3">
        <f t="shared" ref="T3" si="5">S$3+1</f>
        <v>42573</v>
      </c>
      <c r="U3" s="3">
        <f t="shared" ref="U3" si="6">T$3+1</f>
        <v>42574</v>
      </c>
      <c r="V3" s="3">
        <f t="shared" ref="V3" si="7">U$3+1</f>
        <v>42575</v>
      </c>
      <c r="W3" s="3">
        <f t="shared" ref="W3" si="8">V$3+1</f>
        <v>42576</v>
      </c>
      <c r="X3" s="3">
        <f t="shared" ref="X3" si="9">W$3+1</f>
        <v>42577</v>
      </c>
      <c r="Y3" s="3">
        <f t="shared" ref="Y3" si="10">X$3+1</f>
        <v>42578</v>
      </c>
      <c r="Z3" s="3">
        <f t="shared" ref="Z3" si="11">Y$3+1</f>
        <v>42579</v>
      </c>
      <c r="AA3" s="3">
        <f t="shared" ref="AA3" si="12">Z$3+1</f>
        <v>42580</v>
      </c>
      <c r="AB3" s="3">
        <f t="shared" ref="AB3" si="13">AA$3+1</f>
        <v>42581</v>
      </c>
      <c r="AC3" s="3">
        <f t="shared" ref="AC3" si="14">AB$3+1</f>
        <v>42582</v>
      </c>
    </row>
    <row r="4" spans="1:29" ht="13.5" customHeight="1">
      <c r="A4" s="52"/>
      <c r="B4" s="53"/>
      <c r="C4" s="53"/>
      <c r="D4" s="4"/>
      <c r="E4" s="4"/>
      <c r="F4" s="4"/>
      <c r="G4" s="4"/>
      <c r="H4" s="4"/>
      <c r="I4" s="42" t="s">
        <v>21</v>
      </c>
      <c r="J4" s="42" t="s">
        <v>1</v>
      </c>
      <c r="K4" s="19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52"/>
      <c r="B5" s="53"/>
      <c r="C5" s="53"/>
      <c r="D5" s="4"/>
      <c r="E5" s="4"/>
      <c r="F5" s="4"/>
      <c r="G5" s="4"/>
      <c r="H5" s="4"/>
      <c r="I5" s="4"/>
      <c r="J5" s="4"/>
      <c r="K5" s="20">
        <f t="shared" ref="K5:P5" si="15">COUNTIF(K8:K31,"○")</f>
        <v>2</v>
      </c>
      <c r="L5" s="17">
        <f t="shared" si="15"/>
        <v>4</v>
      </c>
      <c r="M5" s="17">
        <f t="shared" si="15"/>
        <v>3</v>
      </c>
      <c r="N5" s="17">
        <f t="shared" si="15"/>
        <v>0</v>
      </c>
      <c r="O5" s="17">
        <f t="shared" si="15"/>
        <v>0</v>
      </c>
      <c r="P5" s="17">
        <f t="shared" si="15"/>
        <v>0</v>
      </c>
      <c r="Q5" s="17">
        <f t="shared" ref="Q5:U5" si="16">COUNTIF(Q8:Q31,"○")</f>
        <v>0</v>
      </c>
      <c r="R5" s="17">
        <f t="shared" si="16"/>
        <v>0</v>
      </c>
      <c r="S5" s="17">
        <f t="shared" si="16"/>
        <v>0</v>
      </c>
      <c r="T5" s="17">
        <f t="shared" si="16"/>
        <v>0</v>
      </c>
      <c r="U5" s="17">
        <f t="shared" si="16"/>
        <v>0</v>
      </c>
      <c r="V5" s="17">
        <f t="shared" ref="V5:X5" si="17">COUNTIF(V8:V31,"○")</f>
        <v>0</v>
      </c>
      <c r="W5" s="17">
        <f t="shared" si="17"/>
        <v>1</v>
      </c>
      <c r="X5" s="17">
        <f t="shared" si="17"/>
        <v>1</v>
      </c>
      <c r="Y5" s="17">
        <f>COUNTIF(Y8:Y31,"○")</f>
        <v>1</v>
      </c>
      <c r="Z5" s="17">
        <f>COUNTIF(Z8:Z31,"○")</f>
        <v>1</v>
      </c>
      <c r="AA5" s="17">
        <f>COUNTIF(AA8:AA31,"○")</f>
        <v>0</v>
      </c>
      <c r="AB5" s="17">
        <f>COUNTIF(AB8:AB31,"○")</f>
        <v>0</v>
      </c>
      <c r="AC5" s="17">
        <f>COUNTIF(AC8:AC31,"○")</f>
        <v>0</v>
      </c>
    </row>
    <row r="6" spans="1:29" s="7" customFormat="1">
      <c r="A6" s="52"/>
      <c r="B6" s="53"/>
      <c r="C6" s="53"/>
      <c r="D6" s="4"/>
      <c r="E6" s="4"/>
      <c r="F6" s="54" t="s">
        <v>4</v>
      </c>
      <c r="G6" s="54"/>
      <c r="H6" s="54"/>
      <c r="I6" s="4">
        <f>SUM(管理表!$I$8:$I$31)</f>
        <v>13</v>
      </c>
      <c r="J6" s="28">
        <f>SUM(J8:J31)</f>
        <v>104</v>
      </c>
      <c r="K6" s="21"/>
      <c r="L6" s="2"/>
      <c r="M6" s="2"/>
      <c r="N6" s="2"/>
      <c r="O6" s="2"/>
      <c r="P6" s="2" t="s">
        <v>35</v>
      </c>
      <c r="Q6" s="2" t="s">
        <v>50</v>
      </c>
      <c r="R6" s="2" t="s">
        <v>50</v>
      </c>
      <c r="S6" s="2" t="s">
        <v>50</v>
      </c>
      <c r="T6" s="2" t="s">
        <v>50</v>
      </c>
      <c r="U6" s="2"/>
      <c r="V6" s="2"/>
      <c r="W6" s="2"/>
      <c r="X6" s="2"/>
      <c r="Y6" s="2"/>
      <c r="Z6" s="2"/>
      <c r="AA6" s="2"/>
      <c r="AB6" s="2"/>
      <c r="AC6" s="2"/>
    </row>
    <row r="7" spans="1:29" ht="27">
      <c r="A7" s="24" t="s">
        <v>5</v>
      </c>
      <c r="B7" s="6" t="s">
        <v>31</v>
      </c>
      <c r="C7" s="5" t="s">
        <v>32</v>
      </c>
      <c r="D7" s="4" t="s">
        <v>0</v>
      </c>
      <c r="E7" s="4" t="s">
        <v>10</v>
      </c>
      <c r="F7" s="4" t="s">
        <v>8</v>
      </c>
      <c r="G7" s="4" t="s">
        <v>10</v>
      </c>
      <c r="H7" s="4" t="s">
        <v>9</v>
      </c>
      <c r="I7" s="6"/>
      <c r="J7" s="6"/>
      <c r="K7" s="22" t="str">
        <f>TEXT(K$3,"aaa")</f>
        <v>水</v>
      </c>
      <c r="L7" s="1" t="str">
        <f t="shared" ref="L7:N7" si="18">TEXT(L$3,"aaa")</f>
        <v>木</v>
      </c>
      <c r="M7" s="1" t="str">
        <f t="shared" si="18"/>
        <v>金</v>
      </c>
      <c r="N7" s="1" t="str">
        <f t="shared" si="18"/>
        <v>土</v>
      </c>
      <c r="O7" s="1" t="str">
        <f>TEXT(O$3,"aaa")</f>
        <v>日</v>
      </c>
      <c r="P7" s="1" t="str">
        <f>TEXT(P$3,"aaa")</f>
        <v>月</v>
      </c>
      <c r="Q7" s="1" t="str">
        <f t="shared" ref="Q7:AC7" si="19">TEXT(Q$3,"aaa")</f>
        <v>火</v>
      </c>
      <c r="R7" s="1" t="str">
        <f t="shared" si="19"/>
        <v>水</v>
      </c>
      <c r="S7" s="1" t="str">
        <f t="shared" si="19"/>
        <v>木</v>
      </c>
      <c r="T7" s="1" t="str">
        <f t="shared" si="19"/>
        <v>金</v>
      </c>
      <c r="U7" s="1" t="str">
        <f t="shared" si="19"/>
        <v>土</v>
      </c>
      <c r="V7" s="1" t="str">
        <f t="shared" si="19"/>
        <v>日</v>
      </c>
      <c r="W7" s="1" t="str">
        <f t="shared" si="19"/>
        <v>月</v>
      </c>
      <c r="X7" s="1" t="str">
        <f t="shared" si="19"/>
        <v>火</v>
      </c>
      <c r="Y7" s="1" t="str">
        <f t="shared" si="19"/>
        <v>水</v>
      </c>
      <c r="Z7" s="1" t="str">
        <f t="shared" si="19"/>
        <v>木</v>
      </c>
      <c r="AA7" s="1" t="str">
        <f t="shared" si="19"/>
        <v>金</v>
      </c>
      <c r="AB7" s="1" t="str">
        <f t="shared" si="19"/>
        <v>土</v>
      </c>
      <c r="AC7" s="1" t="str">
        <f t="shared" si="19"/>
        <v>日</v>
      </c>
    </row>
    <row r="8" spans="1:29">
      <c r="A8" s="24" t="s">
        <v>6</v>
      </c>
      <c r="B8" s="29" t="s">
        <v>40</v>
      </c>
      <c r="C8" s="29" t="s">
        <v>36</v>
      </c>
      <c r="D8" s="31">
        <f>IF(COUNTA($K8:$AC8),INDEX($K$3:$AC$3,MATCH("○",$K8:$AC8,0)),"")</f>
        <v>42564</v>
      </c>
      <c r="E8" s="47" t="str">
        <f ca="1">IF(AND($D8&lt;TODAY(), $D9 =""),"○","")</f>
        <v/>
      </c>
      <c r="F8" s="31">
        <f>IF(COUNTA($K8:$AC8),INDEX($K$3:$AC$3,MAX(IF(COUNT(K8:AC8),MAX(MATCH(MAX(K8:AC8)+1,K8:AC8,1))),IF(COUNTIF(K8:AC8,"*"),MATCH("",K8:AC8,-1)))),"")</f>
        <v>42565</v>
      </c>
      <c r="G8" s="48" t="str">
        <f ca="1">IF(AND($F8&lt;TODAY(), $F9 =""),"○","")</f>
        <v/>
      </c>
      <c r="H8" s="32" t="str">
        <f>IF($F9&lt;&gt;"","○","")</f>
        <v/>
      </c>
      <c r="I8" s="30">
        <f>COUNTIF($K8:$AC8,"○")</f>
        <v>2</v>
      </c>
      <c r="J8" s="33">
        <f>COUNTA($K8:$AC8)*8</f>
        <v>16</v>
      </c>
      <c r="K8" s="23" t="s">
        <v>2</v>
      </c>
      <c r="L8" s="10" t="s">
        <v>2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spans="1:29">
      <c r="A9" s="24" t="s">
        <v>7</v>
      </c>
      <c r="B9" s="34" t="str">
        <f>B8</f>
        <v>環境構築(サーバー)</v>
      </c>
      <c r="C9" s="34" t="str">
        <f>C8</f>
        <v>CentOSのインストール</v>
      </c>
      <c r="D9" s="35" t="str">
        <f>IF(COUNTA($K9:$AC9),IF(COUNTIF($K9:$AC9,"◇"),INDEX($K$3:$AC$3,MATCH("◇",$K9:$AC9,0)),INDEX($K$3:$AC$3,MATCH("◆",$K9:$AC9,0))),"")</f>
        <v/>
      </c>
      <c r="E9" s="47"/>
      <c r="F9" s="35" t="str">
        <f>IF(COUNTIF($K9:$AC9,"◆"),INDEX($K$3:$AC$3,MATCH("◆",$K9:$AC9,0)),"")</f>
        <v/>
      </c>
      <c r="G9" s="48"/>
      <c r="H9" s="32" t="str">
        <f>IF($F9&lt;&gt;"","○","")</f>
        <v/>
      </c>
      <c r="I9" s="16"/>
      <c r="J9" s="36"/>
      <c r="K9" s="43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 spans="1:29">
      <c r="A10" s="24" t="s">
        <v>6</v>
      </c>
      <c r="B10" s="29" t="s">
        <v>40</v>
      </c>
      <c r="C10" s="29" t="s">
        <v>37</v>
      </c>
      <c r="D10" s="31">
        <f>IF(COUNTA($K10:$AC10),INDEX($K$3:$AC$3,MATCH("○",$K10:$AC10,0)),"")</f>
        <v>42565</v>
      </c>
      <c r="E10" s="47" t="str">
        <f ca="1">IF(AND($D10&lt;TODAY(), $D11 =""),"○","")</f>
        <v/>
      </c>
      <c r="F10" s="31">
        <f>IF(COUNTA($K10:$AC10),INDEX($K$3:$AC$3,MAX(IF(COUNT(K10:AC10),MAX(MATCH(MAX(K10:AC10)+1,K10:AC10,1))),IF(COUNTIF(K10:AC10,"*"),MATCH("",K10:AC10,-1)))),"")</f>
        <v>42565</v>
      </c>
      <c r="G10" s="48" t="str">
        <f ca="1">IF(AND($F10&lt;TODAY(), $F11 =""),"○","")</f>
        <v/>
      </c>
      <c r="H10" s="46" t="str">
        <f>IF($F11&lt;&gt;"","○","")</f>
        <v/>
      </c>
      <c r="I10" s="30">
        <f>COUNTIF($K10:$AC10,"○")</f>
        <v>1</v>
      </c>
      <c r="J10" s="33">
        <f>COUNTA($K10:$AC10)*8</f>
        <v>8</v>
      </c>
      <c r="K10" s="23"/>
      <c r="L10" s="10" t="s">
        <v>2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>
      <c r="A11" s="24" t="s">
        <v>7</v>
      </c>
      <c r="B11" s="34" t="str">
        <f>B10</f>
        <v>環境構築(サーバー)</v>
      </c>
      <c r="C11" s="34" t="str">
        <f>C10</f>
        <v>PostgreSQLのインストール</v>
      </c>
      <c r="D11" s="35" t="str">
        <f>IF(COUNTA($K11:$AC11),IF(COUNTIF($K11:$AC11,"◇"),INDEX($K$3:$AC$3,MATCH("◇",$K11:$AC11,0)),INDEX($K$3:$AC$3,MATCH("◆",$K11:$AC11,0))),"")</f>
        <v/>
      </c>
      <c r="E11" s="47"/>
      <c r="F11" s="35" t="str">
        <f>IF(COUNTIF($K11:$AC11,"◆"),INDEX($K$3:$AC$3,MATCH("◆",$K11:$AC11,0)),"")</f>
        <v/>
      </c>
      <c r="G11" s="48"/>
      <c r="H11" s="46" t="str">
        <f>IF($F11&lt;&gt;"","○","")</f>
        <v/>
      </c>
      <c r="I11" s="16"/>
      <c r="J11" s="36"/>
      <c r="K11" s="25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spans="1:29">
      <c r="A12" s="24" t="s">
        <v>6</v>
      </c>
      <c r="B12" s="29" t="s">
        <v>40</v>
      </c>
      <c r="C12" s="29" t="s">
        <v>38</v>
      </c>
      <c r="D12" s="31">
        <f>IF(COUNTA($K12:$AC12),INDEX($K$3:$AC$3,MATCH("○",$K12:$AC12,0)),"")</f>
        <v>42565</v>
      </c>
      <c r="E12" s="47" t="str">
        <f ca="1">IF(AND($D12&lt;TODAY(), $D13 =""),"○","")</f>
        <v/>
      </c>
      <c r="F12" s="31">
        <f>IF(COUNTA($K12:$AC12),INDEX($K$3:$AC$3,MAX(IF(COUNT(K12:AC12),MAX(MATCH(MAX(K12:AC12)+1,K12:AC12,1))),IF(COUNTIF(K12:AC12,"*"),MATCH("",K12:AC12,-1)))),"")</f>
        <v>42565</v>
      </c>
      <c r="G12" s="48" t="str">
        <f ca="1">IF(AND($F12&lt;TODAY(), $F13 =""),"○","")</f>
        <v/>
      </c>
      <c r="H12" s="46" t="str">
        <f>IF($F13&lt;&gt;"","○","")</f>
        <v/>
      </c>
      <c r="I12" s="30">
        <f>COUNTIF($K12:$AC12,"○")</f>
        <v>1</v>
      </c>
      <c r="J12" s="33">
        <f>COUNTA($K12:$AC12)*8</f>
        <v>8</v>
      </c>
      <c r="K12" s="23"/>
      <c r="L12" s="10" t="s">
        <v>2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 spans="1:29">
      <c r="A13" s="24" t="s">
        <v>7</v>
      </c>
      <c r="B13" s="34" t="str">
        <f>B12</f>
        <v>環境構築(サーバー)</v>
      </c>
      <c r="C13" s="34" t="str">
        <f>C12</f>
        <v>MongoDBのインストール</v>
      </c>
      <c r="D13" s="35" t="str">
        <f>IF(COUNTA($K13:$AC13),IF(COUNTIF($K13:$AC13,"◇"),INDEX($K$3:$AC$3,MATCH("◇",$K13:$AC13,0)),INDEX($K$3:$AC$3,MATCH("◆",$K13:$AC13,0))),"")</f>
        <v/>
      </c>
      <c r="E13" s="47"/>
      <c r="F13" s="35" t="str">
        <f>IF(COUNTIF($K13:$AC13,"◆"),INDEX($K$3:$AC$3,MATCH("◆",$K13:$AC13,0)),"")</f>
        <v/>
      </c>
      <c r="G13" s="48"/>
      <c r="H13" s="46" t="str">
        <f>IF($F13&lt;&gt;"","○","")</f>
        <v/>
      </c>
      <c r="I13" s="16"/>
      <c r="J13" s="36"/>
      <c r="K13" s="25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1:29">
      <c r="A14" s="24" t="s">
        <v>6</v>
      </c>
      <c r="B14" s="29" t="s">
        <v>40</v>
      </c>
      <c r="C14" s="44" t="s">
        <v>41</v>
      </c>
      <c r="D14" s="31">
        <f>IF(COUNTA($K14:$AC14),INDEX($K$3:$AC$3,MATCH("○",$K14:$AC14,0)),"")</f>
        <v>42566</v>
      </c>
      <c r="E14" s="47" t="str">
        <f ca="1">IF(AND($D14&lt;TODAY(), $D15 =""),"○","")</f>
        <v/>
      </c>
      <c r="F14" s="31">
        <f>IF(COUNTA($K14:$AC14),INDEX($K$3:$AC$3,MAX(IF(COUNT(K14:AC14),MAX(MATCH(MAX(K14:AC14)+1,K14:AC14,1))),IF(COUNTIF(K14:AC14,"*"),MATCH("",K14:AC14,-1)))),"")</f>
        <v>42566</v>
      </c>
      <c r="G14" s="48" t="str">
        <f ca="1">IF(AND($F14&lt;TODAY(), $F15 =""),"○","")</f>
        <v/>
      </c>
      <c r="H14" s="46" t="str">
        <f>IF($F15&lt;&gt;"","○","")</f>
        <v/>
      </c>
      <c r="I14" s="30">
        <f>COUNTIF($K14:$AC14,"○")</f>
        <v>1</v>
      </c>
      <c r="J14" s="33">
        <f>COUNTA($K14:$AC14)*8</f>
        <v>8</v>
      </c>
      <c r="K14" s="23"/>
      <c r="L14" s="10"/>
      <c r="M14" s="10" t="s">
        <v>2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>
      <c r="A15" s="24" t="s">
        <v>7</v>
      </c>
      <c r="B15" s="34" t="str">
        <f>B14</f>
        <v>環境構築(サーバー)</v>
      </c>
      <c r="C15" s="45" t="str">
        <f>C14</f>
        <v>Apache Tomcatの設定</v>
      </c>
      <c r="D15" s="35" t="str">
        <f>IF(COUNTA($K15:$AC15),IF(COUNTIF($K15:$AC15,"◇"),INDEX($K$3:$AC$3,MATCH("◇",$K15:$AC15,0)),INDEX($K$3:$AC$3,MATCH("◆",$K15:$AC15,0))),"")</f>
        <v/>
      </c>
      <c r="E15" s="47"/>
      <c r="F15" s="35" t="str">
        <f>IF(COUNTIF($K15:$AC15,"◆"),INDEX($K$3:$AC$3,MATCH("◆",$K15:$AC15,0)),"")</f>
        <v/>
      </c>
      <c r="G15" s="48"/>
      <c r="H15" s="46" t="str">
        <f>IF($F15&lt;&gt;"","○","")</f>
        <v/>
      </c>
      <c r="I15" s="16"/>
      <c r="J15" s="36"/>
      <c r="K15" s="25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spans="1:29">
      <c r="A16" s="24" t="s">
        <v>6</v>
      </c>
      <c r="B16" s="29" t="s">
        <v>40</v>
      </c>
      <c r="C16" s="44" t="s">
        <v>39</v>
      </c>
      <c r="D16" s="31">
        <f>IF(COUNTA($K16:$AC16),INDEX($K$3:$AC$3,MATCH("○",$K16:$AC16,0)),"")</f>
        <v>42566</v>
      </c>
      <c r="E16" s="47" t="str">
        <f ca="1">IF(AND($D16&lt;TODAY(), $D17 =""),"○","")</f>
        <v/>
      </c>
      <c r="F16" s="31">
        <f>IF(COUNTA($K16:$AC16),INDEX($K$3:$AC$3,MAX(IF(COUNT(K16:AC16),MAX(MATCH(MAX(K16:AC16)+1,K16:AC16,1))),IF(COUNTIF(K16:AC16,"*"),MATCH("",K16:AC16,-1)))),"")</f>
        <v>42566</v>
      </c>
      <c r="G16" s="48" t="str">
        <f ca="1">IF(AND($F16&lt;TODAY(), $F17 =""),"○","")</f>
        <v/>
      </c>
      <c r="H16" s="46" t="str">
        <f>IF($F17&lt;&gt;"","○","")</f>
        <v/>
      </c>
      <c r="I16" s="30">
        <f>COUNTIF($K16:$AC16,"○")</f>
        <v>1</v>
      </c>
      <c r="J16" s="33">
        <f>COUNTA($K16:$AC16)*8</f>
        <v>8</v>
      </c>
      <c r="K16" s="23"/>
      <c r="L16" s="10"/>
      <c r="M16" s="10" t="s">
        <v>2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>
      <c r="A17" s="24" t="s">
        <v>7</v>
      </c>
      <c r="B17" s="34" t="str">
        <f>B16</f>
        <v>環境構築(サーバー)</v>
      </c>
      <c r="C17" s="45" t="str">
        <f>C16</f>
        <v>Apache Strutsの設定</v>
      </c>
      <c r="D17" s="35" t="str">
        <f>IF(COUNTA($K17:$AC17),IF(COUNTIF($K17:$AC17,"◇"),INDEX($K$3:$AC$3,MATCH("◇",$K17:$AC17,0)),INDEX($K$3:$AC$3,MATCH("◆",$K17:$AC17,0))),"")</f>
        <v/>
      </c>
      <c r="E17" s="47"/>
      <c r="F17" s="35" t="str">
        <f>IF(COUNTIF($K17:$AC17,"◆"),INDEX($K$3:$AC$3,MATCH("◆",$K17:$AC17,0)),"")</f>
        <v/>
      </c>
      <c r="G17" s="48"/>
      <c r="H17" s="46" t="str">
        <f>IF($F17&lt;&gt;"","○","")</f>
        <v/>
      </c>
      <c r="I17" s="16"/>
      <c r="J17" s="36"/>
      <c r="K17" s="25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pans="1:29">
      <c r="A18" s="24" t="s">
        <v>6</v>
      </c>
      <c r="B18" s="29" t="s">
        <v>42</v>
      </c>
      <c r="C18" s="44" t="s">
        <v>43</v>
      </c>
      <c r="D18" s="31">
        <f>IF(COUNTA($K18:$AC18),INDEX($K$3:$AC$3,MATCH("○",$K18:$AC18,0)),"")</f>
        <v>42564</v>
      </c>
      <c r="E18" s="47" t="str">
        <f ca="1">IF(AND($D18&lt;TODAY(), $D19 =""),"○","")</f>
        <v/>
      </c>
      <c r="F18" s="31">
        <f>IF(COUNTA($K18:$AC18),INDEX($K$3:$AC$3,MAX(IF(COUNT(K18:AC18),MAX(MATCH(MAX(K18:AC18)+1,K18:AC18,1))),IF(COUNTIF(K18:AC18,"*"),MATCH("",K18:AC18,-1)))),"")</f>
        <v>42564</v>
      </c>
      <c r="G18" s="48" t="str">
        <f ca="1">IF(AND($F18&lt;TODAY(), $F19 =""),"○","")</f>
        <v/>
      </c>
      <c r="H18" s="46" t="str">
        <f>IF($F19&lt;&gt;"","○","")</f>
        <v/>
      </c>
      <c r="I18" s="30">
        <f>COUNTIF($K18:$AC18,"○")</f>
        <v>1</v>
      </c>
      <c r="J18" s="33">
        <f>COUNTA($K18:$AC18)*8</f>
        <v>8</v>
      </c>
      <c r="K18" s="23" t="s">
        <v>2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>
      <c r="A19" s="24" t="s">
        <v>7</v>
      </c>
      <c r="B19" s="34" t="str">
        <f>B18</f>
        <v>環境構築(開発機)</v>
      </c>
      <c r="C19" s="45" t="str">
        <f>C18</f>
        <v>Apache Solrの設定</v>
      </c>
      <c r="D19" s="35" t="str">
        <f>IF(COUNTA($K19:$AC19),IF(COUNTIF($K19:$AC19,"◇"),INDEX($K$3:$AC$3,MATCH("◇",$K19:$AC19,0)),INDEX($K$3:$AC$3,MATCH("◆",$K19:$AC19,0))),"")</f>
        <v/>
      </c>
      <c r="E19" s="47"/>
      <c r="F19" s="35" t="str">
        <f>IF(COUNTIF($K19:$AC19,"◆"),INDEX($K$3:$AC$3,MATCH("◆",$K19:$AC19,0)),"")</f>
        <v/>
      </c>
      <c r="G19" s="48"/>
      <c r="H19" s="46" t="str">
        <f>IF($F19&lt;&gt;"","○","")</f>
        <v/>
      </c>
      <c r="I19" s="16"/>
      <c r="J19" s="36"/>
      <c r="K19" s="25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pans="1:29">
      <c r="A20" s="24" t="s">
        <v>6</v>
      </c>
      <c r="B20" s="29" t="s">
        <v>42</v>
      </c>
      <c r="C20" s="44" t="s">
        <v>44</v>
      </c>
      <c r="D20" s="31">
        <f>IF(COUNTA($K20:$AC20),INDEX($K$3:$AC$3,MATCH("○",$K20:$AC20,0)),"")</f>
        <v>42565</v>
      </c>
      <c r="E20" s="47" t="str">
        <f t="shared" ref="E20" ca="1" si="20">IF(AND($D20&lt;TODAY(), $D21 =""),"○","")</f>
        <v/>
      </c>
      <c r="F20" s="31">
        <f>IF(COUNTA($K20:$AC20),INDEX($K$3:$AC$3,MAX(IF(COUNT(K20:AC20),MAX(MATCH(MAX(K20:AC20)+1,K20:AC20,1))),IF(COUNTIF(K20:AC20,"*"),MATCH("",K20:AC20,-1)))),"")</f>
        <v>42565</v>
      </c>
      <c r="G20" s="48" t="str">
        <f t="shared" ref="G20" ca="1" si="21">IF(AND($F20&lt;TODAY(), $F21 =""),"○","")</f>
        <v/>
      </c>
      <c r="H20" s="46" t="str">
        <f>IF($F21&lt;&gt;"","○","")</f>
        <v/>
      </c>
      <c r="I20" s="30">
        <f>COUNTIF($K20:$AC20,"○")</f>
        <v>1</v>
      </c>
      <c r="J20" s="33">
        <f>COUNTA($K20:$AC20)*8</f>
        <v>8</v>
      </c>
      <c r="K20" s="23"/>
      <c r="L20" s="10" t="s">
        <v>2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24" t="s">
        <v>7</v>
      </c>
      <c r="B21" s="34" t="str">
        <f>B20</f>
        <v>環境構築(開発機)</v>
      </c>
      <c r="C21" s="45" t="str">
        <f>C20</f>
        <v>Apache Nutchの設定</v>
      </c>
      <c r="D21" s="35" t="str">
        <f>IF(COUNTA($K21:$AC21),IF(COUNTIF($K21:$AC21,"◇"),INDEX($K$3:$AC$3,MATCH("◇",$K21:$AC21,0)),INDEX($K$3:$AC$3,MATCH("◆",$K21:$AC21,0))),"")</f>
        <v/>
      </c>
      <c r="E21" s="47"/>
      <c r="F21" s="35" t="str">
        <f>IF(COUNTIF($K21:$AC21,"◆"),INDEX($K$3:$AC$3,MATCH("◆",$K21:$AC21,0)),"")</f>
        <v/>
      </c>
      <c r="G21" s="48"/>
      <c r="H21" s="46" t="str">
        <f>IF($F21&lt;&gt;"","○","")</f>
        <v/>
      </c>
      <c r="I21" s="16"/>
      <c r="J21" s="36"/>
      <c r="K21" s="25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 spans="1:29">
      <c r="A22" s="24" t="s">
        <v>6</v>
      </c>
      <c r="B22" s="29" t="s">
        <v>34</v>
      </c>
      <c r="C22" s="44" t="s">
        <v>45</v>
      </c>
      <c r="D22" s="31">
        <f>IF(COUNTA($K22:$AC22),INDEX($K$3:$AC$3,MATCH("○",$K22:$AC22,0)),"")</f>
        <v>42566</v>
      </c>
      <c r="E22" s="47" t="str">
        <f ca="1">IF(AND($D22&lt;TODAY(), $D23 =""),"○","")</f>
        <v/>
      </c>
      <c r="F22" s="31">
        <f>IF(COUNTA($K22:$AC22),INDEX($K$3:$AC$3,MAX(IF(COUNT(K22:AC22),MAX(MATCH(MAX(K22:AC22)+1,K22:AC22,1))),IF(COUNTIF(K22:AC22,"*"),MATCH("",K22:AC22,-1)))),"")</f>
        <v>42566</v>
      </c>
      <c r="G22" s="48" t="str">
        <f ca="1">IF(AND($F22&lt;TODAY(), $F23 =""),"○","")</f>
        <v/>
      </c>
      <c r="H22" s="46" t="str">
        <f>IF($F23&lt;&gt;"","○","")</f>
        <v/>
      </c>
      <c r="I22" s="30">
        <f>COUNTIF($K22:$AC22,"○")</f>
        <v>1</v>
      </c>
      <c r="J22" s="33">
        <f>COUNTA($K22:$AC22)*8</f>
        <v>8</v>
      </c>
      <c r="K22" s="23"/>
      <c r="L22" s="10"/>
      <c r="M22" s="10" t="s">
        <v>2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24" t="s">
        <v>7</v>
      </c>
      <c r="B23" s="34" t="str">
        <f>B22</f>
        <v>システム開発</v>
      </c>
      <c r="C23" s="45" t="str">
        <f>C22</f>
        <v>Hello worldの作成</v>
      </c>
      <c r="D23" s="35" t="str">
        <f>IF(COUNTA($K23:$AC23),IF(COUNTIF($K23:$AC23,"◇"),INDEX($K$3:$AC$3,MATCH("◇",$K23:$AC23,0)),INDEX($K$3:$AC$3,MATCH("◆",$K23:$AC23,0))),"")</f>
        <v/>
      </c>
      <c r="E23" s="47"/>
      <c r="F23" s="35" t="str">
        <f>IF(COUNTIF($K23:$AC23,"◆"),INDEX($K$3:$AC$3,MATCH("◆",$K23:$AC23,0)),"")</f>
        <v/>
      </c>
      <c r="G23" s="48"/>
      <c r="H23" s="46" t="str">
        <f>IF($F23&lt;&gt;"","○","")</f>
        <v/>
      </c>
      <c r="I23" s="16"/>
      <c r="J23" s="36"/>
      <c r="K23" s="25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spans="1:29">
      <c r="A24" s="24" t="s">
        <v>6</v>
      </c>
      <c r="B24" s="29" t="s">
        <v>34</v>
      </c>
      <c r="C24" s="44" t="s">
        <v>46</v>
      </c>
      <c r="D24" s="31">
        <f>IF(COUNTA($K24:$AC24),INDEX($K$3:$AC$3,MATCH("○",$K24:$AC24,0)),"")</f>
        <v>42576</v>
      </c>
      <c r="E24" s="47" t="str">
        <f ca="1">IF(AND($D24&lt;TODAY(), $D25 =""),"○","")</f>
        <v/>
      </c>
      <c r="F24" s="31">
        <f>IF(COUNTA($K24:$AC24),INDEX($K$3:$AC$3,MAX(IF(COUNT(K24:AC24),MAX(MATCH(MAX(K24:AC24)+1,K24:AC24,1))),IF(COUNTIF(K24:AC24,"*"),MATCH("",K24:AC24,-1)))),"")</f>
        <v>42576</v>
      </c>
      <c r="G24" s="48" t="str">
        <f ca="1">IF(AND($F24&lt;TODAY(), $F25 =""),"○","")</f>
        <v/>
      </c>
      <c r="H24" s="46" t="str">
        <f>IF($F25&lt;&gt;"","○","")</f>
        <v/>
      </c>
      <c r="I24" s="30">
        <f>COUNTIF($K24:$AC24,"○")</f>
        <v>1</v>
      </c>
      <c r="J24" s="33">
        <f>COUNTA($K24:$AC24)*8</f>
        <v>8</v>
      </c>
      <c r="K24" s="23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 t="s">
        <v>2</v>
      </c>
      <c r="X24" s="10"/>
      <c r="Y24" s="10"/>
      <c r="Z24" s="10"/>
      <c r="AA24" s="10"/>
      <c r="AB24" s="10"/>
      <c r="AC24" s="10"/>
    </row>
    <row r="25" spans="1:29">
      <c r="A25" s="24" t="s">
        <v>7</v>
      </c>
      <c r="B25" s="34" t="str">
        <f>B24</f>
        <v>システム開発</v>
      </c>
      <c r="C25" s="45" t="str">
        <f>C24</f>
        <v>Apache Solrについての調査</v>
      </c>
      <c r="D25" s="35" t="str">
        <f>IF(COUNTA($K25:$AC25),IF(COUNTIF($K25:$AC25,"◇"),INDEX($K$3:$AC$3,MATCH("◇",$K25:$AC25,0)),INDEX($K$3:$AC$3,MATCH("◆",$K25:$AC25,0))),"")</f>
        <v/>
      </c>
      <c r="E25" s="47"/>
      <c r="F25" s="35" t="str">
        <f>IF(COUNTIF($K25:$AC25,"◆"),INDEX($K$3:$AC$3,MATCH("◆",$K25:$AC25,0)),"")</f>
        <v/>
      </c>
      <c r="G25" s="48"/>
      <c r="H25" s="46" t="str">
        <f>IF($F25&lt;&gt;"","○","")</f>
        <v/>
      </c>
      <c r="I25" s="16"/>
      <c r="J25" s="36"/>
      <c r="K25" s="25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 spans="1:29" ht="24">
      <c r="A26" s="24" t="s">
        <v>6</v>
      </c>
      <c r="B26" s="29" t="s">
        <v>34</v>
      </c>
      <c r="C26" s="44" t="s">
        <v>47</v>
      </c>
      <c r="D26" s="31">
        <f>IF(COUNTA($K26:$AC26),INDEX($K$3:$AC$3,MATCH("○",$K26:$AC26,0)),"")</f>
        <v>42577</v>
      </c>
      <c r="E26" s="47" t="str">
        <f ca="1">IF(AND($D26&lt;TODAY(), $D27 =""),"○","")</f>
        <v/>
      </c>
      <c r="F26" s="31">
        <f>IF(COUNTA($K26:$AC26),INDEX($K$3:$AC$3,MAX(IF(COUNT(K26:AC26),MAX(MATCH(MAX(K26:AC26)+1,K26:AC26,1))),IF(COUNTIF(K26:AC26,"*"),MATCH("",K26:AC26,-1)))),"")</f>
        <v>42577</v>
      </c>
      <c r="G26" s="48" t="str">
        <f ca="1">IF(AND($F26&lt;TODAY(), $F27 =""),"○","")</f>
        <v/>
      </c>
      <c r="H26" s="46" t="str">
        <f>IF($F27&lt;&gt;"","○","")</f>
        <v/>
      </c>
      <c r="I26" s="30">
        <f>COUNTIF($K26:$AC26,"○")</f>
        <v>1</v>
      </c>
      <c r="J26" s="33">
        <f>COUNTA($K26:$AC26)*8</f>
        <v>8</v>
      </c>
      <c r="K26" s="23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 t="s">
        <v>2</v>
      </c>
      <c r="Y26" s="10"/>
      <c r="Z26" s="10"/>
      <c r="AA26" s="10"/>
      <c r="AB26" s="10"/>
      <c r="AC26" s="10"/>
    </row>
    <row r="27" spans="1:29" ht="24">
      <c r="A27" s="24" t="s">
        <v>7</v>
      </c>
      <c r="B27" s="34" t="str">
        <f>B26</f>
        <v>システム開発</v>
      </c>
      <c r="C27" s="45" t="str">
        <f>C26</f>
        <v>Apache Solrを利用したプログラムの開発</v>
      </c>
      <c r="D27" s="35" t="str">
        <f>IF(COUNTA($K27:$AC27),IF(COUNTIF($K27:$AC27,"◇"),INDEX($K$3:$AC$3,MATCH("◇",$K27:$AC27,0)),INDEX($K$3:$AC$3,MATCH("◆",$K27:$AC27,0))),"")</f>
        <v/>
      </c>
      <c r="E27" s="47"/>
      <c r="F27" s="35" t="str">
        <f>IF(COUNTIF($K27:$AC27,"◆"),INDEX($K$3:$AC$3,MATCH("◆",$K27:$AC27,0)),"")</f>
        <v/>
      </c>
      <c r="G27" s="48"/>
      <c r="H27" s="46" t="str">
        <f>IF($F27&lt;&gt;"","○","")</f>
        <v/>
      </c>
      <c r="I27" s="16"/>
      <c r="J27" s="36"/>
      <c r="K27" s="25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 spans="1:29">
      <c r="A28" s="24" t="s">
        <v>6</v>
      </c>
      <c r="B28" s="29" t="s">
        <v>34</v>
      </c>
      <c r="C28" s="44" t="s">
        <v>48</v>
      </c>
      <c r="D28" s="31">
        <f>IF(COUNTA($K28:$AC28),INDEX($K$3:$AC$3,MATCH("○",$K28:$AC28,0)),"")</f>
        <v>42578</v>
      </c>
      <c r="E28" s="47" t="str">
        <f ca="1">IF(AND($D28&lt;TODAY(), $D29 =""),"○","")</f>
        <v/>
      </c>
      <c r="F28" s="31">
        <f>IF(COUNTA($K28:$AC28),INDEX($K$3:$AC$3,MAX(IF(COUNT(K28:AC28),MAX(MATCH(MAX(K28:AC28)+1,K28:AC28,1))),IF(COUNTIF(K28:AC28,"*"),MATCH("",K28:AC28,-1)))),"")</f>
        <v>42578</v>
      </c>
      <c r="G28" s="48" t="str">
        <f ca="1">IF(AND($F28&lt;TODAY(), $F29 =""),"○","")</f>
        <v/>
      </c>
      <c r="H28" s="46" t="str">
        <f>IF($F29&lt;&gt;"","○","")</f>
        <v/>
      </c>
      <c r="I28" s="30">
        <f>COUNTIF($K28:$AC28,"○")</f>
        <v>1</v>
      </c>
      <c r="J28" s="33">
        <f>COUNTA($K28:$AC28)*8</f>
        <v>8</v>
      </c>
      <c r="K28" s="23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 t="s">
        <v>2</v>
      </c>
      <c r="Z28" s="10"/>
      <c r="AA28" s="10"/>
      <c r="AB28" s="10"/>
      <c r="AC28" s="10"/>
    </row>
    <row r="29" spans="1:29">
      <c r="A29" s="24" t="s">
        <v>7</v>
      </c>
      <c r="B29" s="34" t="str">
        <f>B28</f>
        <v>システム開発</v>
      </c>
      <c r="C29" s="45" t="str">
        <f>C28</f>
        <v>Apache Nutchの調査</v>
      </c>
      <c r="D29" s="35" t="str">
        <f>IF(COUNTA($K29:$AC29),IF(COUNTIF($K29:$AC29,"◇"),INDEX($K$3:$AC$3,MATCH("◇",$K29:$AC29,0)),INDEX($K$3:$AC$3,MATCH("◆",$K29:$AC29,0))),"")</f>
        <v/>
      </c>
      <c r="E29" s="47"/>
      <c r="F29" s="35" t="str">
        <f>IF(COUNTIF($K29:$AC29,"◆"),INDEX($K$3:$AC$3,MATCH("◆",$K29:$AC29,0)),"")</f>
        <v/>
      </c>
      <c r="G29" s="48"/>
      <c r="H29" s="46" t="str">
        <f>IF($F29&lt;&gt;"","○","")</f>
        <v/>
      </c>
      <c r="I29" s="16"/>
      <c r="J29" s="36"/>
      <c r="K29" s="25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 spans="1:29" ht="24">
      <c r="A30" s="24" t="s">
        <v>6</v>
      </c>
      <c r="B30" s="29" t="s">
        <v>34</v>
      </c>
      <c r="C30" s="44" t="s">
        <v>49</v>
      </c>
      <c r="D30" s="31">
        <f>IF(COUNTA($K30:$AC30),INDEX($K$3:$AC$3,MATCH("○",$K30:$AC30,0)),"")</f>
        <v>42579</v>
      </c>
      <c r="E30" s="47" t="str">
        <f ca="1">IF(AND($D30&lt;TODAY(), $D31 =""),"○","")</f>
        <v/>
      </c>
      <c r="F30" s="31">
        <f>IF(COUNTA($K30:$AC30),INDEX($K$3:$AC$3,MAX(IF(COUNT(K30:AC30),MAX(MATCH(MAX(K30:AC30)+1,K30:AC30,1))),IF(COUNTIF(K30:AC30,"*"),MATCH("",K30:AC30,-1)))),"")</f>
        <v>42579</v>
      </c>
      <c r="G30" s="48" t="str">
        <f ca="1">IF(AND($F30&lt;TODAY(), $F31 =""),"○","")</f>
        <v/>
      </c>
      <c r="H30" s="46" t="str">
        <f>IF($F31&lt;&gt;"","○","")</f>
        <v/>
      </c>
      <c r="I30" s="30">
        <f>COUNTIF($K30:$AC30,"○")</f>
        <v>1</v>
      </c>
      <c r="J30" s="33">
        <f>COUNTA($K30:$AC30)*8</f>
        <v>8</v>
      </c>
      <c r="K30" s="23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 t="s">
        <v>2</v>
      </c>
      <c r="AA30" s="10"/>
      <c r="AB30" s="10"/>
      <c r="AC30" s="10"/>
    </row>
    <row r="31" spans="1:29" ht="24">
      <c r="A31" s="24" t="s">
        <v>7</v>
      </c>
      <c r="B31" s="34" t="str">
        <f>B30</f>
        <v>システム開発</v>
      </c>
      <c r="C31" s="45" t="str">
        <f>C30</f>
        <v>Apache Nutchを利用したプログラムの開発</v>
      </c>
      <c r="D31" s="35" t="str">
        <f>IF(COUNTA($K31:$AC31),IF(COUNTIF($K31:$AC31,"◇"),INDEX($K$3:$AC$3,MATCH("◇",$K31:$AC31,0)),INDEX($K$3:$AC$3,MATCH("◆",$K31:$AC31,0))),"")</f>
        <v/>
      </c>
      <c r="E31" s="47"/>
      <c r="F31" s="35" t="str">
        <f>IF(COUNTIF($K31:$AC31,"◆"),INDEX($K$3:$AC$3,MATCH("◆",$K31:$AC31,0)),"")</f>
        <v/>
      </c>
      <c r="G31" s="48"/>
      <c r="H31" s="46" t="str">
        <f>IF($F31&lt;&gt;"","○","")</f>
        <v/>
      </c>
      <c r="I31" s="16"/>
      <c r="J31" s="36"/>
      <c r="K31" s="25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 spans="1:29">
      <c r="D32" s="26"/>
      <c r="F32" s="26"/>
      <c r="K32" s="9"/>
    </row>
    <row r="33" spans="11:11">
      <c r="K33" s="9"/>
    </row>
    <row r="34" spans="11:11">
      <c r="K34" s="9"/>
    </row>
    <row r="35" spans="11:11">
      <c r="K35" s="9"/>
    </row>
    <row r="36" spans="11:11">
      <c r="K36" s="9"/>
    </row>
    <row r="37" spans="11:11">
      <c r="K37" s="9"/>
    </row>
    <row r="38" spans="11:11">
      <c r="K38" s="9"/>
    </row>
  </sheetData>
  <autoFilter ref="A7:AA31">
    <filterColumn colId="0"/>
    <filterColumn colId="16"/>
    <filterColumn colId="17"/>
    <filterColumn colId="18"/>
    <filterColumn colId="19"/>
    <filterColumn colId="20"/>
    <filterColumn colId="21"/>
  </autoFilter>
  <mergeCells count="27">
    <mergeCell ref="G26:G27"/>
    <mergeCell ref="E28:E29"/>
    <mergeCell ref="G28:G29"/>
    <mergeCell ref="G22:G23"/>
    <mergeCell ref="G24:G25"/>
    <mergeCell ref="E22:E23"/>
    <mergeCell ref="G30:G31"/>
    <mergeCell ref="I3:J3"/>
    <mergeCell ref="A3:C6"/>
    <mergeCell ref="F6:H6"/>
    <mergeCell ref="G8:G9"/>
    <mergeCell ref="E8:E9"/>
    <mergeCell ref="G10:G11"/>
    <mergeCell ref="E10:E11"/>
    <mergeCell ref="G12:G13"/>
    <mergeCell ref="E12:E13"/>
    <mergeCell ref="G14:G15"/>
    <mergeCell ref="G16:G17"/>
    <mergeCell ref="G18:G19"/>
    <mergeCell ref="G20:G21"/>
    <mergeCell ref="E24:E25"/>
    <mergeCell ref="E30:E31"/>
    <mergeCell ref="E14:E15"/>
    <mergeCell ref="E16:E17"/>
    <mergeCell ref="E18:E19"/>
    <mergeCell ref="E20:E21"/>
    <mergeCell ref="E26:E27"/>
  </mergeCells>
  <phoneticPr fontId="3"/>
  <conditionalFormatting sqref="D9:D31">
    <cfRule type="expression" dxfId="64" priority="32">
      <formula>$E9="○"</formula>
    </cfRule>
  </conditionalFormatting>
  <conditionalFormatting sqref="F9:F31">
    <cfRule type="expression" dxfId="63" priority="31">
      <formula>$G9="○"</formula>
    </cfRule>
  </conditionalFormatting>
  <conditionalFormatting sqref="K3:AC31">
    <cfRule type="expression" dxfId="62" priority="13">
      <formula>K$3=TODAY()</formula>
    </cfRule>
    <cfRule type="expression" dxfId="61" priority="14">
      <formula>K$6 =  "休"</formula>
    </cfRule>
    <cfRule type="expression" dxfId="60" priority="47">
      <formula>K$6 = "祝"</formula>
    </cfRule>
    <cfRule type="expression" dxfId="59" priority="48">
      <formula>K$7 = "日"</formula>
    </cfRule>
    <cfRule type="expression" dxfId="58" priority="49">
      <formula>K$7 =  "土"</formula>
    </cfRule>
  </conditionalFormatting>
  <conditionalFormatting sqref="F8">
    <cfRule type="expression" dxfId="57" priority="12">
      <formula>$G8="○"</formula>
    </cfRule>
  </conditionalFormatting>
  <conditionalFormatting sqref="F10">
    <cfRule type="expression" dxfId="31" priority="11">
      <formula>$G10="○"</formula>
    </cfRule>
  </conditionalFormatting>
  <conditionalFormatting sqref="F12">
    <cfRule type="expression" dxfId="28" priority="10">
      <formula>$G12="○"</formula>
    </cfRule>
  </conditionalFormatting>
  <conditionalFormatting sqref="F14">
    <cfRule type="expression" dxfId="25" priority="9">
      <formula>$G14="○"</formula>
    </cfRule>
  </conditionalFormatting>
  <conditionalFormatting sqref="F16">
    <cfRule type="expression" dxfId="22" priority="8">
      <formula>$G16="○"</formula>
    </cfRule>
  </conditionalFormatting>
  <conditionalFormatting sqref="F18">
    <cfRule type="expression" dxfId="19" priority="7">
      <formula>$G18="○"</formula>
    </cfRule>
  </conditionalFormatting>
  <conditionalFormatting sqref="F20">
    <cfRule type="expression" dxfId="16" priority="6">
      <formula>$G20="○"</formula>
    </cfRule>
  </conditionalFormatting>
  <conditionalFormatting sqref="F22">
    <cfRule type="expression" dxfId="13" priority="5">
      <formula>$G22="○"</formula>
    </cfRule>
  </conditionalFormatting>
  <conditionalFormatting sqref="F24">
    <cfRule type="expression" dxfId="10" priority="4">
      <formula>$G24="○"</formula>
    </cfRule>
  </conditionalFormatting>
  <conditionalFormatting sqref="F26">
    <cfRule type="expression" dxfId="7" priority="3">
      <formula>$G26="○"</formula>
    </cfRule>
  </conditionalFormatting>
  <conditionalFormatting sqref="F28">
    <cfRule type="expression" dxfId="4" priority="2">
      <formula>$G28="○"</formula>
    </cfRule>
  </conditionalFormatting>
  <conditionalFormatting sqref="F30">
    <cfRule type="expression" dxfId="1" priority="1">
      <formula>$G30="○"</formula>
    </cfRule>
  </conditionalFormatting>
  <dataValidations count="3">
    <dataValidation type="list" allowBlank="1" showInputMessage="1" showErrorMessage="1" sqref="K6:AC6">
      <formula1>"祝,休"</formula1>
    </dataValidation>
    <dataValidation type="list" allowBlank="1" showInputMessage="1" showErrorMessage="1" sqref="K8:AC31">
      <formula1>"○,◇,◆"</formula1>
    </dataValidation>
    <dataValidation type="list" allowBlank="1" showInputMessage="1" showErrorMessage="1" sqref="A8:A31">
      <formula1>"予定,実績"</formula1>
    </dataValidation>
  </dataValidations>
  <pageMargins left="0.7" right="0.7" top="0.75" bottom="0.75" header="0.3" footer="0.3"/>
  <pageSetup paperSize="9" scale="83" orientation="portrait" horizontalDpi="300" verticalDpi="300" r:id="rId1"/>
  <colBreaks count="1" manualBreakCount="1">
    <brk id="1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F3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3.5"/>
  <cols>
    <col min="2" max="2" width="9.5" customWidth="1"/>
    <col min="3" max="3" width="11.625" bestFit="1" customWidth="1"/>
    <col min="4" max="4" width="37" style="37" customWidth="1"/>
    <col min="5" max="5" width="9.5" bestFit="1" customWidth="1"/>
    <col min="6" max="6" width="7.125" bestFit="1" customWidth="1"/>
  </cols>
  <sheetData>
    <row r="1" spans="1:6">
      <c r="A1" s="38" t="s">
        <v>24</v>
      </c>
      <c r="B1" s="38" t="s">
        <v>28</v>
      </c>
      <c r="C1" s="38" t="s">
        <v>26</v>
      </c>
      <c r="D1" s="39" t="s">
        <v>27</v>
      </c>
      <c r="E1" s="38" t="s">
        <v>25</v>
      </c>
      <c r="F1" s="38" t="s">
        <v>29</v>
      </c>
    </row>
    <row r="2" spans="1:6">
      <c r="A2" s="40" t="str">
        <f>IF($E2&lt;&gt;"",ROW()-1,"")</f>
        <v/>
      </c>
      <c r="B2" s="41" t="s">
        <v>30</v>
      </c>
      <c r="C2" s="5"/>
      <c r="D2" s="6"/>
      <c r="E2" s="41"/>
      <c r="F2" s="41"/>
    </row>
    <row r="3" spans="1:6">
      <c r="A3" s="40" t="str">
        <f>IF($E3&lt;&gt;"",ROW()-1,"")</f>
        <v/>
      </c>
      <c r="B3" s="41" t="s">
        <v>30</v>
      </c>
      <c r="C3" s="5"/>
      <c r="D3" s="6"/>
      <c r="E3" s="41"/>
      <c r="F3" s="5"/>
    </row>
    <row r="4" spans="1:6">
      <c r="A4" s="40" t="str">
        <f>IF($E4&lt;&gt;"",ROW()-1,"")</f>
        <v/>
      </c>
      <c r="B4" s="41" t="s">
        <v>30</v>
      </c>
      <c r="C4" s="5"/>
      <c r="D4" s="6"/>
      <c r="E4" s="41"/>
      <c r="F4" s="5"/>
    </row>
    <row r="5" spans="1:6">
      <c r="A5" s="40" t="str">
        <f>IF($E5&lt;&gt;"",ROW()-1,"")</f>
        <v/>
      </c>
      <c r="B5" s="41"/>
      <c r="C5" s="5"/>
      <c r="D5" s="6"/>
      <c r="E5" s="41"/>
      <c r="F5" s="5"/>
    </row>
    <row r="6" spans="1:6">
      <c r="A6" s="40"/>
      <c r="B6" s="41"/>
      <c r="C6" s="5"/>
      <c r="D6" s="6"/>
      <c r="E6" s="41"/>
      <c r="F6" s="5"/>
    </row>
    <row r="7" spans="1:6">
      <c r="A7" s="40"/>
      <c r="B7" s="41"/>
      <c r="C7" s="5"/>
      <c r="D7" s="6"/>
      <c r="E7" s="41"/>
      <c r="F7" s="5"/>
    </row>
    <row r="8" spans="1:6">
      <c r="A8" s="40"/>
      <c r="B8" s="41"/>
      <c r="C8" s="5"/>
      <c r="D8" s="6"/>
      <c r="E8" s="41"/>
      <c r="F8" s="5"/>
    </row>
    <row r="9" spans="1:6">
      <c r="A9" s="40"/>
      <c r="B9" s="41"/>
      <c r="C9" s="5"/>
      <c r="D9" s="6"/>
      <c r="E9" s="41"/>
      <c r="F9" s="5"/>
    </row>
    <row r="10" spans="1:6">
      <c r="A10" s="40"/>
      <c r="B10" s="41"/>
      <c r="C10" s="5"/>
      <c r="D10" s="6"/>
      <c r="E10" s="41"/>
      <c r="F10" s="5"/>
    </row>
    <row r="11" spans="1:6">
      <c r="A11" s="40" t="str">
        <f t="shared" ref="A11:A25" si="0">IF($E11&lt;&gt;"",ROW()-1,"")</f>
        <v/>
      </c>
      <c r="B11" s="41"/>
      <c r="C11" s="5"/>
      <c r="D11" s="6"/>
      <c r="E11" s="5"/>
      <c r="F11" s="5"/>
    </row>
    <row r="12" spans="1:6">
      <c r="A12" s="7" t="str">
        <f t="shared" si="0"/>
        <v/>
      </c>
      <c r="B12" s="9"/>
    </row>
    <row r="13" spans="1:6">
      <c r="A13" s="7" t="str">
        <f t="shared" si="0"/>
        <v/>
      </c>
      <c r="B13" s="9"/>
    </row>
    <row r="14" spans="1:6">
      <c r="A14" s="7" t="str">
        <f t="shared" si="0"/>
        <v/>
      </c>
      <c r="B14" s="9"/>
    </row>
    <row r="15" spans="1:6">
      <c r="A15" s="7" t="str">
        <f t="shared" si="0"/>
        <v/>
      </c>
      <c r="B15" s="9"/>
    </row>
    <row r="16" spans="1:6">
      <c r="A16" s="7" t="str">
        <f t="shared" si="0"/>
        <v/>
      </c>
      <c r="B16" s="9"/>
    </row>
    <row r="17" spans="1:2">
      <c r="A17" s="7" t="str">
        <f t="shared" si="0"/>
        <v/>
      </c>
      <c r="B17" s="9"/>
    </row>
    <row r="18" spans="1:2">
      <c r="A18" s="7" t="str">
        <f t="shared" si="0"/>
        <v/>
      </c>
      <c r="B18" s="9"/>
    </row>
    <row r="19" spans="1:2">
      <c r="A19" s="7" t="str">
        <f t="shared" si="0"/>
        <v/>
      </c>
      <c r="B19" s="9"/>
    </row>
    <row r="20" spans="1:2">
      <c r="A20" s="7" t="str">
        <f t="shared" si="0"/>
        <v/>
      </c>
      <c r="B20" s="9"/>
    </row>
    <row r="21" spans="1:2">
      <c r="A21" s="7" t="str">
        <f t="shared" si="0"/>
        <v/>
      </c>
      <c r="B21" s="9"/>
    </row>
    <row r="22" spans="1:2">
      <c r="A22" s="7" t="str">
        <f t="shared" si="0"/>
        <v/>
      </c>
      <c r="B22" s="9"/>
    </row>
    <row r="23" spans="1:2">
      <c r="A23" s="7" t="str">
        <f t="shared" si="0"/>
        <v/>
      </c>
      <c r="B23" s="9"/>
    </row>
    <row r="24" spans="1:2">
      <c r="A24" s="7" t="str">
        <f t="shared" si="0"/>
        <v/>
      </c>
      <c r="B24" s="9"/>
    </row>
    <row r="25" spans="1:2">
      <c r="A25" s="7" t="str">
        <f t="shared" si="0"/>
        <v/>
      </c>
      <c r="B25" s="9"/>
    </row>
    <row r="26" spans="1:2">
      <c r="A26" s="7"/>
      <c r="B26" s="9"/>
    </row>
    <row r="27" spans="1:2">
      <c r="A27" s="7"/>
      <c r="B27" s="9"/>
    </row>
    <row r="28" spans="1:2">
      <c r="A28" s="7"/>
      <c r="B28" s="9"/>
    </row>
    <row r="29" spans="1:2">
      <c r="A29" s="7"/>
      <c r="B29" s="9"/>
    </row>
    <row r="30" spans="1:2">
      <c r="A30" s="7"/>
      <c r="B30" s="9"/>
    </row>
    <row r="31" spans="1:2">
      <c r="A31" s="7"/>
      <c r="B31" s="9"/>
    </row>
  </sheetData>
  <phoneticPr fontId="60"/>
  <conditionalFormatting sqref="A2:F11">
    <cfRule type="expression" dxfId="56" priority="1">
      <formula>$B2 = "完了"</formula>
    </cfRule>
  </conditionalFormatting>
  <dataValidations count="1">
    <dataValidation type="list" allowBlank="1" showInputMessage="1" showErrorMessage="1" sqref="B2:B31">
      <formula1>"未着手,着手中,完了,緊急"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データ</vt:lpstr>
      <vt:lpstr>管理表</vt:lpstr>
      <vt:lpstr>課題管理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SatoTomoya</dc:creator>
  <cp:lastModifiedBy>sac</cp:lastModifiedBy>
  <cp:lastPrinted>2015-02-18T02:13:19Z</cp:lastPrinted>
  <dcterms:created xsi:type="dcterms:W3CDTF">2014-12-05T02:07:44Z</dcterms:created>
  <dcterms:modified xsi:type="dcterms:W3CDTF">2016-07-13T05:36:02Z</dcterms:modified>
</cp:coreProperties>
</file>