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190" windowHeight="5130"/>
  </bookViews>
  <sheets>
    <sheet name="BOMC4" sheetId="1" r:id="rId1"/>
  </sheets>
  <calcPr calcId="152511"/>
</workbook>
</file>

<file path=xl/calcChain.xml><?xml version="1.0" encoding="utf-8"?>
<calcChain xmlns="http://schemas.openxmlformats.org/spreadsheetml/2006/main">
  <c r="N2" i="1" l="1"/>
  <c r="J3" i="1" l="1"/>
  <c r="J4" i="1"/>
  <c r="J5" i="1"/>
  <c r="J6" i="1"/>
  <c r="J2" i="1"/>
  <c r="H2" i="1"/>
  <c r="D4" i="1"/>
  <c r="F2" i="1"/>
  <c r="I3" i="1" s="1"/>
  <c r="G2" i="1"/>
  <c r="K3" i="1" l="1"/>
  <c r="L3" i="1" s="1"/>
  <c r="M3" i="1" s="1"/>
  <c r="K5" i="1"/>
  <c r="L5" i="1" s="1"/>
  <c r="M5" i="1" s="1"/>
  <c r="I6" i="1"/>
  <c r="K6" i="1" s="1"/>
  <c r="L6" i="1" s="1"/>
  <c r="M6" i="1" s="1"/>
  <c r="I4" i="1"/>
  <c r="K4" i="1" s="1"/>
  <c r="L4" i="1" s="1"/>
  <c r="M4" i="1" s="1"/>
  <c r="I2" i="1"/>
  <c r="K2" i="1" s="1"/>
  <c r="L2" i="1" s="1"/>
  <c r="M2" i="1" s="1"/>
  <c r="I5" i="1"/>
</calcChain>
</file>

<file path=xl/sharedStrings.xml><?xml version="1.0" encoding="utf-8"?>
<sst xmlns="http://schemas.openxmlformats.org/spreadsheetml/2006/main" count="14" uniqueCount="14">
  <si>
    <t>i</t>
  </si>
  <si>
    <t>di [m]</t>
  </si>
  <si>
    <t>tau_rm*</t>
  </si>
  <si>
    <t>bi</t>
  </si>
  <si>
    <t>Phi_i</t>
  </si>
  <si>
    <t>u_* (num) [m/s]</t>
  </si>
  <si>
    <t>ds,m [m]</t>
  </si>
  <si>
    <t>tau_rm [Pa]</t>
  </si>
  <si>
    <t>tau_ri [Pa]</t>
  </si>
  <si>
    <t>Wi* [-]</t>
  </si>
  <si>
    <t>tau_b [Pa]</t>
  </si>
  <si>
    <t>F_a,i</t>
  </si>
  <si>
    <t>qb0,i [m2/s]</t>
  </si>
  <si>
    <t>qbtot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</si>
</sst>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N4" sqref="N4"/>
    </sheetView>
  </sheetViews>
  <sheetFormatPr baseColWidth="10" defaultColWidth="9.140625" defaultRowHeight="15" x14ac:dyDescent="0.25"/>
  <cols>
    <col min="4" max="4" width="15.28515625" customWidth="1"/>
    <col min="5" max="5" width="11.7109375" customWidth="1"/>
    <col min="8" max="8" width="12" bestFit="1" customWidth="1"/>
    <col min="10" max="10" width="11.7109375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5</v>
      </c>
      <c r="F1" t="s">
        <v>6</v>
      </c>
      <c r="G1" t="s">
        <v>2</v>
      </c>
      <c r="H1" t="s">
        <v>7</v>
      </c>
      <c r="I1" t="s">
        <v>3</v>
      </c>
      <c r="J1" t="s">
        <v>8</v>
      </c>
      <c r="K1" t="s">
        <v>4</v>
      </c>
      <c r="L1" t="s">
        <v>9</v>
      </c>
      <c r="M1" t="s">
        <v>12</v>
      </c>
      <c r="N1" t="s">
        <v>13</v>
      </c>
    </row>
    <row r="2" spans="1:14" x14ac:dyDescent="0.25">
      <c r="A2">
        <v>1</v>
      </c>
      <c r="B2">
        <v>4.0000000000000002E-4</v>
      </c>
      <c r="C2">
        <v>0.2</v>
      </c>
      <c r="D2">
        <v>8.43E-2</v>
      </c>
      <c r="F2">
        <f>AVERAGE(B2:B6)</f>
        <v>1.1859999999999999E-2</v>
      </c>
      <c r="G2">
        <f>0.021+0.015*EXP(-20*(C2+C3))</f>
        <v>2.100503193941854E-2</v>
      </c>
      <c r="H2">
        <f>G2*(1.65*1000*9.81*F2)</f>
        <v>4.0323756809205422</v>
      </c>
      <c r="I2">
        <f>0.67/(1+EXP(1.5-B2/$F$2))</f>
        <v>0.12563152054602397</v>
      </c>
      <c r="J2">
        <f>$H$2*((B2/$F$2)^I2)</f>
        <v>2.6340759058258145</v>
      </c>
      <c r="K2">
        <f>$D$4/J2</f>
        <v>2.6979063072110026</v>
      </c>
      <c r="L2">
        <f>IF(K2&lt;1.35,0.002*(K2^7.5),14*((1-0.894/SQRT(K2))^4.5))</f>
        <v>0.40762446262411861</v>
      </c>
      <c r="M2">
        <f>L2*C2*($D$2^3)/1.65/9.81</f>
        <v>3.0173105218705291E-6</v>
      </c>
      <c r="N2">
        <f>SUM(M2:M6)</f>
        <v>6.767380846535213E-6</v>
      </c>
    </row>
    <row r="3" spans="1:14" x14ac:dyDescent="0.25">
      <c r="A3">
        <v>2</v>
      </c>
      <c r="B3">
        <v>1.4E-3</v>
      </c>
      <c r="C3">
        <v>0.2</v>
      </c>
      <c r="D3" t="s">
        <v>10</v>
      </c>
      <c r="I3">
        <f>0.67/(1+EXP(1.5-B3/$F$2))</f>
        <v>0.13446566099036111</v>
      </c>
      <c r="J3">
        <f t="shared" ref="J3:J6" si="0">$H$2*((B3/$F$2)^I3)</f>
        <v>3.0253991608675328</v>
      </c>
      <c r="K3">
        <f t="shared" ref="K3:K6" si="1">$D$4/J3</f>
        <v>2.3489429401316468</v>
      </c>
      <c r="L3">
        <f t="shared" ref="L3:L6" si="2">IF(K3&lt;1.35,0.002*(K3^7.5),14*((1-0.894/SQRT(K3))^4.5))</f>
        <v>0.27244268320872095</v>
      </c>
      <c r="M3">
        <f t="shared" ref="M3:M6" si="3">L3*C3*($D$2^3)/1.65/9.81</f>
        <v>2.0166703670342323E-6</v>
      </c>
    </row>
    <row r="4" spans="1:14" x14ac:dyDescent="0.25">
      <c r="A4">
        <v>3</v>
      </c>
      <c r="B4">
        <v>5.4999999999999997E-3</v>
      </c>
      <c r="C4">
        <v>0.2</v>
      </c>
      <c r="D4">
        <f>1000*(D2^2)</f>
        <v>7.10649</v>
      </c>
      <c r="I4">
        <f>0.67/(1+EXP(1.5-B4/$F$2))</f>
        <v>0.17545489955168028</v>
      </c>
      <c r="J4">
        <f t="shared" si="0"/>
        <v>3.5237722161355558</v>
      </c>
      <c r="K4">
        <f t="shared" si="1"/>
        <v>2.0167279733516752</v>
      </c>
      <c r="L4">
        <f t="shared" si="2"/>
        <v>0.16052268588674257</v>
      </c>
      <c r="M4">
        <f t="shared" si="3"/>
        <v>1.1882181604287458E-6</v>
      </c>
    </row>
    <row r="5" spans="1:14" x14ac:dyDescent="0.25">
      <c r="A5">
        <v>4</v>
      </c>
      <c r="B5">
        <v>1.4E-2</v>
      </c>
      <c r="C5">
        <v>0.2</v>
      </c>
      <c r="I5">
        <f>0.67/(1+EXP(1.5-B5/$F$2))</f>
        <v>0.28192434524380922</v>
      </c>
      <c r="J5">
        <f t="shared" si="0"/>
        <v>4.2254382581316445</v>
      </c>
      <c r="K5">
        <f t="shared" si="1"/>
        <v>1.681835011155095</v>
      </c>
      <c r="L5">
        <f t="shared" si="2"/>
        <v>7.2658894820485348E-2</v>
      </c>
      <c r="M5">
        <f t="shared" si="3"/>
        <v>5.3783437440921319E-7</v>
      </c>
    </row>
    <row r="6" spans="1:14" x14ac:dyDescent="0.25">
      <c r="A6">
        <v>5</v>
      </c>
      <c r="B6">
        <v>3.7999999999999999E-2</v>
      </c>
      <c r="C6">
        <v>0.2</v>
      </c>
      <c r="I6">
        <f>0.67/(1+EXP(1.5-B6/$F$2))</f>
        <v>0.56686193254643147</v>
      </c>
      <c r="J6">
        <f t="shared" si="0"/>
        <v>7.802296441098858</v>
      </c>
      <c r="K6">
        <f t="shared" si="1"/>
        <v>0.91082030190064633</v>
      </c>
      <c r="L6">
        <f t="shared" si="2"/>
        <v>9.9260226806396315E-4</v>
      </c>
      <c r="M6">
        <f t="shared" si="3"/>
        <v>7.3474227924924776E-9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2017-12-21T13:29:56Z</dcterms:modified>
</cp:coreProperties>
</file>